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390"/>
  </bookViews>
  <sheets>
    <sheet name="Arkusz1" sheetId="1" r:id="rId1"/>
  </sheets>
  <definedNames>
    <definedName name="_xlnm._FilterDatabase" localSheetId="0" hidden="1">Arkusz1!$A$4:$H$167</definedName>
    <definedName name="_xlnm.Print_Area" localSheetId="0">Arkusz1!$A$4:$D$167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7" i="1" l="1"/>
  <c r="F167" i="1"/>
  <c r="H159" i="1"/>
  <c r="H156" i="1"/>
  <c r="H148" i="1"/>
  <c r="H139" i="1"/>
  <c r="H133" i="1"/>
  <c r="H125" i="1"/>
  <c r="H119" i="1"/>
  <c r="H110" i="1"/>
  <c r="H100" i="1"/>
  <c r="H94" i="1"/>
  <c r="H83" i="1"/>
  <c r="H77" i="1"/>
  <c r="H71" i="1"/>
  <c r="H61" i="1"/>
  <c r="H50" i="1"/>
  <c r="H41" i="1"/>
  <c r="H35" i="1"/>
  <c r="H27" i="1"/>
  <c r="H23" i="1"/>
  <c r="H17" i="1"/>
  <c r="H9" i="1"/>
  <c r="H5" i="1"/>
  <c r="F93" i="1"/>
  <c r="E93" i="1"/>
  <c r="F8" i="1"/>
  <c r="E8" i="1"/>
  <c r="F26" i="1"/>
  <c r="E26" i="1"/>
  <c r="E109" i="1"/>
  <c r="F109" i="1"/>
  <c r="F49" i="1"/>
  <c r="E49" i="1"/>
  <c r="F60" i="1"/>
  <c r="E60" i="1"/>
  <c r="F34" i="1"/>
  <c r="E34" i="1"/>
  <c r="F138" i="1"/>
  <c r="E138" i="1"/>
  <c r="E99" i="1"/>
  <c r="F99" i="1"/>
  <c r="F22" i="1"/>
  <c r="E22" i="1"/>
  <c r="F82" i="1"/>
  <c r="E82" i="1"/>
  <c r="E76" i="1"/>
  <c r="F76" i="1"/>
  <c r="F70" i="1"/>
  <c r="E70" i="1"/>
</calcChain>
</file>

<file path=xl/sharedStrings.xml><?xml version="1.0" encoding="utf-8"?>
<sst xmlns="http://schemas.openxmlformats.org/spreadsheetml/2006/main" count="194" uniqueCount="171">
  <si>
    <t>Dzielnica</t>
  </si>
  <si>
    <t>Nazwa projektu</t>
  </si>
  <si>
    <t>Kwota</t>
  </si>
  <si>
    <t>Boisko trawiaste do piłki nożnej</t>
  </si>
  <si>
    <t>Budowa miejsca ze ścianką wspinaczkową dla dzieci i młodzieży</t>
  </si>
  <si>
    <t>Modernizacja placu zabaw przy ul. Dedala 6 - 8</t>
  </si>
  <si>
    <t>Dobudowa oświetlenia na ul. Kormorana w Gdyni</t>
  </si>
  <si>
    <t>A teraz czas na budowę nowoczesnego boiska piłkarskiego ze sztuczną murawą na Chwarznie w ZS nr 15 przy ul. Jowisza</t>
  </si>
  <si>
    <t>Budowa siłowni zewnętrznej w dzielnicy przy ul. Śliskiej 1</t>
  </si>
  <si>
    <t>Atrakcyjne i przyjazne Chwarzno-Wiczlino. Inwestycje kontraatakują! Uzupełnienie infrastruktury służącej mieszkańcom każdego dnia.</t>
  </si>
  <si>
    <t>Bezpieczna droga do SP 37</t>
  </si>
  <si>
    <t>Akcja Rekreacja - modernizacja boisk do piłki koszykowej i piłki siatkowej dla dzieci i dorosłych mieszkańców dzielnicy Chylonia na terenie Szkoły Podstawowej nr 40 w Gdyni</t>
  </si>
  <si>
    <t>Aktywna Chylonia</t>
  </si>
  <si>
    <t>Utwardzenie nawierzchni drogi łączącej ul. Nowodworskiego z ulicą Orzechową na osiedlu Meksyk</t>
  </si>
  <si>
    <t>Remont schodów - ciąg pieszy Opata Hackiego</t>
  </si>
  <si>
    <t>Wymiana chodnika na kostkę brukowaną</t>
  </si>
  <si>
    <t>Cisowa PlayGround II</t>
  </si>
  <si>
    <t>OdKup Cisową - nie taka kupa straszna!</t>
  </si>
  <si>
    <t>Estetyzacja parku nad Cisowską Strugą - etap I</t>
  </si>
  <si>
    <t>Rozbudowa placu zabaw przy ul. Szafranowa/Rdestowa. Budowa urządzeń linowych dla starszych dzieci i młodzieży</t>
  </si>
  <si>
    <t>Rozbudowa terenów sportowych w ZS 14 - skok w dal</t>
  </si>
  <si>
    <t>Street Workout Park</t>
  </si>
  <si>
    <t>Wykonanie nawierzchni bitumicznej parkingu i remont chodnika</t>
  </si>
  <si>
    <t>Budowa boiska do siatkówki plażowej</t>
  </si>
  <si>
    <t>Montaż urządzeń rekreacyjnych przy ul. Migdałowej o pow. 200 m2</t>
  </si>
  <si>
    <t>Modernizacja nawierzchni placu zabaw przy ZWE nr 1 Gdynia</t>
  </si>
  <si>
    <t>Budowa otwartego boiska wielofunkcyjnego z bezpieczną nawierzchnią przy II Liceum</t>
  </si>
  <si>
    <t>Zdrowie i wspólna zabawa - dostawa i montaż siłowni zewnętrznej oraz elementów rekreacji dziecięcej przy ul. Tatrzańskiej w Gdyni - dzielnica Działki Leśne.</t>
  </si>
  <si>
    <t>Integracyjny Plac Zabaw przy ul. Śląskiej 51</t>
  </si>
  <si>
    <t>Plac rekreacyjno-edukacyjny</t>
  </si>
  <si>
    <t>Budowa boiska do piłki siatkowej o nawierzchni poliuretanowej przy Zespole Szkół Hotelarsko-Gastronomicznych w Gdyni</t>
  </si>
  <si>
    <t>Rozbudowa placu zabaw dla dzieci małych i większych oraz urządzenie miejsca wypoczynku i rekreacji dla młodzieży i osób starszych</t>
  </si>
  <si>
    <t>Plac gier i zabaw sportowych</t>
  </si>
  <si>
    <t>Bezpieczne boisko do piłki nożnej</t>
  </si>
  <si>
    <t>Plac rekreacyjno-sportowy: Gdynia, ul. Okrzei</t>
  </si>
  <si>
    <t>Rozbudowa placu zabaw dla dzieci: ul. Stefana Okrzei 24</t>
  </si>
  <si>
    <t>Remont wjazdu z ul.Legionów na drogę osiedlową + remont wewnętrznej drogi osiedlowej przy budynkach ul.Legionów 13-15-17 oraz 17 A-B</t>
  </si>
  <si>
    <t>Remont schodów przy ul. Krasickiego 15/17/19 od strony ul. Legionów</t>
  </si>
  <si>
    <t>Remont parkingu</t>
  </si>
  <si>
    <t>Modernizacja placu zabaw przy Przedszkolu nr 25 w Gdyni</t>
  </si>
  <si>
    <t>Rewitalizacja ul. Sieroszewskiego</t>
  </si>
  <si>
    <t>Naprawa wysepki przy skrzyżowaniu Skargi i Siemiradzkiego</t>
  </si>
  <si>
    <t>Rewitalizacja terenu zielonego przy zbiegu ulic Siemiradzkiego i I Armii Wojska Polskiego</t>
  </si>
  <si>
    <t>Wymarzony plac zabaw na Korzennej</t>
  </si>
  <si>
    <t>Wytyczenie i malowanie miejsc parkingowych przy ul. Tuwima 4, 6, 8</t>
  </si>
  <si>
    <t>Budowa boiska do koszykówki, siatkówki i tenisa ziemnego</t>
  </si>
  <si>
    <t>Boisko dla Karwin</t>
  </si>
  <si>
    <t>Plac zabaw przy ulicy Tatarczana 4</t>
  </si>
  <si>
    <t>Uporządkowanie chodników wokół przychodni U Źródła Marii przy ul. Staffa i Zapolskiej</t>
  </si>
  <si>
    <t>Zofia Nałkowska na rowerze - pasy rowerowe na ul. Nałkowskiej wraz z wyznaczeniem przebiegu niebieskiego szlaku rowerowego TPK</t>
  </si>
  <si>
    <t>Jan Brzechwa na rowerze - pasy rowerowe na ul. Brzechwy wraz z uporządkowaniem oznakowania na skrzyżowaniu Makuszyńskiego/Brzechwy/Iwaszkiewicza</t>
  </si>
  <si>
    <t>Łączka Merdających Ogonów - Teraz Leszczynki! czyli duży, zielony wybieg dla psów przy ul. Niemojewskiego i tor agility pod estakadą. www.zpsem.pl/bo/leszczynki/</t>
  </si>
  <si>
    <t>Remont chodnika przy ul. Dantyszka 13</t>
  </si>
  <si>
    <t>Remont nawierzchni w technologii płyt yomb ul. Dembińskiego od ul. Sambora do numeru 99</t>
  </si>
  <si>
    <t>Modernizacja terenów sportowych przy ZSCHiE w Gdyni - remont boiska asfaltowego do siatkówki na boisko wielofunkcyjne do siatkówki i koszykówki o nawierzchni poliuretanowej</t>
  </si>
  <si>
    <t>Rodzinny plac zabaw i zewnętrzna siłownia</t>
  </si>
  <si>
    <t>Absolutnie Piękny Mały Kack - urządzenia turystyczne pod Kasztanem - liniaria</t>
  </si>
  <si>
    <t>Absolutnie Piękny Mały Kack: urządzenie turystyczne - zjazd linowy przy ul. Racławickiej</t>
  </si>
  <si>
    <t>Absolutnie Piękny Mały Kack - Meble Miejskie</t>
  </si>
  <si>
    <t>Absolutnie Piękny Mały Kack - S.P. nr 13, dwa urządzenia siłowni zewnętrznej.</t>
  </si>
  <si>
    <t>Plac aktywnego wypoczynku dla dzieci "Pod kasztanem" przy ul. Olkuskiej</t>
  </si>
  <si>
    <t>Aranżacja placu zabaw dla dzieci</t>
  </si>
  <si>
    <t>Budowa 4-torowej bieżni i skoczni do skoków w dal na terenie Szkoły Podstawowej Nr 39 Gdynia-Obłuże</t>
  </si>
  <si>
    <t>Budowa parkingu z kostki betonowej Turkusowa 7, 8, 9</t>
  </si>
  <si>
    <t>Biblioteka dla wszystkich - budowa platformy pionowej dla osób niepełnosprawnych</t>
  </si>
  <si>
    <t>Modernizacja placu zabaw Turkusowa 7,8,9 z przystosowaniem dla osób niepełnosprawnych.</t>
  </si>
  <si>
    <t>Remont ciągu pieszego na odcinku od szkoły nr 41 do targowiska nr 8</t>
  </si>
  <si>
    <t>Budowa chodnika dla pieszych od ul. Płk. Dąbka do bramy Rodzinnego Ogródka Działkowego im. M. Reja w Gdyni</t>
  </si>
  <si>
    <t>Budowa siłowni zewnętrznej przy ul. Sucharskiego 10 w Gdyni - dzielnica Gdynia Obłuże</t>
  </si>
  <si>
    <t>Remont chodnika i oświetlenie na Ledóchowskiego 11</t>
  </si>
  <si>
    <t>Budowa rampy podjazdowej dla osób niepełnosprawnych do biblioteki przy ul. Podchorążych 10A w Gdyni</t>
  </si>
  <si>
    <t>Uporządkowanie terenu i utworzenie miejsc postojowych w rejonie kościoła pw św. Ducha</t>
  </si>
  <si>
    <t>Połączone Oksywie - adaptacja przestrzeni rekreacyjnych na Oksywiu Górnym i Dolnym</t>
  </si>
  <si>
    <t>Wymiana i remont chodnika przy ul. Płk. Dąbka 63-75. Wymiana nawierzchni drogi osiedlowej (gminnej) przy ul. Bosmańskiej 28-30</t>
  </si>
  <si>
    <t>Mini plac zabaw i rekreacja dla dorosłych</t>
  </si>
  <si>
    <t>Montaż osłon zapobiegających ochlapywaniu pieszych</t>
  </si>
  <si>
    <t>Oświetlenie ul. Kościelnej</t>
  </si>
  <si>
    <t>Wysprzątanie i rewitalizacja terenów zielonych w rejonie ulicy Wrocławskiej i Źródlanej</t>
  </si>
  <si>
    <t>DO BIEGU...SKACZ! - Budowa bieżni lekkoatletycznej wraz ze skocznią w dal</t>
  </si>
  <si>
    <t>Estetyzacja pasa zieleni wzdłuż ul. Wielkopolskiej na odcinku pomiędzy ul. Wrocławską a Pl. Górnośląskim</t>
  </si>
  <si>
    <t>Szpaler drzew w chodniku, wzdłuż zabudowań przy Pl. Górnośląskim - wymiana chorych okazów oraz dosadzenie nowych</t>
  </si>
  <si>
    <t>Modernizacja oświetlenia i remont chodnika na odcinku od ulicy Inżynierskiej do kładki nad torami</t>
  </si>
  <si>
    <t>Nie Tylko dla Orłów - Kreatywny Plac Zabaw dla dzieci i młodzieży z uwzględnieniem osób niepełnosprawnych</t>
  </si>
  <si>
    <t>Chodnikiem bezpiecznie wzdłuż ulicy Steyera</t>
  </si>
  <si>
    <t>Oświetlenie ul. kpt. A. Kasztelana</t>
  </si>
  <si>
    <t>Remont chodnika wzdłuż posesji ul. Unruga 122 do zjazdu do drogi publicznej</t>
  </si>
  <si>
    <t>Modernizacja odcinka drogi ul. Porębskiego nr 15 - 17 na istniejącej podbudowie betonowej</t>
  </si>
  <si>
    <t>Budowa oświetlenie zewnętrznego przy budynku ul. Romanowskiego 6</t>
  </si>
  <si>
    <t>Oświetlenie ulicy Miedzianej</t>
  </si>
  <si>
    <t>Oświetlenie zewnętrzne na osiedlu bloków przy ul. Uranowa 19, 21 i 42</t>
  </si>
  <si>
    <t>ABC zabawy! Atrakcyjne Bezpieczne Centra Zabawy! Stwórz nam podstawy dobrej zabawy - modernizacje placów zabaw - przy Szkole Podstawowej nr 16 oraz Wesoła Dolinka przy ul. Rumskiej</t>
  </si>
  <si>
    <t>Budowa Nowoczesnej Siłowni Zewnętrznej, oraz zestawu drążków do ćwiczeń. Gdynia ul. Borowikowa (górka obok boiska do piłki nożnej).</t>
  </si>
  <si>
    <t>Chabrowa dla Ludzi - Aktywuj Się!</t>
  </si>
  <si>
    <t>Miejsce dla wszystkich etap 2. Teren zabawy, sportu i rekreacji dla dzieci i dorosłych. Projekt ukierunkowany na stworzenie możliwości spędzania czasu na świeżym powietrzu i estetykę miejsca. (kontynuacja zwycięskiego projektu budżetu obywatelskiego z 2015 roku)</t>
  </si>
  <si>
    <t>Plac Sportów Miejskich</t>
  </si>
  <si>
    <t>Budowa skoczni do skoku w dal i trójskoku z rozbiegiem o nawierzchni syntetycznej na terenie Szkoły Podstawowej nr 34 z Oddziałami Integracyjnymi w Gdyni</t>
  </si>
  <si>
    <t>Chodnik między Altusem a SKOK-iem wzdłuż ul. Legionów</t>
  </si>
  <si>
    <t>Chodnik wzdłuż al. Zwycięstwa od Altusa do biurowca Vectry</t>
  </si>
  <si>
    <t>Budowa Boiska Wielofunkcyjnego oraz Placu Do Ćwiczeń Siłowych</t>
  </si>
  <si>
    <t>Budowa boiska do piłki nożnej / wymiana nawierzchni ze sztucznej trawy bez wykonania drenażu (wody odprowadzane powierzchniowo) - o powierzchni 1600 m2</t>
  </si>
  <si>
    <t>Plac Sportów Miejskich na plaży</t>
  </si>
  <si>
    <t>Działania poprawiające bezpieczeństwo w Dzielnicy Śródmieście poprzez: - wykonanie sygnalizacji ostrzegawczej, zwiększającej bezpieczeństwo pieszych na ul. Jana z Kolna na wysokości Miejskiej Hali Targowej;- remont nawierzchni jezdni oraz remont chodnika ul. Energetyków</t>
  </si>
  <si>
    <t>Remont i inwestycje - postawienie wiat przystankowych na przystanku Lipowa w obie strony.</t>
  </si>
  <si>
    <t>Plac zabaw dla dzieci w wieku 2-10 lat przy ul. Stolemów</t>
  </si>
  <si>
    <t>Wymiana nawierzchni na ul. Górniczej</t>
  </si>
  <si>
    <t>Budowa miejsc postojowych w pasie drogowym ul. Myśliwskiej w Gdyni przy skrzyżowaniu ul. Myśliwskiej z ul. Lipową.</t>
  </si>
  <si>
    <t>Remont nawierzchni jezdni ulicy Maszopów</t>
  </si>
  <si>
    <t>Remont odc. ul. Krętej (wjazd od Starodworcowej 12)</t>
  </si>
  <si>
    <t>Modernizacja nawierzchni i oświetlenie chodnika łączącego ul. Krętą z kościołem św. Wawrzyńca</t>
  </si>
  <si>
    <t>Bliżej do autobusu - budowa nowego przystanku autobusowego "Kręta" na ulicy Starodworcowej wraz z wyznaczeniem przejścia dla pieszych</t>
  </si>
  <si>
    <t>Ustawienie lustra drogowego na skrzyżowaniu ul. Granicznej i ul. Dębowej</t>
  </si>
  <si>
    <t>Remont chodnika przy ul. Wielkokackiej na odcinku od ul. Hodowlanej do ogródków działkowych</t>
  </si>
  <si>
    <t>Remont chodnika wzdłuż budynku Graniczna 4</t>
  </si>
  <si>
    <t>Wymiana nawierzchni chodnika przy ul. Polnej</t>
  </si>
  <si>
    <t>Wykonanie 170 mb chodnika szerokości 1,5 m/2m ograniczonego z jednej strony krawężnikiem, z drugiej obrzeżem z rozbiórką chodnika starego przy ul. Storczykowej w Gdyni Witomino Leśniczówka.</t>
  </si>
  <si>
    <t>Wykonanie chodnika i zatoczek postojowych przy ul. II MPS 9-11</t>
  </si>
  <si>
    <t>Oświetlenie Placu 50-Lecia SM "Bałtyk"</t>
  </si>
  <si>
    <t>Mały plac zabaw na Witominie</t>
  </si>
  <si>
    <t>Kolorowe Podwórko - boisko przy Szkole Podstawowej nr 23</t>
  </si>
  <si>
    <t>Kids Park</t>
  </si>
  <si>
    <t>Oświetlenie parkingu i ciągu pieszego zlokalizowanego przy ul. Partyzantów</t>
  </si>
  <si>
    <t>Arka Pokoleń rewitalizacja historycznej Górki przy ul. Ejsmonda wraz z realizacją stałej wystawy poświęconej największym sukcesom Arki Gdynia</t>
  </si>
  <si>
    <t>Bezpieczeństwo na ul. Generała Józefa Hallera</t>
  </si>
  <si>
    <t>Remont schodów od ul. Partyzantów do kaplicy św. Antoniego</t>
  </si>
  <si>
    <t>Uporządkowanie terenu i drogi dojazdowej do budynku Witomińska 8</t>
  </si>
  <si>
    <t>Przebudowa układu drogowego zlokalizowanego przy budynku mieszkalnym na ulicy Powstania Wielkopolskiego 68</t>
  </si>
  <si>
    <t>Śródmieście wygodne dla pieszych - więcej zieleni, lepsze oświetlenie ulic i mała architektura</t>
  </si>
  <si>
    <t>Wiczlino - Budowa placu zabaw przy ulicy Śliskiej</t>
  </si>
  <si>
    <t>Park leśny "Lelewela - Demela" w nawiązaniu do projektu szlaku Nordic Walking dzielnic: Grabówek - Działki Leśne - Witomino</t>
  </si>
  <si>
    <t>Przedszkolny plac zabaw na Grabówku</t>
  </si>
  <si>
    <t>Estetyzacja terenu zielonego na ul. Necla</t>
  </si>
  <si>
    <t>Dostosowanie terenu do funkcji parku miejskiego</t>
  </si>
  <si>
    <t>Estetyzacja wywłaszczonych fragmentów działek na skrzyżowaniu Inżynierska - Wielkopolska</t>
  </si>
  <si>
    <t>Modernizacja placu zabaw przy Szkole Podstawowej nr 34 z Oddziałami Integracyjnymi w Gdyni</t>
  </si>
  <si>
    <t>Place rekreacyjno-wypoczynkowe w Redłowie</t>
  </si>
  <si>
    <t>Rewitalizacja Skweru Arki Gdynia</t>
  </si>
  <si>
    <t>Sport i rekreacja w centrum Pogórza</t>
  </si>
  <si>
    <t>Miejsce na liście</t>
  </si>
  <si>
    <r>
      <t xml:space="preserve">Babie Doły
</t>
    </r>
    <r>
      <rPr>
        <sz val="11"/>
        <color theme="1"/>
        <rFont val="Calibri"/>
        <family val="2"/>
        <charset val="238"/>
        <scheme val="minor"/>
      </rPr>
      <t>(kwota na dzielnicę: 134 115 zł)</t>
    </r>
  </si>
  <si>
    <r>
      <t xml:space="preserve">Chwarzno-Wiczlino 
</t>
    </r>
    <r>
      <rPr>
        <sz val="11"/>
        <color theme="1"/>
        <rFont val="Calibri"/>
        <family val="2"/>
        <charset val="238"/>
        <scheme val="minor"/>
      </rPr>
      <t>(kwota na dzielnicę: 395 059 zł)</t>
    </r>
  </si>
  <si>
    <r>
      <t xml:space="preserve">Chylonia
</t>
    </r>
    <r>
      <rPr>
        <sz val="11"/>
        <color theme="1"/>
        <rFont val="Calibri"/>
        <family val="2"/>
        <charset val="238"/>
        <scheme val="minor"/>
      </rPr>
      <t>(kwota na dzielnicę: 333 028 zł)</t>
    </r>
  </si>
  <si>
    <r>
      <t xml:space="preserve">Cisowa 
</t>
    </r>
    <r>
      <rPr>
        <sz val="11"/>
        <color theme="1"/>
        <rFont val="Calibri"/>
        <family val="2"/>
        <charset val="238"/>
        <scheme val="minor"/>
      </rPr>
      <t>(kwota na dzielnicę: 259 396 zł)</t>
    </r>
  </si>
  <si>
    <r>
      <t xml:space="preserve">Dąbrowa
</t>
    </r>
    <r>
      <rPr>
        <sz val="11"/>
        <color theme="1"/>
        <rFont val="Calibri"/>
        <family val="2"/>
        <charset val="238"/>
        <scheme val="minor"/>
      </rPr>
      <t>(kwota na dzielnicę: 274 301 zł)</t>
    </r>
  </si>
  <si>
    <r>
      <t xml:space="preserve">Działki Leśne
</t>
    </r>
    <r>
      <rPr>
        <sz val="11"/>
        <color theme="1"/>
        <rFont val="Calibri"/>
        <family val="2"/>
        <charset val="238"/>
        <scheme val="minor"/>
      </rPr>
      <t>(kwota na dzielnicę: 131 320 zł)</t>
    </r>
  </si>
  <si>
    <r>
      <t xml:space="preserve">Grabówek
</t>
    </r>
    <r>
      <rPr>
        <sz val="11"/>
        <color theme="1"/>
        <rFont val="Calibri"/>
        <family val="2"/>
        <charset val="238"/>
        <scheme val="minor"/>
      </rPr>
      <t>(kwota na dzielnicę: 157 894 zł)</t>
    </r>
  </si>
  <si>
    <r>
      <t xml:space="preserve">Kamienna Góra 
</t>
    </r>
    <r>
      <rPr>
        <sz val="11"/>
        <color theme="1"/>
        <rFont val="Calibri"/>
        <family val="2"/>
        <charset val="238"/>
        <scheme val="minor"/>
      </rPr>
      <t>(kwota na dzielnicę: 146 458 zł)</t>
    </r>
  </si>
  <si>
    <r>
      <t xml:space="preserve">Karwiny 
</t>
    </r>
    <r>
      <rPr>
        <sz val="11"/>
        <color theme="1"/>
        <rFont val="Calibri"/>
        <family val="2"/>
        <charset val="238"/>
        <scheme val="minor"/>
      </rPr>
      <t>(kwota na dzielnicę: 217 510 zł)</t>
    </r>
  </si>
  <si>
    <r>
      <t xml:space="preserve">Leszczynki
</t>
    </r>
    <r>
      <rPr>
        <sz val="11"/>
        <color theme="1"/>
        <rFont val="Calibri"/>
        <family val="2"/>
        <charset val="238"/>
        <scheme val="minor"/>
      </rPr>
      <t>(kwota na dzielnicę: 185 640 zł)</t>
    </r>
  </si>
  <si>
    <r>
      <t xml:space="preserve">Mały Kack
</t>
    </r>
    <r>
      <rPr>
        <sz val="11"/>
        <color theme="1"/>
        <rFont val="Calibri"/>
        <family val="2"/>
        <charset val="238"/>
        <scheme val="minor"/>
      </rPr>
      <t>(kwota na dzielnicę: 216 622 zł)</t>
    </r>
  </si>
  <si>
    <r>
      <t xml:space="preserve">Obłuże
</t>
    </r>
    <r>
      <rPr>
        <sz val="11"/>
        <color theme="1"/>
        <rFont val="Calibri"/>
        <family val="2"/>
        <charset val="238"/>
        <scheme val="minor"/>
      </rPr>
      <t>(kwota na dzielnicę: 294 856 zł)</t>
    </r>
  </si>
  <si>
    <r>
      <t xml:space="preserve">Oksywie
</t>
    </r>
    <r>
      <rPr>
        <sz val="11"/>
        <color theme="1"/>
        <rFont val="Calibri"/>
        <family val="2"/>
        <charset val="238"/>
        <scheme val="minor"/>
      </rPr>
      <t>(kwota na dzielnicę: 325  673 zł)</t>
    </r>
  </si>
  <si>
    <r>
      <t xml:space="preserve">Orłowo 
</t>
    </r>
    <r>
      <rPr>
        <sz val="11"/>
        <color theme="1"/>
        <rFont val="Calibri"/>
        <family val="2"/>
        <charset val="238"/>
        <scheme val="minor"/>
      </rPr>
      <t>(kwota na dzielnicę: 206 343 zł)</t>
    </r>
  </si>
  <si>
    <r>
      <t xml:space="preserve">Pogórze
</t>
    </r>
    <r>
      <rPr>
        <sz val="11"/>
        <color theme="1"/>
        <rFont val="Calibri"/>
        <family val="2"/>
        <charset val="238"/>
        <scheme val="minor"/>
      </rPr>
      <t>(kwota na dzielnicę: 208 389 zł)</t>
    </r>
  </si>
  <si>
    <r>
      <t xml:space="preserve">Pustki Cisowskie – Demptowo
</t>
    </r>
    <r>
      <rPr>
        <sz val="11"/>
        <color theme="1"/>
        <rFont val="Calibri"/>
        <family val="2"/>
        <charset val="238"/>
        <scheme val="minor"/>
      </rPr>
      <t>(kwota na dzielnicę: 267 213 zł)</t>
    </r>
  </si>
  <si>
    <r>
      <t xml:space="preserve">Redłowo 
</t>
    </r>
    <r>
      <rPr>
        <sz val="11"/>
        <color theme="1"/>
        <rFont val="Calibri"/>
        <family val="2"/>
        <charset val="238"/>
        <scheme val="minor"/>
      </rPr>
      <t>(kwota na dzielnicę: 154 967 zł)</t>
    </r>
  </si>
  <si>
    <r>
      <t xml:space="preserve">Wielki Kack
</t>
    </r>
    <r>
      <rPr>
        <sz val="11"/>
        <color theme="1"/>
        <rFont val="Calibri"/>
        <family val="2"/>
        <charset val="238"/>
        <scheme val="minor"/>
      </rPr>
      <t>(kwota na dzielnicę: 351 822 zł)</t>
    </r>
  </si>
  <si>
    <r>
      <t xml:space="preserve">Witomino – Leśniczówka
</t>
    </r>
    <r>
      <rPr>
        <sz val="11"/>
        <color theme="1"/>
        <rFont val="Calibri"/>
        <family val="2"/>
        <charset val="238"/>
        <scheme val="minor"/>
      </rPr>
      <t>(kwota na dzielnicę: 128 612 zł)</t>
    </r>
  </si>
  <si>
    <r>
      <t xml:space="preserve">Witomino – Radiostacja
</t>
    </r>
    <r>
      <rPr>
        <sz val="11"/>
        <color theme="1"/>
        <rFont val="Calibri"/>
        <family val="2"/>
        <charset val="238"/>
        <scheme val="minor"/>
      </rPr>
      <t>(kwota na dzielnicę: 140 950 zł)</t>
    </r>
  </si>
  <si>
    <r>
      <t xml:space="preserve">Wzgórze Św. Maksymiliana
</t>
    </r>
    <r>
      <rPr>
        <sz val="11"/>
        <color theme="1"/>
        <rFont val="Calibri"/>
        <family val="2"/>
        <charset val="238"/>
        <scheme val="minor"/>
      </rPr>
      <t>(kwota na dzielnicę: 219 382 zł)</t>
    </r>
  </si>
  <si>
    <t>Remont starych chodników na ul. Necla</t>
  </si>
  <si>
    <t>Modernizacja boiska przy Gimnazjum nr 11 ogólnie dostępnego dla mieszkańców dzielnicy</t>
  </si>
  <si>
    <t xml:space="preserve">Wykonanie pochylni jednoodcinkowej przy Szkole Podstawowej nr 34 z Oddziałami Integracyjnymi w Gdyni - dostosowanie obiektu do potrzeb osób niepełnosprawnych. </t>
  </si>
  <si>
    <r>
      <t xml:space="preserve">Śródmieście
</t>
    </r>
    <r>
      <rPr>
        <sz val="11"/>
        <color theme="1"/>
        <rFont val="Calibri"/>
        <family val="2"/>
        <charset val="238"/>
        <scheme val="minor"/>
      </rPr>
      <t>(kwota na dzielnicę: 453 995 zł)</t>
    </r>
  </si>
  <si>
    <t>Uspokójmy Nałkowską</t>
  </si>
  <si>
    <t>Działania poprawiające bezpieczeństwo i przestrzeń osiedli w dzielnicy Chwarzno-Wiczlino poprzez wykonanie parkingu przy kościele w Wiczlinie</t>
  </si>
  <si>
    <t>Liczba oddanych głosów</t>
  </si>
  <si>
    <t>Frekwencja (głosujący uprawnieni)</t>
  </si>
  <si>
    <t>Kwota niewykorzystana (przechodzi na kolejną edycję)</t>
  </si>
  <si>
    <t>Liczba punktów</t>
  </si>
  <si>
    <t>Razem:</t>
  </si>
  <si>
    <t>WYNIKI GŁOSOWANIA III EDYCJI BUDŻETU OBYWATELSKIEGO (kolor niebieski oznacza zwycięskie projekty)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</si>
</sst>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ont="1"/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left" vertical="top"/>
    </xf>
    <xf numFmtId="0" fontId="2" fillId="3" borderId="2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8" fontId="0" fillId="0" borderId="2" xfId="0" applyNumberFormat="1" applyFont="1" applyFill="1" applyBorder="1" applyAlignment="1">
      <alignment horizontal="center" vertical="center"/>
    </xf>
    <xf numFmtId="8" fontId="0" fillId="3" borderId="2" xfId="0" applyNumberFormat="1" applyFont="1" applyFill="1" applyBorder="1" applyAlignment="1">
      <alignment horizontal="center" vertical="center"/>
    </xf>
    <xf numFmtId="8" fontId="0" fillId="0" borderId="2" xfId="0" applyNumberFormat="1" applyFont="1" applyBorder="1" applyAlignment="1">
      <alignment horizontal="center" vertical="center"/>
    </xf>
    <xf numFmtId="8" fontId="0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top" wrapText="1"/>
    </xf>
    <xf numFmtId="8" fontId="0" fillId="0" borderId="0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8" fontId="0" fillId="0" borderId="4" xfId="0" applyNumberFormat="1" applyFont="1" applyFill="1" applyBorder="1" applyAlignment="1">
      <alignment horizontal="center" vertical="center"/>
    </xf>
    <xf numFmtId="8" fontId="0" fillId="4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4" borderId="3" xfId="0" applyNumberFormat="1" applyFont="1" applyFill="1" applyBorder="1" applyAlignment="1">
      <alignment horizontal="center" vertical="center"/>
    </xf>
    <xf numFmtId="0" fontId="0" fillId="3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left" vertical="top" wrapText="1"/>
    </xf>
    <xf numFmtId="8" fontId="0" fillId="5" borderId="4" xfId="0" applyNumberFormat="1" applyFont="1" applyFill="1" applyBorder="1" applyAlignment="1">
      <alignment horizontal="center" vertical="center"/>
    </xf>
    <xf numFmtId="0" fontId="0" fillId="5" borderId="4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left" vertical="top" wrapText="1"/>
    </xf>
    <xf numFmtId="8" fontId="0" fillId="5" borderId="2" xfId="0" applyNumberFormat="1" applyFont="1" applyFill="1" applyBorder="1" applyAlignment="1">
      <alignment horizontal="center" vertical="center"/>
    </xf>
    <xf numFmtId="0" fontId="0" fillId="5" borderId="2" xfId="0" applyNumberFormat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left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8" fontId="0" fillId="0" borderId="5" xfId="0" applyNumberFormat="1" applyFont="1" applyBorder="1" applyAlignment="1">
      <alignment horizontal="center" vertical="center"/>
    </xf>
    <xf numFmtId="8" fontId="0" fillId="0" borderId="6" xfId="0" applyNumberFormat="1" applyFont="1" applyBorder="1" applyAlignment="1">
      <alignment horizontal="center" vertical="center"/>
    </xf>
    <xf numFmtId="8" fontId="0" fillId="0" borderId="7" xfId="0" applyNumberFormat="1" applyFont="1" applyBorder="1" applyAlignment="1">
      <alignment horizontal="center" vertical="center"/>
    </xf>
    <xf numFmtId="8" fontId="0" fillId="0" borderId="19" xfId="0" applyNumberFormat="1" applyFont="1" applyBorder="1" applyAlignment="1">
      <alignment horizontal="center" vertical="center"/>
    </xf>
    <xf numFmtId="8" fontId="0" fillId="0" borderId="14" xfId="0" applyNumberFormat="1" applyFont="1" applyBorder="1" applyAlignment="1">
      <alignment horizontal="center" vertical="center"/>
    </xf>
    <xf numFmtId="8" fontId="0" fillId="0" borderId="18" xfId="0" applyNumberFormat="1" applyFont="1" applyBorder="1" applyAlignment="1">
      <alignment horizontal="center" vertical="center"/>
    </xf>
    <xf numFmtId="8" fontId="0" fillId="0" borderId="19" xfId="0" applyNumberFormat="1" applyFont="1" applyFill="1" applyBorder="1" applyAlignment="1">
      <alignment horizontal="center" vertical="center"/>
    </xf>
    <xf numFmtId="8" fontId="0" fillId="0" borderId="14" xfId="0" applyNumberFormat="1" applyFont="1" applyFill="1" applyBorder="1" applyAlignment="1">
      <alignment horizontal="center" vertical="center"/>
    </xf>
    <xf numFmtId="8" fontId="0" fillId="0" borderId="18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0" fontId="0" fillId="3" borderId="22" xfId="0" applyNumberFormat="1" applyFont="1" applyFill="1" applyBorder="1" applyAlignment="1">
      <alignment horizontal="center" vertical="center"/>
    </xf>
    <xf numFmtId="10" fontId="0" fillId="3" borderId="13" xfId="0" applyNumberFormat="1" applyFont="1" applyFill="1" applyBorder="1" applyAlignment="1">
      <alignment horizontal="center" vertical="center"/>
    </xf>
    <xf numFmtId="10" fontId="0" fillId="3" borderId="23" xfId="0" applyNumberFormat="1" applyFont="1" applyFill="1" applyBorder="1" applyAlignment="1">
      <alignment horizontal="center" vertical="center"/>
    </xf>
    <xf numFmtId="10" fontId="0" fillId="0" borderId="22" xfId="0" applyNumberFormat="1" applyFont="1" applyBorder="1" applyAlignment="1">
      <alignment horizontal="center" vertical="center"/>
    </xf>
    <xf numFmtId="10" fontId="0" fillId="0" borderId="13" xfId="0" applyNumberFormat="1" applyFont="1" applyBorder="1" applyAlignment="1">
      <alignment horizontal="center" vertical="center"/>
    </xf>
    <xf numFmtId="10" fontId="0" fillId="0" borderId="23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top" wrapText="1"/>
    </xf>
    <xf numFmtId="0" fontId="1" fillId="0" borderId="26" xfId="0" applyFont="1" applyBorder="1" applyAlignment="1">
      <alignment horizontal="center" vertical="center" wrapText="1"/>
    </xf>
    <xf numFmtId="8" fontId="0" fillId="4" borderId="27" xfId="0" applyNumberFormat="1" applyFont="1" applyFill="1" applyBorder="1" applyAlignment="1">
      <alignment horizontal="center" vertical="center"/>
    </xf>
    <xf numFmtId="0" fontId="0" fillId="4" borderId="27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8"/>
  <sheetViews>
    <sheetView tabSelected="1" topLeftCell="A49" zoomScale="80" zoomScaleNormal="80" workbookViewId="0">
      <selection activeCell="E168" sqref="E168"/>
    </sheetView>
  </sheetViews>
  <sheetFormatPr defaultColWidth="9.125" defaultRowHeight="15" x14ac:dyDescent="0.25"/>
  <cols>
    <col min="1" max="1" width="18.875" style="8" customWidth="1"/>
    <col min="2" max="2" width="8.75" style="11" customWidth="1"/>
    <col min="3" max="3" width="62.375" style="1" customWidth="1"/>
    <col min="4" max="7" width="13.25" style="7" customWidth="1"/>
    <col min="8" max="8" width="21.875" style="7" customWidth="1"/>
    <col min="9" max="16384" width="9.125" style="1"/>
  </cols>
  <sheetData>
    <row r="1" spans="1:8" ht="14.45" x14ac:dyDescent="0.3">
      <c r="A1" s="45"/>
      <c r="B1" s="45"/>
      <c r="C1" s="45"/>
      <c r="D1" s="45"/>
      <c r="E1" s="1"/>
      <c r="F1" s="1"/>
      <c r="G1" s="1"/>
      <c r="H1" s="1"/>
    </row>
    <row r="2" spans="1:8" x14ac:dyDescent="0.25">
      <c r="A2" s="45" t="s">
        <v>170</v>
      </c>
      <c r="B2" s="45"/>
      <c r="C2" s="45"/>
      <c r="D2" s="45"/>
      <c r="E2" s="45"/>
      <c r="F2" s="45"/>
      <c r="G2" s="45"/>
      <c r="H2" s="45"/>
    </row>
    <row r="3" spans="1:8" ht="15.75" thickBot="1" x14ac:dyDescent="0.3">
      <c r="A3" s="44"/>
      <c r="B3" s="44"/>
      <c r="C3" s="44"/>
      <c r="D3" s="44"/>
      <c r="E3" s="1"/>
      <c r="F3" s="1"/>
      <c r="G3" s="1"/>
      <c r="H3" s="1"/>
    </row>
    <row r="4" spans="1:8" ht="48" customHeight="1" thickBot="1" x14ac:dyDescent="0.3">
      <c r="A4" s="13" t="s">
        <v>0</v>
      </c>
      <c r="B4" s="13" t="s">
        <v>137</v>
      </c>
      <c r="C4" s="14" t="s">
        <v>1</v>
      </c>
      <c r="D4" s="18" t="s">
        <v>2</v>
      </c>
      <c r="E4" s="13" t="s">
        <v>165</v>
      </c>
      <c r="F4" s="13" t="s">
        <v>168</v>
      </c>
      <c r="G4" s="13" t="s">
        <v>166</v>
      </c>
      <c r="H4" s="13" t="s">
        <v>167</v>
      </c>
    </row>
    <row r="5" spans="1:8" ht="14.45" customHeight="1" x14ac:dyDescent="0.25">
      <c r="A5" s="46" t="s">
        <v>138</v>
      </c>
      <c r="B5" s="16">
        <v>1</v>
      </c>
      <c r="C5" s="2" t="s">
        <v>3</v>
      </c>
      <c r="D5" s="22">
        <v>100000</v>
      </c>
      <c r="E5" s="30">
        <v>301</v>
      </c>
      <c r="F5" s="30">
        <v>1338</v>
      </c>
      <c r="G5" s="69">
        <v>0.27289999999999998</v>
      </c>
      <c r="H5" s="53">
        <f>134115-D7</f>
        <v>0</v>
      </c>
    </row>
    <row r="6" spans="1:8" x14ac:dyDescent="0.25">
      <c r="A6" s="47"/>
      <c r="B6" s="15">
        <v>2</v>
      </c>
      <c r="C6" s="3" t="s">
        <v>4</v>
      </c>
      <c r="D6" s="21">
        <v>34000</v>
      </c>
      <c r="E6" s="31">
        <v>291</v>
      </c>
      <c r="F6" s="31">
        <v>1242</v>
      </c>
      <c r="G6" s="70"/>
      <c r="H6" s="54"/>
    </row>
    <row r="7" spans="1:8" x14ac:dyDescent="0.25">
      <c r="A7" s="47"/>
      <c r="B7" s="39">
        <v>3</v>
      </c>
      <c r="C7" s="40" t="s">
        <v>5</v>
      </c>
      <c r="D7" s="41">
        <v>134115</v>
      </c>
      <c r="E7" s="42">
        <v>362</v>
      </c>
      <c r="F7" s="42">
        <v>1740</v>
      </c>
      <c r="G7" s="70"/>
      <c r="H7" s="54"/>
    </row>
    <row r="8" spans="1:8" ht="15.75" thickBot="1" x14ac:dyDescent="0.3">
      <c r="A8" s="48"/>
      <c r="B8" s="52"/>
      <c r="C8" s="52"/>
      <c r="D8" s="29" t="s">
        <v>169</v>
      </c>
      <c r="E8" s="33">
        <f>SUM(E5:E7)</f>
        <v>954</v>
      </c>
      <c r="F8" s="33">
        <f>SUM(F5:F7)</f>
        <v>4320</v>
      </c>
      <c r="G8" s="71"/>
      <c r="H8" s="55"/>
    </row>
    <row r="9" spans="1:8" ht="28.9" customHeight="1" x14ac:dyDescent="0.25">
      <c r="A9" s="46" t="s">
        <v>139</v>
      </c>
      <c r="B9" s="35">
        <v>1</v>
      </c>
      <c r="C9" s="79" t="s">
        <v>7</v>
      </c>
      <c r="D9" s="37">
        <v>390000</v>
      </c>
      <c r="E9" s="38">
        <v>1309</v>
      </c>
      <c r="F9" s="38">
        <v>6162</v>
      </c>
      <c r="G9" s="69">
        <v>0.30769999999999997</v>
      </c>
      <c r="H9" s="59">
        <f>395059 -D9</f>
        <v>5059</v>
      </c>
    </row>
    <row r="10" spans="1:8" ht="30" x14ac:dyDescent="0.25">
      <c r="A10" s="47"/>
      <c r="B10" s="15">
        <v>2</v>
      </c>
      <c r="C10" s="9" t="s">
        <v>9</v>
      </c>
      <c r="D10" s="20">
        <v>395000</v>
      </c>
      <c r="E10" s="32">
        <v>1133</v>
      </c>
      <c r="F10" s="32">
        <v>5160</v>
      </c>
      <c r="G10" s="70"/>
      <c r="H10" s="60"/>
    </row>
    <row r="11" spans="1:8" x14ac:dyDescent="0.25">
      <c r="A11" s="47"/>
      <c r="B11" s="15">
        <v>3</v>
      </c>
      <c r="C11" s="27" t="s">
        <v>10</v>
      </c>
      <c r="D11" s="19">
        <v>210000</v>
      </c>
      <c r="E11" s="32">
        <v>882</v>
      </c>
      <c r="F11" s="32">
        <v>3896</v>
      </c>
      <c r="G11" s="70"/>
      <c r="H11" s="60"/>
    </row>
    <row r="12" spans="1:8" x14ac:dyDescent="0.25">
      <c r="A12" s="47"/>
      <c r="B12" s="15">
        <v>4</v>
      </c>
      <c r="C12" s="4" t="s">
        <v>8</v>
      </c>
      <c r="D12" s="21">
        <v>76000</v>
      </c>
      <c r="E12" s="31">
        <v>439</v>
      </c>
      <c r="F12" s="31">
        <v>1646</v>
      </c>
      <c r="G12" s="70"/>
      <c r="H12" s="60"/>
    </row>
    <row r="13" spans="1:8" x14ac:dyDescent="0.25">
      <c r="A13" s="47"/>
      <c r="B13" s="15">
        <v>5</v>
      </c>
      <c r="C13" s="4" t="s">
        <v>6</v>
      </c>
      <c r="D13" s="21">
        <v>205000</v>
      </c>
      <c r="E13" s="32">
        <v>199</v>
      </c>
      <c r="F13" s="32">
        <v>736</v>
      </c>
      <c r="G13" s="70"/>
      <c r="H13" s="60"/>
    </row>
    <row r="14" spans="1:8" ht="30" x14ac:dyDescent="0.25">
      <c r="A14" s="47"/>
      <c r="B14" s="15">
        <v>6</v>
      </c>
      <c r="C14" s="12" t="s">
        <v>164</v>
      </c>
      <c r="D14" s="19">
        <v>379023</v>
      </c>
      <c r="E14" s="31">
        <v>489</v>
      </c>
      <c r="F14" s="31">
        <v>2073</v>
      </c>
      <c r="G14" s="70"/>
      <c r="H14" s="60"/>
    </row>
    <row r="15" spans="1:8" x14ac:dyDescent="0.25">
      <c r="A15" s="47"/>
      <c r="B15" s="15">
        <v>7</v>
      </c>
      <c r="C15" s="12" t="s">
        <v>127</v>
      </c>
      <c r="D15" s="19">
        <v>269194</v>
      </c>
      <c r="E15" s="31">
        <v>319</v>
      </c>
      <c r="F15" s="31">
        <v>1117</v>
      </c>
      <c r="G15" s="70"/>
      <c r="H15" s="60"/>
    </row>
    <row r="16" spans="1:8" ht="15.75" thickBot="1" x14ac:dyDescent="0.3">
      <c r="A16" s="48"/>
      <c r="B16" s="62"/>
      <c r="C16" s="63"/>
      <c r="D16" s="29" t="s">
        <v>169</v>
      </c>
      <c r="E16" s="33">
        <v>4770</v>
      </c>
      <c r="F16" s="33">
        <v>20790</v>
      </c>
      <c r="G16" s="71"/>
      <c r="H16" s="61"/>
    </row>
    <row r="17" spans="1:8" ht="29.45" customHeight="1" x14ac:dyDescent="0.25">
      <c r="A17" s="46" t="s">
        <v>140</v>
      </c>
      <c r="B17" s="35">
        <v>1</v>
      </c>
      <c r="C17" s="36" t="s">
        <v>11</v>
      </c>
      <c r="D17" s="37">
        <v>330000</v>
      </c>
      <c r="E17" s="38">
        <v>1700</v>
      </c>
      <c r="F17" s="38">
        <v>8199</v>
      </c>
      <c r="G17" s="66">
        <v>0.15759999999999999</v>
      </c>
      <c r="H17" s="56">
        <f>333028-D17</f>
        <v>3028</v>
      </c>
    </row>
    <row r="18" spans="1:8" x14ac:dyDescent="0.25">
      <c r="A18" s="47"/>
      <c r="B18" s="15">
        <v>2</v>
      </c>
      <c r="C18" s="3" t="s">
        <v>12</v>
      </c>
      <c r="D18" s="21">
        <v>330000</v>
      </c>
      <c r="E18" s="32">
        <v>1686</v>
      </c>
      <c r="F18" s="32">
        <v>8039</v>
      </c>
      <c r="G18" s="67"/>
      <c r="H18" s="57"/>
    </row>
    <row r="19" spans="1:8" x14ac:dyDescent="0.25">
      <c r="A19" s="47"/>
      <c r="B19" s="15">
        <v>3</v>
      </c>
      <c r="C19" s="3" t="s">
        <v>14</v>
      </c>
      <c r="D19" s="21">
        <v>86522</v>
      </c>
      <c r="E19" s="32">
        <v>802</v>
      </c>
      <c r="F19" s="32">
        <v>3388</v>
      </c>
      <c r="G19" s="67"/>
      <c r="H19" s="57"/>
    </row>
    <row r="20" spans="1:8" ht="30" x14ac:dyDescent="0.25">
      <c r="A20" s="47"/>
      <c r="B20" s="15">
        <v>4</v>
      </c>
      <c r="C20" s="3" t="s">
        <v>13</v>
      </c>
      <c r="D20" s="21">
        <v>61000</v>
      </c>
      <c r="E20" s="32">
        <v>454</v>
      </c>
      <c r="F20" s="32">
        <v>1682</v>
      </c>
      <c r="G20" s="67"/>
      <c r="H20" s="57"/>
    </row>
    <row r="21" spans="1:8" x14ac:dyDescent="0.25">
      <c r="A21" s="47"/>
      <c r="B21" s="15">
        <v>5</v>
      </c>
      <c r="C21" s="3" t="s">
        <v>15</v>
      </c>
      <c r="D21" s="21">
        <v>186048</v>
      </c>
      <c r="E21" s="31">
        <v>443</v>
      </c>
      <c r="F21" s="31">
        <v>1703</v>
      </c>
      <c r="G21" s="67"/>
      <c r="H21" s="57"/>
    </row>
    <row r="22" spans="1:8" ht="15.75" thickBot="1" x14ac:dyDescent="0.3">
      <c r="A22" s="48"/>
      <c r="B22" s="62"/>
      <c r="C22" s="63"/>
      <c r="D22" s="29" t="s">
        <v>169</v>
      </c>
      <c r="E22" s="33">
        <f>SUM(E17:E21)</f>
        <v>5085</v>
      </c>
      <c r="F22" s="33">
        <f>SUM(F17:F21)</f>
        <v>23011</v>
      </c>
      <c r="G22" s="68"/>
      <c r="H22" s="58"/>
    </row>
    <row r="23" spans="1:8" ht="14.45" customHeight="1" x14ac:dyDescent="0.25">
      <c r="A23" s="46" t="s">
        <v>141</v>
      </c>
      <c r="B23" s="35">
        <v>1</v>
      </c>
      <c r="C23" s="36" t="s">
        <v>16</v>
      </c>
      <c r="D23" s="37">
        <v>219500</v>
      </c>
      <c r="E23" s="38">
        <v>449</v>
      </c>
      <c r="F23" s="38">
        <v>2108</v>
      </c>
      <c r="G23" s="69">
        <v>5.0700000000000002E-2</v>
      </c>
      <c r="H23" s="56">
        <f>259396-D23</f>
        <v>39896</v>
      </c>
    </row>
    <row r="24" spans="1:8" x14ac:dyDescent="0.25">
      <c r="A24" s="47"/>
      <c r="B24" s="15">
        <v>2</v>
      </c>
      <c r="C24" s="3" t="s">
        <v>18</v>
      </c>
      <c r="D24" s="21">
        <v>103000</v>
      </c>
      <c r="E24" s="31">
        <v>374</v>
      </c>
      <c r="F24" s="31">
        <v>1688</v>
      </c>
      <c r="G24" s="70"/>
      <c r="H24" s="57"/>
    </row>
    <row r="25" spans="1:8" x14ac:dyDescent="0.25">
      <c r="A25" s="47"/>
      <c r="B25" s="15">
        <v>3</v>
      </c>
      <c r="C25" s="3" t="s">
        <v>17</v>
      </c>
      <c r="D25" s="21">
        <v>9800</v>
      </c>
      <c r="E25" s="32">
        <v>329</v>
      </c>
      <c r="F25" s="32">
        <v>1298</v>
      </c>
      <c r="G25" s="70"/>
      <c r="H25" s="57"/>
    </row>
    <row r="26" spans="1:8" ht="15.75" thickBot="1" x14ac:dyDescent="0.3">
      <c r="A26" s="48"/>
      <c r="B26" s="62"/>
      <c r="C26" s="63"/>
      <c r="D26" s="29" t="s">
        <v>169</v>
      </c>
      <c r="E26" s="33">
        <f>SUM(E23:E25)</f>
        <v>1152</v>
      </c>
      <c r="F26" s="33">
        <f>SUM(F23:F25)</f>
        <v>5094</v>
      </c>
      <c r="G26" s="71"/>
      <c r="H26" s="58"/>
    </row>
    <row r="27" spans="1:8" ht="28.9" customHeight="1" x14ac:dyDescent="0.25">
      <c r="A27" s="46" t="s">
        <v>142</v>
      </c>
      <c r="B27" s="35">
        <v>1</v>
      </c>
      <c r="C27" s="36" t="s">
        <v>23</v>
      </c>
      <c r="D27" s="37">
        <v>36500</v>
      </c>
      <c r="E27" s="38">
        <v>962</v>
      </c>
      <c r="F27" s="38">
        <v>3700</v>
      </c>
      <c r="G27" s="66">
        <v>0.1111</v>
      </c>
      <c r="H27" s="56">
        <f>274301-SUM(D27,D30,D31,D32)</f>
        <v>63269</v>
      </c>
    </row>
    <row r="28" spans="1:8" x14ac:dyDescent="0.25">
      <c r="A28" s="47"/>
      <c r="B28" s="15">
        <v>2</v>
      </c>
      <c r="C28" s="5" t="s">
        <v>25</v>
      </c>
      <c r="D28" s="21">
        <v>71340</v>
      </c>
      <c r="E28" s="31">
        <v>561</v>
      </c>
      <c r="F28" s="31">
        <v>1959</v>
      </c>
      <c r="G28" s="67"/>
      <c r="H28" s="57"/>
    </row>
    <row r="29" spans="1:8" x14ac:dyDescent="0.25">
      <c r="A29" s="47"/>
      <c r="B29" s="15">
        <v>3</v>
      </c>
      <c r="C29" s="3" t="s">
        <v>24</v>
      </c>
      <c r="D29" s="21">
        <v>82100</v>
      </c>
      <c r="E29" s="31">
        <v>385</v>
      </c>
      <c r="F29" s="31">
        <v>1237</v>
      </c>
      <c r="G29" s="67"/>
      <c r="H29" s="57"/>
    </row>
    <row r="30" spans="1:8" ht="30" x14ac:dyDescent="0.25">
      <c r="A30" s="47"/>
      <c r="B30" s="39">
        <v>4</v>
      </c>
      <c r="C30" s="40" t="s">
        <v>19</v>
      </c>
      <c r="D30" s="41">
        <v>55000</v>
      </c>
      <c r="E30" s="42">
        <v>1043</v>
      </c>
      <c r="F30" s="42">
        <v>3881</v>
      </c>
      <c r="G30" s="67"/>
      <c r="H30" s="57"/>
    </row>
    <row r="31" spans="1:8" x14ac:dyDescent="0.25">
      <c r="A31" s="47"/>
      <c r="B31" s="39">
        <v>5</v>
      </c>
      <c r="C31" s="40" t="s">
        <v>20</v>
      </c>
      <c r="D31" s="41">
        <v>55000</v>
      </c>
      <c r="E31" s="42">
        <v>870</v>
      </c>
      <c r="F31" s="42">
        <v>3161</v>
      </c>
      <c r="G31" s="67"/>
      <c r="H31" s="57"/>
    </row>
    <row r="32" spans="1:8" x14ac:dyDescent="0.25">
      <c r="A32" s="47"/>
      <c r="B32" s="39">
        <v>6</v>
      </c>
      <c r="C32" s="40" t="s">
        <v>21</v>
      </c>
      <c r="D32" s="41">
        <v>64532</v>
      </c>
      <c r="E32" s="42">
        <v>901</v>
      </c>
      <c r="F32" s="42">
        <v>3171</v>
      </c>
      <c r="G32" s="67"/>
      <c r="H32" s="57"/>
    </row>
    <row r="33" spans="1:8" x14ac:dyDescent="0.25">
      <c r="A33" s="47"/>
      <c r="B33" s="15">
        <v>7</v>
      </c>
      <c r="C33" s="3" t="s">
        <v>22</v>
      </c>
      <c r="D33" s="21">
        <v>200000</v>
      </c>
      <c r="E33" s="32">
        <v>319</v>
      </c>
      <c r="F33" s="32">
        <v>1201</v>
      </c>
      <c r="G33" s="67"/>
      <c r="H33" s="57"/>
    </row>
    <row r="34" spans="1:8" ht="15.75" thickBot="1" x14ac:dyDescent="0.3">
      <c r="A34" s="48"/>
      <c r="B34" s="62"/>
      <c r="C34" s="63"/>
      <c r="D34" s="29" t="s">
        <v>169</v>
      </c>
      <c r="E34" s="33">
        <f>SUM(E27:E33)</f>
        <v>5041</v>
      </c>
      <c r="F34" s="33">
        <f>SUM(F27:F33)</f>
        <v>18310</v>
      </c>
      <c r="G34" s="68"/>
      <c r="H34" s="58"/>
    </row>
    <row r="35" spans="1:8" ht="30" x14ac:dyDescent="0.25">
      <c r="A35" s="46" t="s">
        <v>143</v>
      </c>
      <c r="B35" s="35">
        <v>1</v>
      </c>
      <c r="C35" s="36" t="s">
        <v>26</v>
      </c>
      <c r="D35" s="37">
        <v>131320</v>
      </c>
      <c r="E35" s="38">
        <v>1516</v>
      </c>
      <c r="F35" s="38">
        <v>7308</v>
      </c>
      <c r="G35" s="66">
        <v>0.28789999999999999</v>
      </c>
      <c r="H35" s="56">
        <f>131320-D35</f>
        <v>0</v>
      </c>
    </row>
    <row r="36" spans="1:8" x14ac:dyDescent="0.25">
      <c r="A36" s="47"/>
      <c r="B36" s="15">
        <v>2</v>
      </c>
      <c r="C36" s="5" t="s">
        <v>28</v>
      </c>
      <c r="D36" s="21">
        <v>129758</v>
      </c>
      <c r="E36" s="31">
        <v>329</v>
      </c>
      <c r="F36" s="31">
        <v>1414</v>
      </c>
      <c r="G36" s="67"/>
      <c r="H36" s="57"/>
    </row>
    <row r="37" spans="1:8" x14ac:dyDescent="0.25">
      <c r="A37" s="47"/>
      <c r="B37" s="15">
        <v>3</v>
      </c>
      <c r="C37" s="5" t="s">
        <v>29</v>
      </c>
      <c r="D37" s="21">
        <v>131319</v>
      </c>
      <c r="E37" s="32">
        <v>374</v>
      </c>
      <c r="F37" s="32">
        <v>1634</v>
      </c>
      <c r="G37" s="67"/>
      <c r="H37" s="57"/>
    </row>
    <row r="38" spans="1:8" x14ac:dyDescent="0.25">
      <c r="A38" s="47"/>
      <c r="B38" s="15">
        <v>4</v>
      </c>
      <c r="C38" s="5" t="s">
        <v>124</v>
      </c>
      <c r="D38" s="21">
        <v>55000</v>
      </c>
      <c r="E38" s="32">
        <v>184</v>
      </c>
      <c r="F38" s="32">
        <v>696</v>
      </c>
      <c r="G38" s="67"/>
      <c r="H38" s="57"/>
    </row>
    <row r="39" spans="1:8" ht="45" x14ac:dyDescent="0.25">
      <c r="A39" s="47"/>
      <c r="B39" s="15">
        <v>5</v>
      </c>
      <c r="C39" s="5" t="s">
        <v>27</v>
      </c>
      <c r="D39" s="21">
        <v>126200</v>
      </c>
      <c r="E39" s="32">
        <v>652</v>
      </c>
      <c r="F39" s="32">
        <v>3046</v>
      </c>
      <c r="G39" s="67"/>
      <c r="H39" s="57"/>
    </row>
    <row r="40" spans="1:8" ht="15.75" thickBot="1" x14ac:dyDescent="0.3">
      <c r="A40" s="48"/>
      <c r="B40" s="62"/>
      <c r="C40" s="63"/>
      <c r="D40" s="29" t="s">
        <v>169</v>
      </c>
      <c r="E40" s="33">
        <v>3055</v>
      </c>
      <c r="F40" s="33">
        <v>14098</v>
      </c>
      <c r="G40" s="68"/>
      <c r="H40" s="58"/>
    </row>
    <row r="41" spans="1:8" ht="15" customHeight="1" x14ac:dyDescent="0.25">
      <c r="A41" s="46" t="s">
        <v>144</v>
      </c>
      <c r="B41" s="35">
        <v>1</v>
      </c>
      <c r="C41" s="36" t="s">
        <v>33</v>
      </c>
      <c r="D41" s="37">
        <v>140750</v>
      </c>
      <c r="E41" s="38">
        <v>1652</v>
      </c>
      <c r="F41" s="38">
        <v>7946</v>
      </c>
      <c r="G41" s="66">
        <v>0.33629999999999999</v>
      </c>
      <c r="H41" s="56">
        <f>157894-D41</f>
        <v>17144</v>
      </c>
    </row>
    <row r="42" spans="1:8" ht="30" x14ac:dyDescent="0.25">
      <c r="A42" s="47"/>
      <c r="B42" s="15">
        <v>2</v>
      </c>
      <c r="C42" s="5" t="s">
        <v>30</v>
      </c>
      <c r="D42" s="21">
        <v>139000</v>
      </c>
      <c r="E42" s="31">
        <v>407</v>
      </c>
      <c r="F42" s="31">
        <v>1891</v>
      </c>
      <c r="G42" s="67"/>
      <c r="H42" s="57"/>
    </row>
    <row r="43" spans="1:8" ht="30" x14ac:dyDescent="0.25">
      <c r="A43" s="47"/>
      <c r="B43" s="15">
        <v>3</v>
      </c>
      <c r="C43" s="10" t="s">
        <v>128</v>
      </c>
      <c r="D43" s="19">
        <v>69500</v>
      </c>
      <c r="E43" s="31">
        <v>283</v>
      </c>
      <c r="F43" s="31">
        <v>1169</v>
      </c>
      <c r="G43" s="67"/>
      <c r="H43" s="57"/>
    </row>
    <row r="44" spans="1:8" x14ac:dyDescent="0.25">
      <c r="A44" s="47"/>
      <c r="B44" s="15">
        <v>4</v>
      </c>
      <c r="C44" s="5" t="s">
        <v>32</v>
      </c>
      <c r="D44" s="19">
        <v>88500</v>
      </c>
      <c r="E44" s="32">
        <v>261</v>
      </c>
      <c r="F44" s="32">
        <v>903</v>
      </c>
      <c r="G44" s="67"/>
      <c r="H44" s="57"/>
    </row>
    <row r="45" spans="1:8" x14ac:dyDescent="0.25">
      <c r="A45" s="47"/>
      <c r="B45" s="15">
        <v>5</v>
      </c>
      <c r="C45" s="5" t="s">
        <v>34</v>
      </c>
      <c r="D45" s="21">
        <v>156997</v>
      </c>
      <c r="E45" s="32">
        <v>911</v>
      </c>
      <c r="F45" s="32">
        <v>4337</v>
      </c>
      <c r="G45" s="67"/>
      <c r="H45" s="57"/>
    </row>
    <row r="46" spans="1:8" x14ac:dyDescent="0.25">
      <c r="A46" s="47"/>
      <c r="B46" s="15">
        <v>6</v>
      </c>
      <c r="C46" s="10" t="s">
        <v>129</v>
      </c>
      <c r="D46" s="19">
        <v>131000</v>
      </c>
      <c r="E46" s="31">
        <v>408</v>
      </c>
      <c r="F46" s="31">
        <v>1767</v>
      </c>
      <c r="G46" s="67"/>
      <c r="H46" s="57"/>
    </row>
    <row r="47" spans="1:8" ht="30" x14ac:dyDescent="0.25">
      <c r="A47" s="47"/>
      <c r="B47" s="15">
        <v>7</v>
      </c>
      <c r="C47" s="5" t="s">
        <v>31</v>
      </c>
      <c r="D47" s="21">
        <v>40780</v>
      </c>
      <c r="E47" s="31">
        <v>397</v>
      </c>
      <c r="F47" s="31">
        <v>1567</v>
      </c>
      <c r="G47" s="67"/>
      <c r="H47" s="57"/>
    </row>
    <row r="48" spans="1:8" x14ac:dyDescent="0.25">
      <c r="A48" s="47"/>
      <c r="B48" s="15">
        <v>8</v>
      </c>
      <c r="C48" s="10" t="s">
        <v>35</v>
      </c>
      <c r="D48" s="19">
        <v>23100</v>
      </c>
      <c r="E48" s="32">
        <v>297</v>
      </c>
      <c r="F48" s="32">
        <v>1111</v>
      </c>
      <c r="G48" s="67"/>
      <c r="H48" s="57"/>
    </row>
    <row r="49" spans="1:8" ht="15.75" thickBot="1" x14ac:dyDescent="0.3">
      <c r="A49" s="48"/>
      <c r="B49" s="62"/>
      <c r="C49" s="63"/>
      <c r="D49" s="29" t="s">
        <v>169</v>
      </c>
      <c r="E49" s="33">
        <f>SUM(E41:E48)</f>
        <v>4616</v>
      </c>
      <c r="F49" s="33">
        <f>SUM(F41:F48)</f>
        <v>20691</v>
      </c>
      <c r="G49" s="68"/>
      <c r="H49" s="58"/>
    </row>
    <row r="50" spans="1:8" ht="14.45" customHeight="1" x14ac:dyDescent="0.25">
      <c r="A50" s="46" t="s">
        <v>145</v>
      </c>
      <c r="B50" s="16">
        <v>1</v>
      </c>
      <c r="C50" s="80" t="s">
        <v>130</v>
      </c>
      <c r="D50" s="28">
        <v>37167</v>
      </c>
      <c r="E50" s="30">
        <v>168</v>
      </c>
      <c r="F50" s="30">
        <v>627</v>
      </c>
      <c r="G50" s="66">
        <v>0.2301</v>
      </c>
      <c r="H50" s="56">
        <f>146458-D51</f>
        <v>72458</v>
      </c>
    </row>
    <row r="51" spans="1:8" ht="30" x14ac:dyDescent="0.25">
      <c r="A51" s="47"/>
      <c r="B51" s="39">
        <v>2</v>
      </c>
      <c r="C51" s="40" t="s">
        <v>160</v>
      </c>
      <c r="D51" s="41">
        <v>74000</v>
      </c>
      <c r="E51" s="42">
        <v>425</v>
      </c>
      <c r="F51" s="42">
        <v>2001</v>
      </c>
      <c r="G51" s="67"/>
      <c r="H51" s="57"/>
    </row>
    <row r="52" spans="1:8" x14ac:dyDescent="0.25">
      <c r="A52" s="47"/>
      <c r="B52" s="15">
        <v>3</v>
      </c>
      <c r="C52" s="3" t="s">
        <v>39</v>
      </c>
      <c r="D52" s="21">
        <v>121736</v>
      </c>
      <c r="E52" s="32">
        <v>354</v>
      </c>
      <c r="F52" s="32">
        <v>1681</v>
      </c>
      <c r="G52" s="67"/>
      <c r="H52" s="57"/>
    </row>
    <row r="53" spans="1:8" x14ac:dyDescent="0.25">
      <c r="A53" s="47"/>
      <c r="B53" s="15">
        <v>4</v>
      </c>
      <c r="C53" s="3" t="s">
        <v>41</v>
      </c>
      <c r="D53" s="21">
        <v>15000</v>
      </c>
      <c r="E53" s="32">
        <v>97</v>
      </c>
      <c r="F53" s="32">
        <v>344</v>
      </c>
      <c r="G53" s="67"/>
      <c r="H53" s="57"/>
    </row>
    <row r="54" spans="1:8" x14ac:dyDescent="0.25">
      <c r="A54" s="47"/>
      <c r="B54" s="15">
        <v>5</v>
      </c>
      <c r="C54" s="3" t="s">
        <v>38</v>
      </c>
      <c r="D54" s="21">
        <v>75000</v>
      </c>
      <c r="E54" s="31">
        <v>30</v>
      </c>
      <c r="F54" s="31">
        <v>93</v>
      </c>
      <c r="G54" s="67"/>
      <c r="H54" s="57"/>
    </row>
    <row r="55" spans="1:8" x14ac:dyDescent="0.25">
      <c r="A55" s="47"/>
      <c r="B55" s="15">
        <v>6</v>
      </c>
      <c r="C55" s="3" t="s">
        <v>37</v>
      </c>
      <c r="D55" s="21">
        <v>10000</v>
      </c>
      <c r="E55" s="31">
        <v>208</v>
      </c>
      <c r="F55" s="31">
        <v>770</v>
      </c>
      <c r="G55" s="67"/>
      <c r="H55" s="57"/>
    </row>
    <row r="56" spans="1:8" x14ac:dyDescent="0.25">
      <c r="A56" s="47"/>
      <c r="B56" s="17">
        <v>7</v>
      </c>
      <c r="C56" s="5" t="s">
        <v>159</v>
      </c>
      <c r="D56" s="19">
        <v>94095</v>
      </c>
      <c r="E56" s="31">
        <v>156</v>
      </c>
      <c r="F56" s="31">
        <v>566</v>
      </c>
      <c r="G56" s="67"/>
      <c r="H56" s="57"/>
    </row>
    <row r="57" spans="1:8" ht="30" x14ac:dyDescent="0.25">
      <c r="A57" s="47"/>
      <c r="B57" s="15">
        <v>8</v>
      </c>
      <c r="C57" s="3" t="s">
        <v>36</v>
      </c>
      <c r="D57" s="21">
        <v>105000</v>
      </c>
      <c r="E57" s="31">
        <v>166</v>
      </c>
      <c r="F57" s="31">
        <v>771</v>
      </c>
      <c r="G57" s="67"/>
      <c r="H57" s="57"/>
    </row>
    <row r="58" spans="1:8" ht="30" x14ac:dyDescent="0.25">
      <c r="A58" s="47"/>
      <c r="B58" s="15">
        <v>9</v>
      </c>
      <c r="C58" s="3" t="s">
        <v>42</v>
      </c>
      <c r="D58" s="21">
        <v>15000</v>
      </c>
      <c r="E58" s="32">
        <v>114</v>
      </c>
      <c r="F58" s="32">
        <v>363</v>
      </c>
      <c r="G58" s="67"/>
      <c r="H58" s="57"/>
    </row>
    <row r="59" spans="1:8" x14ac:dyDescent="0.25">
      <c r="A59" s="47"/>
      <c r="B59" s="15">
        <v>10</v>
      </c>
      <c r="C59" s="3" t="s">
        <v>40</v>
      </c>
      <c r="D59" s="21">
        <v>58300</v>
      </c>
      <c r="E59" s="32">
        <v>43</v>
      </c>
      <c r="F59" s="32">
        <v>159</v>
      </c>
      <c r="G59" s="67"/>
      <c r="H59" s="57"/>
    </row>
    <row r="60" spans="1:8" ht="15.75" thickBot="1" x14ac:dyDescent="0.3">
      <c r="A60" s="48"/>
      <c r="B60" s="64"/>
      <c r="C60" s="65"/>
      <c r="D60" s="29" t="s">
        <v>169</v>
      </c>
      <c r="E60" s="33">
        <f>SUM(E50:E59)</f>
        <v>1761</v>
      </c>
      <c r="F60" s="33">
        <f>SUM(F50:F59)</f>
        <v>7375</v>
      </c>
      <c r="G60" s="68"/>
      <c r="H60" s="58"/>
    </row>
    <row r="61" spans="1:8" ht="28.9" customHeight="1" x14ac:dyDescent="0.25">
      <c r="A61" s="46" t="s">
        <v>146</v>
      </c>
      <c r="B61" s="16">
        <v>1</v>
      </c>
      <c r="C61" s="2" t="s">
        <v>46</v>
      </c>
      <c r="D61" s="22">
        <v>202000</v>
      </c>
      <c r="E61" s="30">
        <v>788</v>
      </c>
      <c r="F61" s="30">
        <v>3466</v>
      </c>
      <c r="G61" s="69">
        <v>0.19059999999999999</v>
      </c>
      <c r="H61" s="56">
        <f>217510-D62</f>
        <v>1</v>
      </c>
    </row>
    <row r="62" spans="1:8" x14ac:dyDescent="0.25">
      <c r="A62" s="47"/>
      <c r="B62" s="39">
        <v>2</v>
      </c>
      <c r="C62" s="40" t="s">
        <v>45</v>
      </c>
      <c r="D62" s="41">
        <v>217509</v>
      </c>
      <c r="E62" s="42">
        <v>795</v>
      </c>
      <c r="F62" s="42">
        <v>3643</v>
      </c>
      <c r="G62" s="70"/>
      <c r="H62" s="57"/>
    </row>
    <row r="63" spans="1:8" ht="45" x14ac:dyDescent="0.25">
      <c r="A63" s="47"/>
      <c r="B63" s="15">
        <v>3</v>
      </c>
      <c r="C63" s="3" t="s">
        <v>50</v>
      </c>
      <c r="D63" s="21">
        <v>121149</v>
      </c>
      <c r="E63" s="31">
        <v>269</v>
      </c>
      <c r="F63" s="31">
        <v>980</v>
      </c>
      <c r="G63" s="70"/>
      <c r="H63" s="57"/>
    </row>
    <row r="64" spans="1:8" x14ac:dyDescent="0.25">
      <c r="A64" s="47"/>
      <c r="B64" s="15">
        <v>4</v>
      </c>
      <c r="C64" s="3" t="s">
        <v>47</v>
      </c>
      <c r="D64" s="21">
        <v>65000</v>
      </c>
      <c r="E64" s="32">
        <v>531</v>
      </c>
      <c r="F64" s="32">
        <v>2235</v>
      </c>
      <c r="G64" s="70"/>
      <c r="H64" s="57"/>
    </row>
    <row r="65" spans="1:15" ht="30" x14ac:dyDescent="0.25">
      <c r="A65" s="47"/>
      <c r="B65" s="15">
        <v>5</v>
      </c>
      <c r="C65" s="3" t="s">
        <v>48</v>
      </c>
      <c r="D65" s="21">
        <v>43900</v>
      </c>
      <c r="E65" s="31">
        <v>361</v>
      </c>
      <c r="F65" s="31">
        <v>1395</v>
      </c>
      <c r="G65" s="70"/>
      <c r="H65" s="57"/>
    </row>
    <row r="66" spans="1:15" x14ac:dyDescent="0.25">
      <c r="A66" s="47"/>
      <c r="B66" s="15">
        <v>6</v>
      </c>
      <c r="C66" s="3" t="s">
        <v>163</v>
      </c>
      <c r="D66" s="21">
        <v>55067</v>
      </c>
      <c r="E66" s="32">
        <v>173</v>
      </c>
      <c r="F66" s="32">
        <v>614</v>
      </c>
      <c r="G66" s="70"/>
      <c r="H66" s="57"/>
    </row>
    <row r="67" spans="1:15" x14ac:dyDescent="0.25">
      <c r="A67" s="47"/>
      <c r="B67" s="15">
        <v>7</v>
      </c>
      <c r="C67" s="3" t="s">
        <v>43</v>
      </c>
      <c r="D67" s="21">
        <v>152000</v>
      </c>
      <c r="E67" s="31">
        <v>652</v>
      </c>
      <c r="F67" s="31">
        <v>2744</v>
      </c>
      <c r="G67" s="70"/>
      <c r="H67" s="57"/>
    </row>
    <row r="68" spans="1:15" x14ac:dyDescent="0.25">
      <c r="A68" s="47"/>
      <c r="B68" s="15">
        <v>8</v>
      </c>
      <c r="C68" s="3" t="s">
        <v>44</v>
      </c>
      <c r="D68" s="21">
        <v>5700</v>
      </c>
      <c r="E68" s="32">
        <v>180</v>
      </c>
      <c r="F68" s="32">
        <v>624</v>
      </c>
      <c r="G68" s="70"/>
      <c r="H68" s="57"/>
    </row>
    <row r="69" spans="1:15" ht="30" x14ac:dyDescent="0.25">
      <c r="A69" s="47"/>
      <c r="B69" s="15">
        <v>9</v>
      </c>
      <c r="C69" s="3" t="s">
        <v>49</v>
      </c>
      <c r="D69" s="21">
        <v>53789</v>
      </c>
      <c r="E69" s="31">
        <v>307</v>
      </c>
      <c r="F69" s="31">
        <v>1064</v>
      </c>
      <c r="G69" s="70"/>
      <c r="H69" s="57"/>
    </row>
    <row r="70" spans="1:15" ht="15.75" thickBot="1" x14ac:dyDescent="0.3">
      <c r="A70" s="48"/>
      <c r="B70" s="62"/>
      <c r="C70" s="63"/>
      <c r="D70" s="29" t="s">
        <v>169</v>
      </c>
      <c r="E70" s="33">
        <f>SUM(E61:E69)</f>
        <v>4056</v>
      </c>
      <c r="F70" s="33">
        <f>SUM(F61:F69)</f>
        <v>16765</v>
      </c>
      <c r="G70" s="71"/>
      <c r="H70" s="58"/>
    </row>
    <row r="71" spans="1:15" ht="14.45" customHeight="1" x14ac:dyDescent="0.25">
      <c r="A71" s="46" t="s">
        <v>147</v>
      </c>
      <c r="B71" s="16">
        <v>1</v>
      </c>
      <c r="C71" s="2" t="s">
        <v>51</v>
      </c>
      <c r="D71" s="22">
        <v>184759</v>
      </c>
      <c r="E71" s="34">
        <v>822</v>
      </c>
      <c r="F71" s="34">
        <v>3913</v>
      </c>
      <c r="G71" s="66">
        <v>0.34350000000000003</v>
      </c>
      <c r="H71" s="56">
        <f>185640-D75</f>
        <v>640</v>
      </c>
    </row>
    <row r="72" spans="1:15" ht="45" x14ac:dyDescent="0.25">
      <c r="A72" s="47"/>
      <c r="B72" s="15">
        <v>2</v>
      </c>
      <c r="C72" s="3" t="s">
        <v>54</v>
      </c>
      <c r="D72" s="21">
        <v>185000</v>
      </c>
      <c r="E72" s="32">
        <v>604</v>
      </c>
      <c r="F72" s="32">
        <v>2753</v>
      </c>
      <c r="G72" s="67"/>
      <c r="H72" s="57"/>
    </row>
    <row r="73" spans="1:15" x14ac:dyDescent="0.25">
      <c r="A73" s="47"/>
      <c r="B73" s="15">
        <v>3</v>
      </c>
      <c r="C73" s="3" t="s">
        <v>52</v>
      </c>
      <c r="D73" s="21">
        <v>62008</v>
      </c>
      <c r="E73" s="31">
        <v>212</v>
      </c>
      <c r="F73" s="31">
        <v>881</v>
      </c>
      <c r="G73" s="67"/>
      <c r="H73" s="57"/>
    </row>
    <row r="74" spans="1:15" ht="30" x14ac:dyDescent="0.25">
      <c r="A74" s="47"/>
      <c r="B74" s="15">
        <v>4</v>
      </c>
      <c r="C74" s="3" t="s">
        <v>53</v>
      </c>
      <c r="D74" s="21">
        <v>181721</v>
      </c>
      <c r="E74" s="31">
        <v>199</v>
      </c>
      <c r="F74" s="31">
        <v>813</v>
      </c>
      <c r="G74" s="67"/>
      <c r="H74" s="57"/>
    </row>
    <row r="75" spans="1:15" x14ac:dyDescent="0.25">
      <c r="A75" s="47"/>
      <c r="B75" s="39">
        <v>5</v>
      </c>
      <c r="C75" s="40" t="s">
        <v>55</v>
      </c>
      <c r="D75" s="41">
        <v>185000</v>
      </c>
      <c r="E75" s="42">
        <v>1756</v>
      </c>
      <c r="F75" s="42">
        <v>8574</v>
      </c>
      <c r="G75" s="67"/>
      <c r="H75" s="57"/>
    </row>
    <row r="76" spans="1:15" ht="15.75" thickBot="1" x14ac:dyDescent="0.3">
      <c r="A76" s="48"/>
      <c r="B76" s="62"/>
      <c r="C76" s="63"/>
      <c r="D76" s="29" t="s">
        <v>169</v>
      </c>
      <c r="E76" s="33">
        <f>SUM(E71:E75)</f>
        <v>3593</v>
      </c>
      <c r="F76" s="33">
        <f>SUM(F71:F75)</f>
        <v>16934</v>
      </c>
      <c r="G76" s="68"/>
      <c r="H76" s="58"/>
    </row>
    <row r="77" spans="1:15" ht="19.5" customHeight="1" x14ac:dyDescent="0.25">
      <c r="A77" s="46" t="s">
        <v>148</v>
      </c>
      <c r="B77" s="35">
        <v>1</v>
      </c>
      <c r="C77" s="36" t="s">
        <v>58</v>
      </c>
      <c r="D77" s="37">
        <v>44600</v>
      </c>
      <c r="E77" s="38">
        <v>617</v>
      </c>
      <c r="F77" s="38">
        <v>2360</v>
      </c>
      <c r="G77" s="66">
        <v>0.1129</v>
      </c>
      <c r="H77" s="56">
        <f>216622-SUM(D77:D80)</f>
        <v>57902</v>
      </c>
    </row>
    <row r="78" spans="1:15" ht="15.75" thickBot="1" x14ac:dyDescent="0.3">
      <c r="A78" s="47"/>
      <c r="B78" s="39">
        <v>2</v>
      </c>
      <c r="C78" s="40" t="s">
        <v>59</v>
      </c>
      <c r="D78" s="41">
        <v>10600</v>
      </c>
      <c r="E78" s="42">
        <v>608</v>
      </c>
      <c r="F78" s="42">
        <v>1909</v>
      </c>
      <c r="G78" s="67"/>
      <c r="H78" s="57"/>
    </row>
    <row r="79" spans="1:15" ht="24" customHeight="1" x14ac:dyDescent="0.25">
      <c r="A79" s="47"/>
      <c r="B79" s="39">
        <v>3</v>
      </c>
      <c r="C79" s="40" t="s">
        <v>56</v>
      </c>
      <c r="D79" s="41">
        <v>56800</v>
      </c>
      <c r="E79" s="42">
        <v>685</v>
      </c>
      <c r="F79" s="42">
        <v>2732</v>
      </c>
      <c r="G79" s="67"/>
      <c r="H79" s="57"/>
      <c r="O79" s="6"/>
    </row>
    <row r="80" spans="1:15" ht="30" x14ac:dyDescent="0.25">
      <c r="A80" s="47"/>
      <c r="B80" s="39">
        <v>4</v>
      </c>
      <c r="C80" s="40" t="s">
        <v>57</v>
      </c>
      <c r="D80" s="41">
        <v>46720</v>
      </c>
      <c r="E80" s="42">
        <v>785</v>
      </c>
      <c r="F80" s="42">
        <v>2797</v>
      </c>
      <c r="G80" s="67"/>
      <c r="H80" s="57"/>
    </row>
    <row r="81" spans="1:8" ht="30" customHeight="1" x14ac:dyDescent="0.25">
      <c r="A81" s="47"/>
      <c r="B81" s="15">
        <v>5</v>
      </c>
      <c r="C81" s="5" t="s">
        <v>60</v>
      </c>
      <c r="D81" s="21">
        <v>127050</v>
      </c>
      <c r="E81" s="32">
        <v>309</v>
      </c>
      <c r="F81" s="32">
        <v>1166</v>
      </c>
      <c r="G81" s="67"/>
      <c r="H81" s="57"/>
    </row>
    <row r="82" spans="1:8" ht="15.6" customHeight="1" thickBot="1" x14ac:dyDescent="0.3">
      <c r="A82" s="48"/>
      <c r="B82" s="62"/>
      <c r="C82" s="63"/>
      <c r="D82" s="29" t="s">
        <v>169</v>
      </c>
      <c r="E82" s="33">
        <f>SUM(E77:E81)</f>
        <v>3004</v>
      </c>
      <c r="F82" s="33">
        <f>SUM(F77:F81)</f>
        <v>10964</v>
      </c>
      <c r="G82" s="68"/>
      <c r="H82" s="58"/>
    </row>
    <row r="83" spans="1:8" ht="28.9" customHeight="1" x14ac:dyDescent="0.25">
      <c r="A83" s="46" t="s">
        <v>149</v>
      </c>
      <c r="B83" s="16">
        <v>1</v>
      </c>
      <c r="C83" s="2" t="s">
        <v>61</v>
      </c>
      <c r="D83" s="22">
        <v>52000</v>
      </c>
      <c r="E83" s="30">
        <v>822</v>
      </c>
      <c r="F83" s="30">
        <v>3206</v>
      </c>
      <c r="G83" s="69">
        <v>0.151</v>
      </c>
      <c r="H83" s="56">
        <f>294856-SUM(D84:D85)</f>
        <v>25856</v>
      </c>
    </row>
    <row r="84" spans="1:8" ht="30" x14ac:dyDescent="0.25">
      <c r="A84" s="47"/>
      <c r="B84" s="39">
        <v>2</v>
      </c>
      <c r="C84" s="40" t="s">
        <v>64</v>
      </c>
      <c r="D84" s="41">
        <v>110000</v>
      </c>
      <c r="E84" s="42">
        <v>935</v>
      </c>
      <c r="F84" s="42">
        <v>3896</v>
      </c>
      <c r="G84" s="70"/>
      <c r="H84" s="57"/>
    </row>
    <row r="85" spans="1:8" ht="30" x14ac:dyDescent="0.25">
      <c r="A85" s="47"/>
      <c r="B85" s="39">
        <v>3</v>
      </c>
      <c r="C85" s="40" t="s">
        <v>62</v>
      </c>
      <c r="D85" s="41">
        <v>159000</v>
      </c>
      <c r="E85" s="42">
        <v>962</v>
      </c>
      <c r="F85" s="42">
        <v>4151</v>
      </c>
      <c r="G85" s="70"/>
      <c r="H85" s="57"/>
    </row>
    <row r="86" spans="1:8" ht="30" x14ac:dyDescent="0.25">
      <c r="A86" s="47"/>
      <c r="B86" s="15">
        <v>4</v>
      </c>
      <c r="C86" s="3" t="s">
        <v>67</v>
      </c>
      <c r="D86" s="21">
        <v>287014</v>
      </c>
      <c r="E86" s="32">
        <v>423</v>
      </c>
      <c r="F86" s="32">
        <v>1678</v>
      </c>
      <c r="G86" s="70"/>
      <c r="H86" s="57"/>
    </row>
    <row r="87" spans="1:8" x14ac:dyDescent="0.25">
      <c r="A87" s="47"/>
      <c r="B87" s="15">
        <v>5</v>
      </c>
      <c r="C87" s="3" t="s">
        <v>63</v>
      </c>
      <c r="D87" s="21">
        <v>294746</v>
      </c>
      <c r="E87" s="32">
        <v>167</v>
      </c>
      <c r="F87" s="32">
        <v>660</v>
      </c>
      <c r="G87" s="70"/>
      <c r="H87" s="57"/>
    </row>
    <row r="88" spans="1:8" ht="30" x14ac:dyDescent="0.25">
      <c r="A88" s="47"/>
      <c r="B88" s="15">
        <v>6</v>
      </c>
      <c r="C88" s="3" t="s">
        <v>68</v>
      </c>
      <c r="D88" s="21">
        <v>118166</v>
      </c>
      <c r="E88" s="31">
        <v>589</v>
      </c>
      <c r="F88" s="31">
        <v>2328</v>
      </c>
      <c r="G88" s="70"/>
      <c r="H88" s="57"/>
    </row>
    <row r="89" spans="1:8" x14ac:dyDescent="0.25">
      <c r="A89" s="47"/>
      <c r="B89" s="15">
        <v>7</v>
      </c>
      <c r="C89" s="10" t="s">
        <v>131</v>
      </c>
      <c r="D89" s="19">
        <v>125000</v>
      </c>
      <c r="E89" s="32">
        <v>805</v>
      </c>
      <c r="F89" s="32">
        <v>3245</v>
      </c>
      <c r="G89" s="70"/>
      <c r="H89" s="57"/>
    </row>
    <row r="90" spans="1:8" ht="30" x14ac:dyDescent="0.25">
      <c r="A90" s="47"/>
      <c r="B90" s="15">
        <v>8</v>
      </c>
      <c r="C90" s="3" t="s">
        <v>65</v>
      </c>
      <c r="D90" s="21">
        <v>135850</v>
      </c>
      <c r="E90" s="31">
        <v>359</v>
      </c>
      <c r="F90" s="31">
        <v>1398</v>
      </c>
      <c r="G90" s="70"/>
      <c r="H90" s="57"/>
    </row>
    <row r="91" spans="1:8" x14ac:dyDescent="0.25">
      <c r="A91" s="47"/>
      <c r="B91" s="15">
        <v>9</v>
      </c>
      <c r="C91" s="3" t="s">
        <v>69</v>
      </c>
      <c r="D91" s="21">
        <v>41850</v>
      </c>
      <c r="E91" s="31">
        <v>227</v>
      </c>
      <c r="F91" s="31">
        <v>824</v>
      </c>
      <c r="G91" s="70"/>
      <c r="H91" s="57"/>
    </row>
    <row r="92" spans="1:8" x14ac:dyDescent="0.25">
      <c r="A92" s="47"/>
      <c r="B92" s="15">
        <v>10</v>
      </c>
      <c r="C92" s="3" t="s">
        <v>66</v>
      </c>
      <c r="D92" s="21">
        <v>169022</v>
      </c>
      <c r="E92" s="31">
        <v>781</v>
      </c>
      <c r="F92" s="31">
        <v>3478</v>
      </c>
      <c r="G92" s="70"/>
      <c r="H92" s="57"/>
    </row>
    <row r="93" spans="1:8" ht="15.75" thickBot="1" x14ac:dyDescent="0.3">
      <c r="A93" s="48"/>
      <c r="B93" s="62"/>
      <c r="C93" s="63"/>
      <c r="D93" s="29" t="s">
        <v>169</v>
      </c>
      <c r="E93" s="33">
        <f>SUM(E83:E92)</f>
        <v>6070</v>
      </c>
      <c r="F93" s="33">
        <f>SUM(F83:F92)</f>
        <v>24864</v>
      </c>
      <c r="G93" s="71"/>
      <c r="H93" s="58"/>
    </row>
    <row r="94" spans="1:8" ht="28.9" customHeight="1" x14ac:dyDescent="0.25">
      <c r="A94" s="46" t="s">
        <v>150</v>
      </c>
      <c r="B94" s="16">
        <v>1</v>
      </c>
      <c r="C94" s="2" t="s">
        <v>70</v>
      </c>
      <c r="D94" s="22">
        <v>122373</v>
      </c>
      <c r="E94" s="34">
        <v>601</v>
      </c>
      <c r="F94" s="34">
        <v>2585</v>
      </c>
      <c r="G94" s="66">
        <v>9.4399999999999998E-2</v>
      </c>
      <c r="H94" s="56">
        <f>325673-D96</f>
        <v>110473</v>
      </c>
    </row>
    <row r="95" spans="1:8" x14ac:dyDescent="0.25">
      <c r="A95" s="47"/>
      <c r="B95" s="15">
        <v>2</v>
      </c>
      <c r="C95" s="5" t="s">
        <v>74</v>
      </c>
      <c r="D95" s="21">
        <v>88700</v>
      </c>
      <c r="E95" s="31">
        <v>485</v>
      </c>
      <c r="F95" s="31">
        <v>1911</v>
      </c>
      <c r="G95" s="67"/>
      <c r="H95" s="57"/>
    </row>
    <row r="96" spans="1:8" ht="30" x14ac:dyDescent="0.25">
      <c r="A96" s="47"/>
      <c r="B96" s="39">
        <v>3</v>
      </c>
      <c r="C96" s="40" t="s">
        <v>72</v>
      </c>
      <c r="D96" s="41">
        <v>215200</v>
      </c>
      <c r="E96" s="42">
        <v>612</v>
      </c>
      <c r="F96" s="42">
        <v>2660</v>
      </c>
      <c r="G96" s="67"/>
      <c r="H96" s="57"/>
    </row>
    <row r="97" spans="1:8" ht="30" x14ac:dyDescent="0.25">
      <c r="A97" s="47"/>
      <c r="B97" s="15">
        <v>4</v>
      </c>
      <c r="C97" s="3" t="s">
        <v>71</v>
      </c>
      <c r="D97" s="21">
        <v>112500</v>
      </c>
      <c r="E97" s="32">
        <v>427</v>
      </c>
      <c r="F97" s="32">
        <v>1852</v>
      </c>
      <c r="G97" s="67"/>
      <c r="H97" s="57"/>
    </row>
    <row r="98" spans="1:8" ht="30" x14ac:dyDescent="0.25">
      <c r="A98" s="47"/>
      <c r="B98" s="15">
        <v>5</v>
      </c>
      <c r="C98" s="3" t="s">
        <v>73</v>
      </c>
      <c r="D98" s="21">
        <v>250020</v>
      </c>
      <c r="E98" s="31">
        <v>482</v>
      </c>
      <c r="F98" s="31">
        <v>2068</v>
      </c>
      <c r="G98" s="67"/>
      <c r="H98" s="57"/>
    </row>
    <row r="99" spans="1:8" ht="15.75" thickBot="1" x14ac:dyDescent="0.3">
      <c r="A99" s="48"/>
      <c r="B99" s="62"/>
      <c r="C99" s="63"/>
      <c r="D99" s="29" t="s">
        <v>169</v>
      </c>
      <c r="E99" s="33">
        <f>SUM(E94:E98)</f>
        <v>2607</v>
      </c>
      <c r="F99" s="33">
        <f>SUM(F94:F98)</f>
        <v>11076</v>
      </c>
      <c r="G99" s="68"/>
      <c r="H99" s="58"/>
    </row>
    <row r="100" spans="1:8" ht="14.45" customHeight="1" x14ac:dyDescent="0.25">
      <c r="A100" s="46" t="s">
        <v>151</v>
      </c>
      <c r="B100" s="16">
        <v>1</v>
      </c>
      <c r="C100" s="2" t="s">
        <v>78</v>
      </c>
      <c r="D100" s="22">
        <v>194000</v>
      </c>
      <c r="E100" s="34">
        <v>278</v>
      </c>
      <c r="F100" s="34">
        <v>1127</v>
      </c>
      <c r="G100" s="66">
        <v>0.21340000000000001</v>
      </c>
      <c r="H100" s="56">
        <f>206343-D106</f>
        <v>1</v>
      </c>
    </row>
    <row r="101" spans="1:8" ht="30" x14ac:dyDescent="0.25">
      <c r="A101" s="47"/>
      <c r="B101" s="15">
        <v>2</v>
      </c>
      <c r="C101" s="3" t="s">
        <v>77</v>
      </c>
      <c r="D101" s="21">
        <v>18445</v>
      </c>
      <c r="E101" s="31">
        <v>340</v>
      </c>
      <c r="F101" s="31">
        <v>1205</v>
      </c>
      <c r="G101" s="67"/>
      <c r="H101" s="57"/>
    </row>
    <row r="102" spans="1:8" ht="30" x14ac:dyDescent="0.25">
      <c r="A102" s="47"/>
      <c r="B102" s="15">
        <v>3</v>
      </c>
      <c r="C102" s="3" t="s">
        <v>79</v>
      </c>
      <c r="D102" s="21">
        <v>20500</v>
      </c>
      <c r="E102" s="31">
        <v>324</v>
      </c>
      <c r="F102" s="31">
        <v>1036</v>
      </c>
      <c r="G102" s="67"/>
      <c r="H102" s="57"/>
    </row>
    <row r="103" spans="1:8" ht="30" x14ac:dyDescent="0.25">
      <c r="A103" s="47"/>
      <c r="B103" s="15">
        <v>4</v>
      </c>
      <c r="C103" s="10" t="s">
        <v>132</v>
      </c>
      <c r="D103" s="19">
        <v>21390</v>
      </c>
      <c r="E103" s="32">
        <v>273</v>
      </c>
      <c r="F103" s="32">
        <v>738</v>
      </c>
      <c r="G103" s="67"/>
      <c r="H103" s="57"/>
    </row>
    <row r="104" spans="1:8" ht="30" x14ac:dyDescent="0.25">
      <c r="A104" s="47"/>
      <c r="B104" s="15">
        <v>5</v>
      </c>
      <c r="C104" s="5" t="s">
        <v>81</v>
      </c>
      <c r="D104" s="19">
        <v>145000</v>
      </c>
      <c r="E104" s="31">
        <v>511</v>
      </c>
      <c r="F104" s="31">
        <v>2157</v>
      </c>
      <c r="G104" s="67"/>
      <c r="H104" s="57"/>
    </row>
    <row r="105" spans="1:8" x14ac:dyDescent="0.25">
      <c r="A105" s="47"/>
      <c r="B105" s="15">
        <v>6</v>
      </c>
      <c r="C105" s="3" t="s">
        <v>75</v>
      </c>
      <c r="D105" s="21">
        <v>38078</v>
      </c>
      <c r="E105" s="32">
        <v>346</v>
      </c>
      <c r="F105" s="32">
        <v>1283</v>
      </c>
      <c r="G105" s="67"/>
      <c r="H105" s="57"/>
    </row>
    <row r="106" spans="1:8" ht="30" x14ac:dyDescent="0.25">
      <c r="A106" s="47"/>
      <c r="B106" s="39">
        <v>7</v>
      </c>
      <c r="C106" s="40" t="s">
        <v>82</v>
      </c>
      <c r="D106" s="41">
        <v>206342</v>
      </c>
      <c r="E106" s="42">
        <v>784</v>
      </c>
      <c r="F106" s="42">
        <v>3628</v>
      </c>
      <c r="G106" s="67"/>
      <c r="H106" s="57"/>
    </row>
    <row r="107" spans="1:8" x14ac:dyDescent="0.25">
      <c r="A107" s="47"/>
      <c r="B107" s="15">
        <v>8</v>
      </c>
      <c r="C107" s="3" t="s">
        <v>76</v>
      </c>
      <c r="D107" s="21">
        <v>99220</v>
      </c>
      <c r="E107" s="32">
        <v>407</v>
      </c>
      <c r="F107" s="32">
        <v>1709</v>
      </c>
      <c r="G107" s="67"/>
      <c r="H107" s="57"/>
    </row>
    <row r="108" spans="1:8" ht="30" x14ac:dyDescent="0.25">
      <c r="A108" s="47"/>
      <c r="B108" s="17">
        <v>9</v>
      </c>
      <c r="C108" s="5" t="s">
        <v>80</v>
      </c>
      <c r="D108" s="19">
        <v>74000</v>
      </c>
      <c r="E108" s="32">
        <v>225</v>
      </c>
      <c r="F108" s="32">
        <v>677</v>
      </c>
      <c r="G108" s="67"/>
      <c r="H108" s="57"/>
    </row>
    <row r="109" spans="1:8" ht="15.75" thickBot="1" x14ac:dyDescent="0.3">
      <c r="A109" s="48"/>
      <c r="B109" s="62"/>
      <c r="C109" s="63"/>
      <c r="D109" s="29" t="s">
        <v>169</v>
      </c>
      <c r="E109" s="33">
        <f>SUM(E100:E108)</f>
        <v>3488</v>
      </c>
      <c r="F109" s="33">
        <f>SUM(F100:F108)</f>
        <v>13560</v>
      </c>
      <c r="G109" s="68"/>
      <c r="H109" s="58"/>
    </row>
    <row r="110" spans="1:8" ht="14.45" customHeight="1" x14ac:dyDescent="0.25">
      <c r="A110" s="46" t="s">
        <v>152</v>
      </c>
      <c r="B110" s="16">
        <v>1</v>
      </c>
      <c r="C110" s="2" t="s">
        <v>87</v>
      </c>
      <c r="D110" s="22">
        <v>36416</v>
      </c>
      <c r="E110" s="30">
        <v>359</v>
      </c>
      <c r="F110" s="30">
        <v>1352</v>
      </c>
      <c r="G110" s="69">
        <v>0.1094</v>
      </c>
      <c r="H110" s="56">
        <f>208389-D117</f>
        <v>0</v>
      </c>
    </row>
    <row r="111" spans="1:8" x14ac:dyDescent="0.25">
      <c r="A111" s="47"/>
      <c r="B111" s="15">
        <v>2</v>
      </c>
      <c r="C111" s="3" t="s">
        <v>83</v>
      </c>
      <c r="D111" s="21">
        <v>40214</v>
      </c>
      <c r="E111" s="32">
        <v>432</v>
      </c>
      <c r="F111" s="32">
        <v>1661</v>
      </c>
      <c r="G111" s="70"/>
      <c r="H111" s="57"/>
    </row>
    <row r="112" spans="1:8" ht="30" x14ac:dyDescent="0.25">
      <c r="A112" s="47"/>
      <c r="B112" s="15">
        <v>3</v>
      </c>
      <c r="C112" s="3" t="s">
        <v>86</v>
      </c>
      <c r="D112" s="21">
        <v>89925</v>
      </c>
      <c r="E112" s="32">
        <v>357</v>
      </c>
      <c r="F112" s="32">
        <v>1489</v>
      </c>
      <c r="G112" s="70"/>
      <c r="H112" s="57"/>
    </row>
    <row r="113" spans="1:8" x14ac:dyDescent="0.25">
      <c r="A113" s="47"/>
      <c r="B113" s="15">
        <v>4</v>
      </c>
      <c r="C113" s="3" t="s">
        <v>84</v>
      </c>
      <c r="D113" s="21">
        <v>164056</v>
      </c>
      <c r="E113" s="31">
        <v>143</v>
      </c>
      <c r="F113" s="31">
        <v>607</v>
      </c>
      <c r="G113" s="70"/>
      <c r="H113" s="57"/>
    </row>
    <row r="114" spans="1:8" x14ac:dyDescent="0.25">
      <c r="A114" s="47"/>
      <c r="B114" s="15">
        <v>5</v>
      </c>
      <c r="C114" s="3" t="s">
        <v>88</v>
      </c>
      <c r="D114" s="21">
        <v>208389</v>
      </c>
      <c r="E114" s="32">
        <v>130</v>
      </c>
      <c r="F114" s="32">
        <v>537</v>
      </c>
      <c r="G114" s="70"/>
      <c r="H114" s="57"/>
    </row>
    <row r="115" spans="1:8" x14ac:dyDescent="0.25">
      <c r="A115" s="47"/>
      <c r="B115" s="15">
        <v>6</v>
      </c>
      <c r="C115" s="3" t="s">
        <v>89</v>
      </c>
      <c r="D115" s="21">
        <v>113400</v>
      </c>
      <c r="E115" s="31">
        <v>221</v>
      </c>
      <c r="F115" s="31">
        <v>986</v>
      </c>
      <c r="G115" s="70"/>
      <c r="H115" s="57"/>
    </row>
    <row r="116" spans="1:8" x14ac:dyDescent="0.25">
      <c r="A116" s="47"/>
      <c r="B116" s="15">
        <v>7</v>
      </c>
      <c r="C116" s="3" t="s">
        <v>85</v>
      </c>
      <c r="D116" s="21">
        <v>78470</v>
      </c>
      <c r="E116" s="31">
        <v>267</v>
      </c>
      <c r="F116" s="31">
        <v>1056</v>
      </c>
      <c r="G116" s="70"/>
      <c r="H116" s="57"/>
    </row>
    <row r="117" spans="1:8" x14ac:dyDescent="0.25">
      <c r="A117" s="47"/>
      <c r="B117" s="39">
        <v>8</v>
      </c>
      <c r="C117" s="40" t="s">
        <v>136</v>
      </c>
      <c r="D117" s="41">
        <v>208389</v>
      </c>
      <c r="E117" s="42">
        <v>784</v>
      </c>
      <c r="F117" s="42">
        <v>3661</v>
      </c>
      <c r="G117" s="70"/>
      <c r="H117" s="57"/>
    </row>
    <row r="118" spans="1:8" ht="15.75" thickBot="1" x14ac:dyDescent="0.3">
      <c r="A118" s="48"/>
      <c r="B118" s="62"/>
      <c r="C118" s="63"/>
      <c r="D118" s="29" t="s">
        <v>169</v>
      </c>
      <c r="E118" s="33">
        <v>2693</v>
      </c>
      <c r="F118" s="33">
        <v>11349</v>
      </c>
      <c r="G118" s="71"/>
      <c r="H118" s="58"/>
    </row>
    <row r="119" spans="1:8" ht="28.9" customHeight="1" x14ac:dyDescent="0.25">
      <c r="A119" s="46" t="s">
        <v>153</v>
      </c>
      <c r="B119" s="35">
        <v>1</v>
      </c>
      <c r="C119" s="36" t="s">
        <v>90</v>
      </c>
      <c r="D119" s="37">
        <v>267156</v>
      </c>
      <c r="E119" s="38">
        <v>2606</v>
      </c>
      <c r="F119" s="38">
        <v>12481</v>
      </c>
      <c r="G119" s="69">
        <v>0.47739999999999999</v>
      </c>
      <c r="H119" s="56">
        <f>267213-D119</f>
        <v>57</v>
      </c>
    </row>
    <row r="120" spans="1:8" ht="30" x14ac:dyDescent="0.25">
      <c r="A120" s="47"/>
      <c r="B120" s="15">
        <v>2</v>
      </c>
      <c r="C120" s="3" t="s">
        <v>91</v>
      </c>
      <c r="D120" s="21">
        <v>95500</v>
      </c>
      <c r="E120" s="31">
        <v>636</v>
      </c>
      <c r="F120" s="31">
        <v>2680</v>
      </c>
      <c r="G120" s="70"/>
      <c r="H120" s="57"/>
    </row>
    <row r="121" spans="1:8" x14ac:dyDescent="0.25">
      <c r="A121" s="47"/>
      <c r="B121" s="15">
        <v>3</v>
      </c>
      <c r="C121" s="3" t="s">
        <v>92</v>
      </c>
      <c r="D121" s="21">
        <v>231500</v>
      </c>
      <c r="E121" s="31">
        <v>1060</v>
      </c>
      <c r="F121" s="31">
        <v>4715</v>
      </c>
      <c r="G121" s="70"/>
      <c r="H121" s="57"/>
    </row>
    <row r="122" spans="1:8" ht="60" x14ac:dyDescent="0.25">
      <c r="A122" s="47"/>
      <c r="B122" s="15">
        <v>4</v>
      </c>
      <c r="C122" s="3" t="s">
        <v>93</v>
      </c>
      <c r="D122" s="21">
        <v>170000</v>
      </c>
      <c r="E122" s="32">
        <v>953</v>
      </c>
      <c r="F122" s="32">
        <v>4290</v>
      </c>
      <c r="G122" s="70"/>
      <c r="H122" s="57"/>
    </row>
    <row r="123" spans="1:8" x14ac:dyDescent="0.25">
      <c r="A123" s="47"/>
      <c r="B123" s="15">
        <v>5</v>
      </c>
      <c r="C123" s="3" t="s">
        <v>94</v>
      </c>
      <c r="D123" s="21">
        <v>125715</v>
      </c>
      <c r="E123" s="31">
        <v>443</v>
      </c>
      <c r="F123" s="31">
        <v>1558</v>
      </c>
      <c r="G123" s="70"/>
      <c r="H123" s="57"/>
    </row>
    <row r="124" spans="1:8" ht="15.75" thickBot="1" x14ac:dyDescent="0.3">
      <c r="A124" s="48"/>
      <c r="B124" s="62"/>
      <c r="C124" s="63"/>
      <c r="D124" s="29" t="s">
        <v>169</v>
      </c>
      <c r="E124" s="33">
        <v>5698</v>
      </c>
      <c r="F124" s="33">
        <v>25724</v>
      </c>
      <c r="G124" s="71"/>
      <c r="H124" s="58"/>
    </row>
    <row r="125" spans="1:8" ht="28.9" customHeight="1" x14ac:dyDescent="0.25">
      <c r="A125" s="49" t="s">
        <v>154</v>
      </c>
      <c r="B125" s="16">
        <v>1</v>
      </c>
      <c r="C125" s="2" t="s">
        <v>95</v>
      </c>
      <c r="D125" s="22">
        <v>55000</v>
      </c>
      <c r="E125" s="34">
        <v>392</v>
      </c>
      <c r="F125" s="34">
        <v>1487</v>
      </c>
      <c r="G125" s="69">
        <v>0.14410000000000001</v>
      </c>
      <c r="H125" s="56">
        <f>154967-D129</f>
        <v>67</v>
      </c>
    </row>
    <row r="126" spans="1:8" x14ac:dyDescent="0.25">
      <c r="A126" s="50"/>
      <c r="B126" s="15">
        <v>2</v>
      </c>
      <c r="C126" s="3" t="s">
        <v>96</v>
      </c>
      <c r="D126" s="21">
        <v>90000</v>
      </c>
      <c r="E126" s="31">
        <v>332</v>
      </c>
      <c r="F126" s="31">
        <v>1408</v>
      </c>
      <c r="G126" s="70"/>
      <c r="H126" s="57"/>
    </row>
    <row r="127" spans="1:8" x14ac:dyDescent="0.25">
      <c r="A127" s="50"/>
      <c r="B127" s="15">
        <v>3</v>
      </c>
      <c r="C127" s="3" t="s">
        <v>97</v>
      </c>
      <c r="D127" s="21">
        <v>45800</v>
      </c>
      <c r="E127" s="31">
        <v>324</v>
      </c>
      <c r="F127" s="31">
        <v>1235</v>
      </c>
      <c r="G127" s="70"/>
      <c r="H127" s="57"/>
    </row>
    <row r="128" spans="1:8" ht="30" x14ac:dyDescent="0.25">
      <c r="A128" s="50"/>
      <c r="B128" s="15">
        <v>4</v>
      </c>
      <c r="C128" s="10" t="s">
        <v>133</v>
      </c>
      <c r="D128" s="19">
        <v>43650</v>
      </c>
      <c r="E128" s="32">
        <v>448</v>
      </c>
      <c r="F128" s="32">
        <v>1734</v>
      </c>
      <c r="G128" s="70"/>
      <c r="H128" s="57"/>
    </row>
    <row r="129" spans="1:8" x14ac:dyDescent="0.25">
      <c r="A129" s="50"/>
      <c r="B129" s="39">
        <v>5</v>
      </c>
      <c r="C129" s="43" t="s">
        <v>134</v>
      </c>
      <c r="D129" s="41">
        <v>154900</v>
      </c>
      <c r="E129" s="42">
        <v>602</v>
      </c>
      <c r="F129" s="42">
        <v>2741</v>
      </c>
      <c r="G129" s="70"/>
      <c r="H129" s="57"/>
    </row>
    <row r="130" spans="1:8" ht="30" x14ac:dyDescent="0.25">
      <c r="A130" s="50"/>
      <c r="B130" s="15">
        <v>6</v>
      </c>
      <c r="C130" s="5" t="s">
        <v>125</v>
      </c>
      <c r="D130" s="21">
        <v>55533</v>
      </c>
      <c r="E130" s="31">
        <v>137</v>
      </c>
      <c r="F130" s="31">
        <v>552</v>
      </c>
      <c r="G130" s="70"/>
      <c r="H130" s="57"/>
    </row>
    <row r="131" spans="1:8" ht="45" x14ac:dyDescent="0.25">
      <c r="A131" s="50"/>
      <c r="B131" s="17">
        <v>7</v>
      </c>
      <c r="C131" s="10" t="s">
        <v>161</v>
      </c>
      <c r="D131" s="19">
        <v>11955.6</v>
      </c>
      <c r="E131" s="32">
        <v>504</v>
      </c>
      <c r="F131" s="32">
        <v>1775</v>
      </c>
      <c r="G131" s="70"/>
      <c r="H131" s="57"/>
    </row>
    <row r="132" spans="1:8" ht="15.75" thickBot="1" x14ac:dyDescent="0.3">
      <c r="A132" s="51"/>
      <c r="B132" s="64"/>
      <c r="C132" s="65"/>
      <c r="D132" s="29" t="s">
        <v>169</v>
      </c>
      <c r="E132" s="33">
        <v>2739</v>
      </c>
      <c r="F132" s="33">
        <v>10932</v>
      </c>
      <c r="G132" s="71"/>
      <c r="H132" s="58"/>
    </row>
    <row r="133" spans="1:8" ht="30" customHeight="1" x14ac:dyDescent="0.25">
      <c r="A133" s="49" t="s">
        <v>162</v>
      </c>
      <c r="B133" s="16">
        <v>1</v>
      </c>
      <c r="C133" s="2" t="s">
        <v>99</v>
      </c>
      <c r="D133" s="22">
        <v>441000</v>
      </c>
      <c r="E133" s="30">
        <v>648</v>
      </c>
      <c r="F133" s="30">
        <v>2895</v>
      </c>
      <c r="G133" s="69">
        <v>0.2341</v>
      </c>
      <c r="H133" s="56">
        <f>453995-D137</f>
        <v>105</v>
      </c>
    </row>
    <row r="134" spans="1:8" x14ac:dyDescent="0.25">
      <c r="A134" s="50"/>
      <c r="B134" s="15">
        <v>2</v>
      </c>
      <c r="C134" s="3" t="s">
        <v>98</v>
      </c>
      <c r="D134" s="21">
        <v>453882</v>
      </c>
      <c r="E134" s="32">
        <v>1261</v>
      </c>
      <c r="F134" s="32">
        <v>5903</v>
      </c>
      <c r="G134" s="70"/>
      <c r="H134" s="57"/>
    </row>
    <row r="135" spans="1:8" ht="60" x14ac:dyDescent="0.25">
      <c r="A135" s="50"/>
      <c r="B135" s="15">
        <v>3</v>
      </c>
      <c r="C135" s="3" t="s">
        <v>101</v>
      </c>
      <c r="D135" s="21">
        <v>314458</v>
      </c>
      <c r="E135" s="32">
        <v>354</v>
      </c>
      <c r="F135" s="32">
        <v>1352</v>
      </c>
      <c r="G135" s="70"/>
      <c r="H135" s="57"/>
    </row>
    <row r="136" spans="1:8" x14ac:dyDescent="0.25">
      <c r="A136" s="50"/>
      <c r="B136" s="15">
        <v>4</v>
      </c>
      <c r="C136" s="3" t="s">
        <v>100</v>
      </c>
      <c r="D136" s="21">
        <v>158052</v>
      </c>
      <c r="E136" s="31">
        <v>403</v>
      </c>
      <c r="F136" s="31">
        <v>1484</v>
      </c>
      <c r="G136" s="70"/>
      <c r="H136" s="57"/>
    </row>
    <row r="137" spans="1:8" ht="30" x14ac:dyDescent="0.25">
      <c r="A137" s="50"/>
      <c r="B137" s="39">
        <v>5</v>
      </c>
      <c r="C137" s="40" t="s">
        <v>126</v>
      </c>
      <c r="D137" s="41">
        <v>453890</v>
      </c>
      <c r="E137" s="42">
        <v>1476</v>
      </c>
      <c r="F137" s="42">
        <v>7061</v>
      </c>
      <c r="G137" s="70"/>
      <c r="H137" s="57"/>
    </row>
    <row r="138" spans="1:8" ht="15.75" thickBot="1" x14ac:dyDescent="0.3">
      <c r="A138" s="51"/>
      <c r="B138" s="62"/>
      <c r="C138" s="63"/>
      <c r="D138" s="29" t="s">
        <v>169</v>
      </c>
      <c r="E138" s="33">
        <f>SUM(E133:E137)</f>
        <v>4142</v>
      </c>
      <c r="F138" s="33">
        <f>SUM(F133:F137)</f>
        <v>18695</v>
      </c>
      <c r="G138" s="71"/>
      <c r="H138" s="58"/>
    </row>
    <row r="139" spans="1:8" ht="14.45" customHeight="1" x14ac:dyDescent="0.25">
      <c r="A139" s="46" t="s">
        <v>155</v>
      </c>
      <c r="B139" s="16">
        <v>1</v>
      </c>
      <c r="C139" s="2" t="s">
        <v>109</v>
      </c>
      <c r="D139" s="22">
        <v>55909</v>
      </c>
      <c r="E139" s="34">
        <v>354</v>
      </c>
      <c r="F139" s="34">
        <v>12417</v>
      </c>
      <c r="G139" s="69">
        <v>0.1234</v>
      </c>
      <c r="H139" s="56">
        <f>351822-SUM(D142+D144)</f>
        <v>43660</v>
      </c>
    </row>
    <row r="140" spans="1:8" ht="30" x14ac:dyDescent="0.25">
      <c r="A140" s="47"/>
      <c r="B140" s="15">
        <v>2</v>
      </c>
      <c r="C140" s="3" t="s">
        <v>105</v>
      </c>
      <c r="D140" s="21">
        <v>75794</v>
      </c>
      <c r="E140" s="32">
        <v>311</v>
      </c>
      <c r="F140" s="32">
        <v>13241</v>
      </c>
      <c r="G140" s="70"/>
      <c r="H140" s="57"/>
    </row>
    <row r="141" spans="1:8" ht="30" x14ac:dyDescent="0.25">
      <c r="A141" s="47"/>
      <c r="B141" s="15">
        <v>3</v>
      </c>
      <c r="C141" s="3" t="s">
        <v>108</v>
      </c>
      <c r="D141" s="21">
        <v>210000</v>
      </c>
      <c r="E141" s="31">
        <v>374</v>
      </c>
      <c r="F141" s="31">
        <v>15432</v>
      </c>
      <c r="G141" s="70"/>
      <c r="H141" s="57"/>
    </row>
    <row r="142" spans="1:8" x14ac:dyDescent="0.25">
      <c r="A142" s="47"/>
      <c r="B142" s="39">
        <v>4</v>
      </c>
      <c r="C142" s="40" t="s">
        <v>103</v>
      </c>
      <c r="D142" s="41">
        <v>140600</v>
      </c>
      <c r="E142" s="42">
        <v>442</v>
      </c>
      <c r="F142" s="42">
        <v>18558</v>
      </c>
      <c r="G142" s="70"/>
      <c r="H142" s="57"/>
    </row>
    <row r="143" spans="1:8" ht="30" x14ac:dyDescent="0.25">
      <c r="A143" s="47"/>
      <c r="B143" s="15">
        <v>5</v>
      </c>
      <c r="C143" s="3" t="s">
        <v>102</v>
      </c>
      <c r="D143" s="21">
        <v>40000</v>
      </c>
      <c r="E143" s="31">
        <v>326</v>
      </c>
      <c r="F143" s="31">
        <v>1132</v>
      </c>
      <c r="G143" s="70"/>
      <c r="H143" s="57"/>
    </row>
    <row r="144" spans="1:8" x14ac:dyDescent="0.25">
      <c r="A144" s="47"/>
      <c r="B144" s="39">
        <v>6</v>
      </c>
      <c r="C144" s="40" t="s">
        <v>106</v>
      </c>
      <c r="D144" s="41">
        <v>167562</v>
      </c>
      <c r="E144" s="42">
        <v>496</v>
      </c>
      <c r="F144" s="42">
        <v>22754</v>
      </c>
      <c r="G144" s="70"/>
      <c r="H144" s="57"/>
    </row>
    <row r="145" spans="1:14" x14ac:dyDescent="0.25">
      <c r="A145" s="47"/>
      <c r="B145" s="15">
        <v>7</v>
      </c>
      <c r="C145" s="3" t="s">
        <v>107</v>
      </c>
      <c r="D145" s="21">
        <v>20000</v>
      </c>
      <c r="E145" s="31">
        <v>326</v>
      </c>
      <c r="F145" s="31">
        <v>12115</v>
      </c>
      <c r="G145" s="70"/>
      <c r="H145" s="57"/>
    </row>
    <row r="146" spans="1:14" x14ac:dyDescent="0.25">
      <c r="A146" s="47"/>
      <c r="B146" s="15">
        <v>8</v>
      </c>
      <c r="C146" s="3" t="s">
        <v>104</v>
      </c>
      <c r="D146" s="21">
        <v>263250</v>
      </c>
      <c r="E146" s="32">
        <v>381</v>
      </c>
      <c r="F146" s="32">
        <v>17253</v>
      </c>
      <c r="G146" s="70"/>
      <c r="H146" s="57"/>
    </row>
    <row r="147" spans="1:14" ht="15.75" thickBot="1" x14ac:dyDescent="0.3">
      <c r="A147" s="48"/>
      <c r="B147" s="62"/>
      <c r="C147" s="63"/>
      <c r="D147" s="29" t="s">
        <v>169</v>
      </c>
      <c r="E147" s="33">
        <v>3010</v>
      </c>
      <c r="F147" s="33">
        <v>112902</v>
      </c>
      <c r="G147" s="71"/>
      <c r="H147" s="58"/>
    </row>
    <row r="148" spans="1:14" ht="14.45" customHeight="1" x14ac:dyDescent="0.25">
      <c r="A148" s="46" t="s">
        <v>156</v>
      </c>
      <c r="B148" s="35">
        <v>1</v>
      </c>
      <c r="C148" s="36" t="s">
        <v>94</v>
      </c>
      <c r="D148" s="37">
        <v>114400</v>
      </c>
      <c r="E148" s="38">
        <v>486</v>
      </c>
      <c r="F148" s="38">
        <v>2299</v>
      </c>
      <c r="G148" s="69">
        <v>9.7699999999999995E-2</v>
      </c>
      <c r="H148" s="56">
        <f>128612-D148</f>
        <v>14212</v>
      </c>
    </row>
    <row r="149" spans="1:14" ht="30" x14ac:dyDescent="0.25">
      <c r="A149" s="47"/>
      <c r="B149" s="15">
        <v>2</v>
      </c>
      <c r="C149" s="3" t="s">
        <v>111</v>
      </c>
      <c r="D149" s="21">
        <v>60000</v>
      </c>
      <c r="E149" s="32">
        <v>341</v>
      </c>
      <c r="F149" s="32">
        <v>1496</v>
      </c>
      <c r="G149" s="70"/>
      <c r="H149" s="57"/>
    </row>
    <row r="150" spans="1:14" x14ac:dyDescent="0.25">
      <c r="A150" s="47"/>
      <c r="B150" s="15">
        <v>3</v>
      </c>
      <c r="C150" s="3" t="s">
        <v>112</v>
      </c>
      <c r="D150" s="21">
        <v>86019</v>
      </c>
      <c r="E150" s="32">
        <v>138</v>
      </c>
      <c r="F150" s="32">
        <v>490</v>
      </c>
      <c r="G150" s="70"/>
      <c r="H150" s="57"/>
    </row>
    <row r="151" spans="1:14" x14ac:dyDescent="0.25">
      <c r="A151" s="47"/>
      <c r="B151" s="15">
        <v>4</v>
      </c>
      <c r="C151" s="3" t="s">
        <v>110</v>
      </c>
      <c r="D151" s="21">
        <v>1884</v>
      </c>
      <c r="E151" s="31">
        <v>298</v>
      </c>
      <c r="F151" s="31">
        <v>1163</v>
      </c>
      <c r="G151" s="70"/>
      <c r="H151" s="57"/>
    </row>
    <row r="152" spans="1:14" ht="45" x14ac:dyDescent="0.25">
      <c r="A152" s="47"/>
      <c r="B152" s="15">
        <v>5</v>
      </c>
      <c r="C152" s="3" t="s">
        <v>114</v>
      </c>
      <c r="D152" s="21">
        <v>107765</v>
      </c>
      <c r="E152" s="32">
        <v>102</v>
      </c>
      <c r="F152" s="32">
        <v>355</v>
      </c>
      <c r="G152" s="70"/>
      <c r="H152" s="57"/>
    </row>
    <row r="153" spans="1:14" x14ac:dyDescent="0.25">
      <c r="A153" s="47"/>
      <c r="B153" s="15">
        <v>6</v>
      </c>
      <c r="C153" s="3" t="s">
        <v>115</v>
      </c>
      <c r="D153" s="21">
        <v>100000</v>
      </c>
      <c r="E153" s="31">
        <v>169</v>
      </c>
      <c r="F153" s="31">
        <v>667</v>
      </c>
      <c r="G153" s="70"/>
      <c r="H153" s="57"/>
    </row>
    <row r="154" spans="1:14" x14ac:dyDescent="0.25">
      <c r="A154" s="47"/>
      <c r="B154" s="15">
        <v>7</v>
      </c>
      <c r="C154" s="3" t="s">
        <v>113</v>
      </c>
      <c r="D154" s="21">
        <v>60000</v>
      </c>
      <c r="E154" s="31">
        <v>178</v>
      </c>
      <c r="F154" s="31">
        <v>602</v>
      </c>
      <c r="G154" s="70"/>
      <c r="H154" s="57"/>
    </row>
    <row r="155" spans="1:14" ht="15.75" thickBot="1" x14ac:dyDescent="0.3">
      <c r="A155" s="75"/>
      <c r="B155" s="76"/>
      <c r="C155" s="74"/>
      <c r="D155" s="77" t="s">
        <v>169</v>
      </c>
      <c r="E155" s="78">
        <v>1712</v>
      </c>
      <c r="F155" s="78">
        <v>7072</v>
      </c>
      <c r="G155" s="70"/>
      <c r="H155" s="57"/>
    </row>
    <row r="156" spans="1:14" ht="14.45" customHeight="1" thickBot="1" x14ac:dyDescent="0.3">
      <c r="A156" s="46" t="s">
        <v>157</v>
      </c>
      <c r="B156" s="72">
        <v>1</v>
      </c>
      <c r="C156" s="6" t="s">
        <v>117</v>
      </c>
      <c r="D156" s="28">
        <v>76820</v>
      </c>
      <c r="E156" s="73">
        <v>604</v>
      </c>
      <c r="F156" s="73">
        <v>2949</v>
      </c>
      <c r="G156" s="69">
        <v>0.1265</v>
      </c>
      <c r="H156" s="56">
        <f>140950-D157</f>
        <v>14028</v>
      </c>
    </row>
    <row r="157" spans="1:14" x14ac:dyDescent="0.25">
      <c r="A157" s="47"/>
      <c r="B157" s="39">
        <v>2</v>
      </c>
      <c r="C157" s="40" t="s">
        <v>116</v>
      </c>
      <c r="D157" s="41">
        <v>126922</v>
      </c>
      <c r="E157" s="42">
        <v>796</v>
      </c>
      <c r="F157" s="42">
        <v>3916</v>
      </c>
      <c r="G157" s="70"/>
      <c r="H157" s="57"/>
      <c r="N157" s="36"/>
    </row>
    <row r="158" spans="1:14" ht="30" customHeight="1" thickBot="1" x14ac:dyDescent="0.3">
      <c r="A158" s="48"/>
      <c r="B158" s="62"/>
      <c r="C158" s="63"/>
      <c r="D158" s="29" t="s">
        <v>169</v>
      </c>
      <c r="E158" s="33">
        <v>1400</v>
      </c>
      <c r="F158" s="33">
        <v>6865</v>
      </c>
      <c r="G158" s="71"/>
      <c r="H158" s="58"/>
    </row>
    <row r="159" spans="1:14" ht="13.15" customHeight="1" x14ac:dyDescent="0.25">
      <c r="A159" s="46" t="s">
        <v>158</v>
      </c>
      <c r="B159" s="35">
        <v>1</v>
      </c>
      <c r="C159" s="36" t="s">
        <v>121</v>
      </c>
      <c r="D159" s="37">
        <v>37040</v>
      </c>
      <c r="E159" s="38">
        <v>1208</v>
      </c>
      <c r="F159" s="38">
        <v>5615</v>
      </c>
      <c r="G159" s="66">
        <v>0.25059999999999999</v>
      </c>
      <c r="H159" s="56">
        <f>219382-D159</f>
        <v>182342</v>
      </c>
    </row>
    <row r="160" spans="1:14" x14ac:dyDescent="0.25">
      <c r="A160" s="47"/>
      <c r="B160" s="15">
        <v>2</v>
      </c>
      <c r="C160" s="3" t="s">
        <v>122</v>
      </c>
      <c r="D160" s="21">
        <v>43157</v>
      </c>
      <c r="E160" s="31">
        <v>291</v>
      </c>
      <c r="F160" s="31">
        <v>1017</v>
      </c>
      <c r="G160" s="67"/>
      <c r="H160" s="57"/>
    </row>
    <row r="161" spans="1:8" x14ac:dyDescent="0.25">
      <c r="A161" s="47"/>
      <c r="B161" s="15">
        <v>3</v>
      </c>
      <c r="C161" s="3" t="s">
        <v>119</v>
      </c>
      <c r="D161" s="21">
        <v>98504</v>
      </c>
      <c r="E161" s="31">
        <v>500</v>
      </c>
      <c r="F161" s="31">
        <v>2004</v>
      </c>
      <c r="G161" s="67"/>
      <c r="H161" s="57"/>
    </row>
    <row r="162" spans="1:8" x14ac:dyDescent="0.25">
      <c r="A162" s="47"/>
      <c r="B162" s="15">
        <v>4</v>
      </c>
      <c r="C162" s="81" t="s">
        <v>118</v>
      </c>
      <c r="D162" s="21">
        <v>214800</v>
      </c>
      <c r="E162" s="32">
        <v>1022</v>
      </c>
      <c r="F162" s="32">
        <v>4822</v>
      </c>
      <c r="G162" s="67"/>
      <c r="H162" s="57"/>
    </row>
    <row r="163" spans="1:8" x14ac:dyDescent="0.25">
      <c r="A163" s="47"/>
      <c r="B163" s="15">
        <v>5</v>
      </c>
      <c r="C163" s="3" t="s">
        <v>120</v>
      </c>
      <c r="D163" s="21">
        <v>97000</v>
      </c>
      <c r="E163" s="31">
        <v>355</v>
      </c>
      <c r="F163" s="31">
        <v>1400</v>
      </c>
      <c r="G163" s="67"/>
      <c r="H163" s="57"/>
    </row>
    <row r="164" spans="1:8" x14ac:dyDescent="0.25">
      <c r="A164" s="47"/>
      <c r="B164" s="15">
        <v>6</v>
      </c>
      <c r="C164" s="3" t="s">
        <v>94</v>
      </c>
      <c r="D164" s="21">
        <v>187597</v>
      </c>
      <c r="E164" s="32">
        <v>380</v>
      </c>
      <c r="F164" s="32">
        <v>1347</v>
      </c>
      <c r="G164" s="67"/>
      <c r="H164" s="57"/>
    </row>
    <row r="165" spans="1:8" x14ac:dyDescent="0.25">
      <c r="A165" s="47"/>
      <c r="B165" s="15">
        <v>7</v>
      </c>
      <c r="C165" s="3" t="s">
        <v>123</v>
      </c>
      <c r="D165" s="21">
        <v>83000</v>
      </c>
      <c r="E165" s="32">
        <v>519</v>
      </c>
      <c r="F165" s="32">
        <v>2177</v>
      </c>
      <c r="G165" s="67"/>
      <c r="H165" s="57"/>
    </row>
    <row r="166" spans="1:8" x14ac:dyDescent="0.25">
      <c r="A166" s="47"/>
      <c r="B166" s="15">
        <v>8</v>
      </c>
      <c r="C166" s="10" t="s">
        <v>135</v>
      </c>
      <c r="D166" s="19">
        <v>120000</v>
      </c>
      <c r="E166" s="32">
        <v>798</v>
      </c>
      <c r="F166" s="32">
        <v>3280</v>
      </c>
      <c r="G166" s="67"/>
      <c r="H166" s="57"/>
    </row>
    <row r="167" spans="1:8" ht="15.75" thickBot="1" x14ac:dyDescent="0.3">
      <c r="A167" s="48"/>
      <c r="B167" s="62"/>
      <c r="C167" s="63"/>
      <c r="D167" s="29" t="s">
        <v>169</v>
      </c>
      <c r="E167" s="33">
        <f>SUM(E159:E166)</f>
        <v>5073</v>
      </c>
      <c r="F167" s="33">
        <f>SUM(F159:F166)</f>
        <v>21662</v>
      </c>
      <c r="G167" s="68"/>
      <c r="H167" s="58"/>
    </row>
    <row r="168" spans="1:8" x14ac:dyDescent="0.25">
      <c r="A168" s="23"/>
      <c r="B168" s="24"/>
      <c r="C168" s="25"/>
      <c r="D168" s="26"/>
      <c r="E168" s="26"/>
      <c r="F168" s="26"/>
      <c r="G168" s="26"/>
      <c r="H168" s="26"/>
    </row>
  </sheetData>
  <sortState ref="B85:F94">
    <sortCondition ref="B84"/>
  </sortState>
  <mergeCells count="91">
    <mergeCell ref="A2:H2"/>
    <mergeCell ref="G119:G124"/>
    <mergeCell ref="G125:G132"/>
    <mergeCell ref="G133:G138"/>
    <mergeCell ref="G139:G147"/>
    <mergeCell ref="G77:G82"/>
    <mergeCell ref="G83:G93"/>
    <mergeCell ref="G94:G99"/>
    <mergeCell ref="G100:G109"/>
    <mergeCell ref="G110:G118"/>
    <mergeCell ref="B147:C147"/>
    <mergeCell ref="B124:C124"/>
    <mergeCell ref="B132:C132"/>
    <mergeCell ref="B138:C138"/>
    <mergeCell ref="G50:G60"/>
    <mergeCell ref="G61:G70"/>
    <mergeCell ref="G156:G158"/>
    <mergeCell ref="G159:G167"/>
    <mergeCell ref="G148:G155"/>
    <mergeCell ref="B155:C155"/>
    <mergeCell ref="B158:C158"/>
    <mergeCell ref="G71:G76"/>
    <mergeCell ref="B109:C109"/>
    <mergeCell ref="B118:C118"/>
    <mergeCell ref="G5:G8"/>
    <mergeCell ref="G9:G16"/>
    <mergeCell ref="G17:G22"/>
    <mergeCell ref="G23:G26"/>
    <mergeCell ref="G27:G34"/>
    <mergeCell ref="H159:H167"/>
    <mergeCell ref="B16:C16"/>
    <mergeCell ref="B22:C22"/>
    <mergeCell ref="B26:C26"/>
    <mergeCell ref="B34:C34"/>
    <mergeCell ref="B40:C40"/>
    <mergeCell ref="B49:C49"/>
    <mergeCell ref="B60:C60"/>
    <mergeCell ref="B70:C70"/>
    <mergeCell ref="B76:C76"/>
    <mergeCell ref="B82:C82"/>
    <mergeCell ref="B93:C93"/>
    <mergeCell ref="B99:C99"/>
    <mergeCell ref="B167:C167"/>
    <mergeCell ref="G35:G40"/>
    <mergeCell ref="G41:G49"/>
    <mergeCell ref="H100:H109"/>
    <mergeCell ref="H110:H118"/>
    <mergeCell ref="H139:H147"/>
    <mergeCell ref="H148:H155"/>
    <mergeCell ref="H156:H158"/>
    <mergeCell ref="A50:A60"/>
    <mergeCell ref="A61:A70"/>
    <mergeCell ref="A71:A76"/>
    <mergeCell ref="A77:A82"/>
    <mergeCell ref="A9:A16"/>
    <mergeCell ref="A17:A22"/>
    <mergeCell ref="A23:A26"/>
    <mergeCell ref="A27:A34"/>
    <mergeCell ref="A35:A40"/>
    <mergeCell ref="H5:H8"/>
    <mergeCell ref="H119:H124"/>
    <mergeCell ref="H125:H132"/>
    <mergeCell ref="H133:H138"/>
    <mergeCell ref="H61:H70"/>
    <mergeCell ref="H27:H34"/>
    <mergeCell ref="H35:H40"/>
    <mergeCell ref="H41:H49"/>
    <mergeCell ref="H50:H60"/>
    <mergeCell ref="H71:H76"/>
    <mergeCell ref="H9:H16"/>
    <mergeCell ref="H17:H22"/>
    <mergeCell ref="H23:H26"/>
    <mergeCell ref="H77:H82"/>
    <mergeCell ref="H83:H93"/>
    <mergeCell ref="H94:H99"/>
    <mergeCell ref="A3:D3"/>
    <mergeCell ref="A1:D1"/>
    <mergeCell ref="A159:A167"/>
    <mergeCell ref="A110:A118"/>
    <mergeCell ref="A119:A124"/>
    <mergeCell ref="A139:A147"/>
    <mergeCell ref="A148:A155"/>
    <mergeCell ref="A156:A158"/>
    <mergeCell ref="A133:A138"/>
    <mergeCell ref="A125:A132"/>
    <mergeCell ref="A83:A93"/>
    <mergeCell ref="A94:A99"/>
    <mergeCell ref="A100:A109"/>
    <mergeCell ref="A5:A8"/>
    <mergeCell ref="B8:C8"/>
    <mergeCell ref="A41:A49"/>
  </mergeCells>
  <printOptions headings="1"/>
  <pageMargins left="0.7" right="0.7" top="0.75" bottom="0.75" header="0.3" footer="0.3"/>
  <pageSetup paperSize="9" scale="82" fitToHeight="0" orientation="portrait" r:id="rId1"/>
  <rowBreaks count="3" manualBreakCount="3">
    <brk id="60" max="16383" man="1"/>
    <brk id="99" max="16383" man="1"/>
    <brk id="1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Matysiak</dc:creator>
  <cp:lastModifiedBy>Grufallo</cp:lastModifiedBy>
  <cp:lastPrinted>2016-09-06T10:48:34Z</cp:lastPrinted>
  <dcterms:created xsi:type="dcterms:W3CDTF">2016-08-25T13:53:14Z</dcterms:created>
  <dcterms:modified xsi:type="dcterms:W3CDTF">2016-09-26T05:12:57Z</dcterms:modified>
</cp:coreProperties>
</file>