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3"/>
  </bookViews>
  <sheets>
    <sheet name="zał. nr 1" sheetId="1" r:id="rId1"/>
    <sheet name="zał. nr 2" sheetId="2" r:id="rId2"/>
    <sheet name="zał nr 3" sheetId="3" r:id="rId3"/>
    <sheet name="zał nr 4" sheetId="4" r:id="rId4"/>
    <sheet name="zał nr 5" sheetId="5" r:id="rId5"/>
    <sheet name="zał. nr 6" sheetId="6" r:id="rId6"/>
  </sheets>
  <externalReferences>
    <externalReference r:id="rId9"/>
  </externalReferences>
  <definedNames>
    <definedName name="_xlnm.Print_Area" localSheetId="5">'zał. nr 6'!$A$1:$J$77</definedName>
    <definedName name="_xlnm.Print_Titles" localSheetId="4">'zał nr 5'!$A:$C,'zał nr 5'!$5:$5</definedName>
    <definedName name="_xlnm.Print_Titles" localSheetId="0">'zał. nr 1'!$3:$4</definedName>
    <definedName name="_xlnm.Print_Titles" localSheetId="1">'zał. nr 2'!$3:$4</definedName>
    <definedName name="_xlnm.Print_Titles" localSheetId="5">'zał. nr 6'!$7:$7</definedName>
  </definedNames>
  <calcPr fullCalcOnLoad="1"/>
</workbook>
</file>

<file path=xl/sharedStrings.xml><?xml version="1.0" encoding="utf-8"?>
<sst xmlns="http://schemas.openxmlformats.org/spreadsheetml/2006/main" count="2193" uniqueCount="815">
  <si>
    <t>60016 Drogi publiczne gminne - Suma</t>
  </si>
  <si>
    <t>63095 Pozostała działalność - Suma</t>
  </si>
  <si>
    <t>70005 Gospodarka gruntami i nieruchomościami - Suma</t>
  </si>
  <si>
    <t>75095 Pozostała działalność - Suma</t>
  </si>
  <si>
    <t>75404 Komendy wojewódzkie Policji - Suma</t>
  </si>
  <si>
    <t>75411 Komendy powiatowe Państwowej Straży Pożarnej - Suma</t>
  </si>
  <si>
    <t>75412 Ochotnicze straże pożarne - Suma</t>
  </si>
  <si>
    <t>75495 Pozostała działalność - Suma</t>
  </si>
  <si>
    <t>80101 Szkoły podstawowe - Suma</t>
  </si>
  <si>
    <t>80104 Przedszkola - Suma</t>
  </si>
  <si>
    <t>80110 Gimnazja - Suma</t>
  </si>
  <si>
    <t>80120 Licea ogólnokształcące - Suma</t>
  </si>
  <si>
    <t>80130 Szkoły zawodowe - Suma</t>
  </si>
  <si>
    <t>80132 Szkoły artystyczne - Suma</t>
  </si>
  <si>
    <t>80195 Pozostała działalność - Suma</t>
  </si>
  <si>
    <t>85153 Zwalczanie narkomanii - Suma</t>
  </si>
  <si>
    <t>85195 Pozostała działalność - Suma</t>
  </si>
  <si>
    <t>85201 Placówki opiekuńczo - wychowawcze - Suma</t>
  </si>
  <si>
    <t>85202 Domy pomocy społecznej - Suma</t>
  </si>
  <si>
    <t>85203 Ośrodki wsparcia - Suma</t>
  </si>
  <si>
    <t>85214 Zasiłki i pomoc w naturze oraz składki na ubezpieczenia emerytalne i rentowe - Suma</t>
  </si>
  <si>
    <t>85295 Pozostała działalność - Suma</t>
  </si>
  <si>
    <t>85395 Pozostała działalność - Suma</t>
  </si>
  <si>
    <t>85401 Świetlice szkolne - Suma</t>
  </si>
  <si>
    <t>85406 Poradnie psychologiczno - pedagogiczne, w tym poradnie specjalistyczne - Suma</t>
  </si>
  <si>
    <t>85407 Placówki wychowania pozaszkolnego - Suma</t>
  </si>
  <si>
    <t>85412 Kolonie i obozy oraz inne formy wypoczynku dzieci i młodzieży szkolnej, a także szkolenia młodzieży - Suma</t>
  </si>
  <si>
    <t>90003 Oczyszczanie miast i wsi - Suma</t>
  </si>
  <si>
    <t>90004 Utrzymanie zieleni w miastach i gminach - Suma</t>
  </si>
  <si>
    <t>90015 Oświetlenie ulic, placów i dróg - Suma</t>
  </si>
  <si>
    <t>90095 Pozostała działalność - Suma</t>
  </si>
  <si>
    <t>92105 Pozostałe zadania w zakresie kultury - Suma</t>
  </si>
  <si>
    <t>92109 Domy i ośrodki kultury, świetlice i kluby - Suma</t>
  </si>
  <si>
    <t>92116 Biblioteki - Suma</t>
  </si>
  <si>
    <t>92601 Obiekty sportowe - Suma</t>
  </si>
  <si>
    <t>92605 Zadania w zakresie kultury fizycznej i sportu - Suma</t>
  </si>
  <si>
    <t>Plany finansowe dzielnic na 2005 rpk</t>
  </si>
  <si>
    <t>Załącznik nr 3 do URM XXIX/................../2005 z 23-03-2005r.</t>
  </si>
  <si>
    <t>I. Plan przychodów i wydatków zakładów budżetowych na 2005 rok.</t>
  </si>
  <si>
    <t>Lp.</t>
  </si>
  <si>
    <t>Placówka</t>
  </si>
  <si>
    <t>Przychody</t>
  </si>
  <si>
    <t>w tym: dotacje z budżetu</t>
  </si>
  <si>
    <t>Wydatki</t>
  </si>
  <si>
    <t>w tym: wynagrodzenia i pochodne</t>
  </si>
  <si>
    <t>Rozdz. 70001 - zakłady gospodarki mieszkaniowej</t>
  </si>
  <si>
    <t>Administracja Budynków Komunalnych nr 1</t>
  </si>
  <si>
    <t>Administracja Budynków Komunalnych nr 3</t>
  </si>
  <si>
    <t>Administracja Budynków Komunalnych nr 4</t>
  </si>
  <si>
    <t>Administracja Budynków Komunalnych nr 5</t>
  </si>
  <si>
    <t>Administracje Budynków Komunalnych - nie podzielona na placówki część dotacji</t>
  </si>
  <si>
    <t xml:space="preserve">Rozdz. 80104 - przedszkola </t>
  </si>
  <si>
    <t>Przedszkole Samorządowe Nr 3</t>
  </si>
  <si>
    <t>Przedszkole Samorządowe Nr 4</t>
  </si>
  <si>
    <t>Przedszkole Samorządowe Nr 5</t>
  </si>
  <si>
    <t>Przedszkole Samorządowe Nr 6</t>
  </si>
  <si>
    <t>Przedszkole Samorządowe Nr 7</t>
  </si>
  <si>
    <t>Przedszkole Samorządowe Nr 8</t>
  </si>
  <si>
    <t>Przedszkole Samorządowe Nr 9</t>
  </si>
  <si>
    <t>Przedszkole Samorządowe Nr 11</t>
  </si>
  <si>
    <t>Przedszkole Samorządowe Nr 13</t>
  </si>
  <si>
    <t>Przedszkole Samorządowe Nr 14</t>
  </si>
  <si>
    <t>Przedszkole Samorządowe Nr 15</t>
  </si>
  <si>
    <t>Przedszkole Samorządowe Nr 16</t>
  </si>
  <si>
    <t>Przedszkole Samorządowe Nr 18</t>
  </si>
  <si>
    <t>Przedszkole Samorządowe Nr 19</t>
  </si>
  <si>
    <t>Przedszkole Samorządowe Nr 21</t>
  </si>
  <si>
    <t>Przedszkole Samorządowe Nr 22</t>
  </si>
  <si>
    <t>Przedszkole Samorządowe Nr 23</t>
  </si>
  <si>
    <t>Przedszkole Samorządowe Nr 24</t>
  </si>
  <si>
    <t>Przedszkole Samorządowe Nr 25</t>
  </si>
  <si>
    <t>Przedszkole Samorządowe Nr 26</t>
  </si>
  <si>
    <t>Przedszkole Samorządowe Nr 27</t>
  </si>
  <si>
    <t>Przedszkole Samorządowe Nr 28</t>
  </si>
  <si>
    <t>Przedszkole Samorządowe Nr 29</t>
  </si>
  <si>
    <t>Przedszkole Samorządowe Nr 30</t>
  </si>
  <si>
    <t>Przedszkole Samorządowe Nr 31</t>
  </si>
  <si>
    <t>Przedszkole Samorządowe Nr 32</t>
  </si>
  <si>
    <t>Przedszkole Samorządowe Nr 35</t>
  </si>
  <si>
    <t>Przedszkole Samorządowe Nr 36</t>
  </si>
  <si>
    <t>Przedszkole Samorządowe Nr 42</t>
  </si>
  <si>
    <t>Przedszkole Samorządowe Nr 43</t>
  </si>
  <si>
    <t>Przedszkole Samorządowe Nr 44</t>
  </si>
  <si>
    <t>Przedszkole Samorządowe Nr 46</t>
  </si>
  <si>
    <t>Przedszkole Samorządowe Nr 47</t>
  </si>
  <si>
    <t>Przedszkole Samorządowe Nr 48</t>
  </si>
  <si>
    <t>Przedszkole Samorządowe Nr 49</t>
  </si>
  <si>
    <t>Przedszkole Samorządowe Nr 50</t>
  </si>
  <si>
    <t>Przedszkole Samorządowe Nr 51</t>
  </si>
  <si>
    <t>Przedszkole Samorządowe Nr 52</t>
  </si>
  <si>
    <t>Przedszkola samorządowe - niepodzielona na placówki część dotacji</t>
  </si>
  <si>
    <t>Rozdz. 85158 - izby wytrzeźwień</t>
  </si>
  <si>
    <t>Izba Wytrzeźwień</t>
  </si>
  <si>
    <t>Rozdz. 90017 - zakłady gospodarki komunalnej</t>
  </si>
  <si>
    <t>Zarząd Cmentarzy Komunalnych</t>
  </si>
  <si>
    <t>w tym wydatki majątkowe</t>
  </si>
  <si>
    <t>Zarząd Komunikacji Miejskiej</t>
  </si>
  <si>
    <t>Rozdz. 92601 - obiekty spotrowe</t>
  </si>
  <si>
    <t>Hala Widowiskowo - Sportowa</t>
  </si>
  <si>
    <t>OGÓŁEM</t>
  </si>
  <si>
    <t>II. Plan przychodów i wydatków gospodarstw pomocniczych jednostek budżetowych na 2005 rok.</t>
  </si>
  <si>
    <t>Rozdz. 80197 - gospodarstwa pomocnicze</t>
  </si>
  <si>
    <t>Zespół Szkół Nr 3</t>
  </si>
  <si>
    <t xml:space="preserve">Zespół Szkół Nr 10 </t>
  </si>
  <si>
    <t>Rozdz. 92695 - pozostała działalność</t>
  </si>
  <si>
    <t>GOSiR</t>
  </si>
  <si>
    <t>III. Plan przychodów i wydatków rachunków dochodów własnych jednostek budżetowych na 2005 rok.</t>
  </si>
  <si>
    <t>Rozdz. 80101 - szkoły podstawowe</t>
  </si>
  <si>
    <t>Zespół Szkół Nr 2</t>
  </si>
  <si>
    <t>Szkoła Podstawowa nr 6</t>
  </si>
  <si>
    <t>Zespół Szkół Nr 5</t>
  </si>
  <si>
    <t>Zespół Szkół Ogółnokszt. Nr 3</t>
  </si>
  <si>
    <t>Szkoła Podstawowa nr 10</t>
  </si>
  <si>
    <t>Zespół Szkół Nr 6</t>
  </si>
  <si>
    <t>Zespół Szkół Nr 7</t>
  </si>
  <si>
    <t>Szkoła Podstawowa nr 13</t>
  </si>
  <si>
    <t>Zespół Sportowych Szkół Ogółnokszt.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</si>
  <si>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</si>
  <si>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</si>
  <si>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</si>
  <si>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</si>
  <si>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</si>
  <si>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</si>
  <si>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</si>
  <si>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</si>
  <si>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</si>
  <si>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</si>
  <si>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</si>
  <si>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</si>
  <si>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</si>
  <si>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</si>
  <si>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</si>
  <si>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</si>
  <si>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Nr 10</t>
  </si>
  <si>
    <t>Zespół Szkół Nr 11</t>
  </si>
  <si>
    <t>Zespół Szkół Nr 12</t>
  </si>
  <si>
    <t>Szkoła Podstawowa nr 45</t>
  </si>
  <si>
    <t>Zespół Szkół Nr 13</t>
  </si>
  <si>
    <t>Zespół Szkół Nr 14</t>
  </si>
  <si>
    <t>Zespół Szkół Nr 15</t>
  </si>
  <si>
    <t>Rozdz. 80102 - szkoły podstawowe specjalne</t>
  </si>
  <si>
    <t>Zespół Szkół Specjalnych Nr 17</t>
  </si>
  <si>
    <t>Rozdz. 80110 - gimnazja</t>
  </si>
  <si>
    <t>Gimnazjum nr 1</t>
  </si>
  <si>
    <t>Gimnazjum nr 3</t>
  </si>
  <si>
    <t>Gimnazjum nr 4</t>
  </si>
  <si>
    <t>Gimnazjum nr 11</t>
  </si>
  <si>
    <t>Gimnazjum nr 10</t>
  </si>
  <si>
    <t>Gimnazjum nr 13</t>
  </si>
  <si>
    <t>Gimnazjum nr 14</t>
  </si>
  <si>
    <t>Rozdz. 80120 - licea ogólnokształcące</t>
  </si>
  <si>
    <t xml:space="preserve">I Akademickie Liceum Ogólnokształcące </t>
  </si>
  <si>
    <t xml:space="preserve">II Liceum Ogólnokształcące </t>
  </si>
  <si>
    <t xml:space="preserve">III Liceum Ogólnokształcące 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</si>
  <si>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</si>
  <si>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</si>
  <si>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</si>
  <si>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</si>
  <si>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</si>
  <si>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 xml:space="preserve">XIV Liceum Ogólnokształcące, w tym: </t>
  </si>
  <si>
    <t>wydatki majątkowe</t>
  </si>
  <si>
    <t>Kolegium Miejskie</t>
  </si>
  <si>
    <t>Rozdz. 80130 - szkoły zawodowe</t>
  </si>
  <si>
    <t>Z S Administracyjno - Ekonomicznych</t>
  </si>
  <si>
    <t>Z S Budowlanych</t>
  </si>
  <si>
    <t>Z S Chłodniczych i Elektronicznych</t>
  </si>
  <si>
    <t>Z S Hotelarsko - Gastronomicznych</t>
  </si>
  <si>
    <t>Z S Mechanicznych</t>
  </si>
  <si>
    <t>ZS Usługowych</t>
  </si>
  <si>
    <t>Z S Budownictwa Okrętowego</t>
  </si>
  <si>
    <t>Z S Zawodowych Nr 2</t>
  </si>
  <si>
    <t>Rozdz. 80132 - szkoły artystyczne</t>
  </si>
  <si>
    <t>Szkoła Muzyczna</t>
  </si>
  <si>
    <t>Rozdz. 80141 - zakłady kształcania nauczycieli</t>
  </si>
  <si>
    <t>Gdyński Ośrodek Doskonalenia Nauczycieli</t>
  </si>
  <si>
    <t>Rozdz. 85219 - ośrodki pomocy społecznej</t>
  </si>
  <si>
    <t>Miejski Ośrodek Pomocy Społecznej</t>
  </si>
  <si>
    <t>Rozdz. 85401 - świetlice szkolne</t>
  </si>
  <si>
    <t>Gimnazjum Nr 1</t>
  </si>
  <si>
    <t>Gimnazjum Nr 3</t>
  </si>
  <si>
    <t>Gimnazjum Nr 4</t>
  </si>
  <si>
    <t>Zespół Szkół Ogółnokszt. Nr 6</t>
  </si>
  <si>
    <t>Gimnazjum Nr 11</t>
  </si>
  <si>
    <t>Zespół Szkół Ogółnokszt. Nr 5</t>
  </si>
  <si>
    <t>Zespół Szkół Ogółnokszt. Nr 4</t>
  </si>
  <si>
    <t>Szkoła Podstawowa Specjalna nr 24</t>
  </si>
  <si>
    <t>Rozdz. 85403 - specjalne ośrodki szkolno - wychowawcze</t>
  </si>
  <si>
    <t>Specjalny Ośrodek Szkolno - Wychow. nr 1</t>
  </si>
  <si>
    <t>Specjalny Ośrodek Szkolno - Wychow.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</si>
  <si>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</si>
  <si>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</si>
  <si>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</si>
  <si>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</si>
  <si>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</si>
  <si>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</si>
  <si>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</si>
  <si>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III LO</t>
  </si>
  <si>
    <t>ZS Budowlanych</t>
  </si>
  <si>
    <t>ZS Budownictwa Okrętowego</t>
  </si>
  <si>
    <t>Rozdz. 85412 - kolonie i obozy oraz inne formy wypoczynku</t>
  </si>
  <si>
    <t>Rozdz. 85417 - szkolne schroniska młodzieżowe</t>
  </si>
  <si>
    <t>Szkolne Schronisko Młodzieżowe</t>
  </si>
  <si>
    <t>Załącznik nr 3 do uchwały Rady Miasta nr XXXII/...................../05    z 22-06-2005r.</t>
  </si>
  <si>
    <t>Załącznik nr 4 do URM XXIX/................../2005 z 23-03-2005r.</t>
  </si>
  <si>
    <t>Zestawienie dotacji podmiotowych z budżetu miasta na 2005 rok</t>
  </si>
  <si>
    <t>Dz.</t>
  </si>
  <si>
    <t>Rozdz.</t>
  </si>
  <si>
    <t>Wyszczególnienie</t>
  </si>
  <si>
    <t>Kwota dotacji z budżetu</t>
  </si>
  <si>
    <t>Szkoły podstawowe  (niepubliczne lub publiczne placówki niesamorządowe)</t>
  </si>
  <si>
    <t>Oddziały przedszkolne (niepubliczne lub publiczne placówki niesamorządowe)</t>
  </si>
  <si>
    <t>Przedszkola (niepubliczne lub publiczne placówki niesamorządowe)</t>
  </si>
  <si>
    <t>Przedszkola - placówki publiczne</t>
  </si>
  <si>
    <t>Gimnazja  (niepubliczne lub publiczne placówki niesamorządowe)</t>
  </si>
  <si>
    <t>Licea ogólnokształcące  (niepubliczne lub publiczne placówki niesamorządowe)</t>
  </si>
  <si>
    <t>Licea profilowane (niepubliczne lub publiczne placówki niesamorządowe)</t>
  </si>
  <si>
    <t>Szkoły zawodowe (niepubliczne lub publiczne placówki niesamorządowe)</t>
  </si>
  <si>
    <t>Publiczny ZOZ OPiTU</t>
  </si>
  <si>
    <t>Edukacyjna Klinika Poradni Profilaktyki Uzależnień (niepubliczna placówka niesamorządowa)</t>
  </si>
  <si>
    <t>Specjalne ośrodki szkolno - wychowawcze (niepubliczne lub publiczne placówki niesamorządowe)</t>
  </si>
  <si>
    <t>Teatr Miejski</t>
  </si>
  <si>
    <t>Centrum Kultury</t>
  </si>
  <si>
    <t>Miejska Biblioteka Publiczna</t>
  </si>
  <si>
    <t>Muzeum Miasta Gdyni</t>
  </si>
  <si>
    <t>Zestawienie dotacji przedmiotowych z budżetu miasta dla komunalnych zakładów budżetowych i gospodarstw pomocniczych na 2005 rok</t>
  </si>
  <si>
    <t>Zestawienie dotacji celowych z budżetu miasta na dofinansowanie realizacji inwestycji zakładów budżetowych,  jednostek kultury i innych jednostek sektora finansów publicznych na 2005 rok</t>
  </si>
  <si>
    <t>Przedszkole Nr 4</t>
  </si>
  <si>
    <t>Przedszkole Nr 23</t>
  </si>
  <si>
    <t>Przedszkole Nr 24</t>
  </si>
  <si>
    <t>Muzeum Miasta</t>
  </si>
  <si>
    <t>Centralne Muzeum Morskie</t>
  </si>
  <si>
    <t>Zestawienie dotacji celowych przekazanych jednostkom samorządu terytorialnego na zadania bieżące realizowane na podstawie pozrozumień na 2005 rok</t>
  </si>
  <si>
    <t>Przedszkola</t>
  </si>
  <si>
    <t>Placówki opiekuńczo - wychowawcze</t>
  </si>
  <si>
    <t>Rodziny zastępcze</t>
  </si>
  <si>
    <t>Teatry muzyczne, opery i operetki</t>
  </si>
  <si>
    <t>Zestawienie dotacji dla funduszy celowych  na 2005 rok</t>
  </si>
  <si>
    <t>Fundusz Wsparcia Policji</t>
  </si>
  <si>
    <t>Zestawienie dotacji celowych z budżetu miasta na realizację zadań przez organizacje pożytku publicznego w 2005 roku</t>
  </si>
  <si>
    <t>Załącznik nr 4 do uchwały Rady Miasta nr XXXII/...................../05    z 22-06-2005r.</t>
  </si>
  <si>
    <t>WIELOLETNI   PROGRAM   INWESTYCYJNY  NA   LATA   2005 - 2007</t>
  </si>
  <si>
    <t>JEDNOSTKA   REALIZUJĄCA  -  URZĄD  MIASTA   GDYNI   WYDZIAŁ  INWESTYCJI</t>
  </si>
  <si>
    <t>lp.</t>
  </si>
  <si>
    <t>Nazwa zadania inwestycyjnego</t>
  </si>
  <si>
    <t>Cel zadania</t>
  </si>
  <si>
    <t>planowane rozpoczęcie</t>
  </si>
  <si>
    <t>planowane zakończenie</t>
  </si>
  <si>
    <t xml:space="preserve">wartość inwestycji </t>
  </si>
  <si>
    <t>nakłady poniesione do 31.12.2004</t>
  </si>
  <si>
    <t>Nakłady do poniesienia w latach</t>
  </si>
  <si>
    <t>INWESTYCJE  ŁĄCZNIE</t>
  </si>
  <si>
    <t>I</t>
  </si>
  <si>
    <t>DZIAŁ  600  TRANSPORT  I  ŁĄCZNOŚĆ</t>
  </si>
  <si>
    <t>ROZDZIAŁ 60004 LOKALNY TRANSPORT ZBIOROWY</t>
  </si>
  <si>
    <t>poprawa jakości transportu zbiorowego</t>
  </si>
  <si>
    <t>ROZDZIAŁ  60015  DROGI  PUBLICZNE  W  MIASTACH  NA  PRAWACH  POWIATU</t>
  </si>
  <si>
    <t xml:space="preserve"> -  Droga Różowa - etap III faza 1b - węzeł Al. Zwycięstwa - Wielkopolska</t>
  </si>
  <si>
    <t xml:space="preserve">zwiększenie przepustowości i usprawnienie skrzyżowania </t>
  </si>
  <si>
    <t xml:space="preserve"> - Droga Różowa - etap III faza 2</t>
  </si>
  <si>
    <t xml:space="preserve">zwiększenie przepustowości sieci dróg i odciążenie śródmieścia Gdyni </t>
  </si>
  <si>
    <t>*</t>
  </si>
  <si>
    <t xml:space="preserve"> - Trasa Kwiatkowskiego - III etap</t>
  </si>
  <si>
    <t xml:space="preserve">zwiększenie dostępności drogowej miasta i portu  </t>
  </si>
  <si>
    <t xml:space="preserve"> - ulica Janka Wiśniewskiego - II etap </t>
  </si>
  <si>
    <t>przygotowanie zadań do realizacji</t>
  </si>
  <si>
    <t>regulacje terenowe umożliwiające realizację poszczególnych zadań</t>
  </si>
  <si>
    <t xml:space="preserve"> ROZDZIAŁ   60016  DROGI  PUBLICZNE  GMINNE</t>
  </si>
  <si>
    <t xml:space="preserve"> - modernizacja ulic gminnych</t>
  </si>
  <si>
    <t xml:space="preserve">poprawa lokalnego systemu drogowego </t>
  </si>
  <si>
    <t xml:space="preserve"> - dokumentacja przyszłościowa</t>
  </si>
  <si>
    <t xml:space="preserve"> - wykup terenów</t>
  </si>
  <si>
    <t>II</t>
  </si>
  <si>
    <t>DZIAŁ  630 TURYSTYKA - ROZDZIAŁ  63095  POZOSTAŁA DZIAŁALNOŚĆ</t>
  </si>
  <si>
    <t>**</t>
  </si>
  <si>
    <t xml:space="preserve"> - rozwój turystyki w rejonie Zatoki Gdańskiej ( program PHARE - koszt gminy )</t>
  </si>
  <si>
    <t xml:space="preserve">zwiększenie atrakcyjności turystycznej miasta (rozbudowa basenu jachtowego) </t>
  </si>
  <si>
    <t>III</t>
  </si>
  <si>
    <t xml:space="preserve">DZIAŁ 710 DZIAŁALNOŚĆ USŁUGOWA - ROZDZIAŁ 71095 POZOSTAŁA DZIAŁALNOŚĆ     </t>
  </si>
  <si>
    <t xml:space="preserve"> - Pomorski Park Technologiczny</t>
  </si>
  <si>
    <t xml:space="preserve">podniesienie poziomu nowoczesności innowacyjności gdyńskiej gospodarki </t>
  </si>
  <si>
    <t>Rozbudowa lokalnej infrastruktury społeczeństwa informacyjnego</t>
  </si>
  <si>
    <t>źródła finansowania planowanych nakładów</t>
  </si>
  <si>
    <t>refundacja  z EFRR</t>
  </si>
  <si>
    <t>IV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</si>
  <si>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</si>
  <si>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</si>
  <si>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</si>
  <si>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</si>
  <si>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 xml:space="preserve">  ROZDZIAŁ  80120  LICEA  OGÓLNOKSZTAŁCĄCE</t>
  </si>
  <si>
    <t>V</t>
  </si>
  <si>
    <t>DZIAŁ  852  ROZDZIAŁ  85202  DOMY  POMOCY  SPOŁECZNEJ</t>
  </si>
  <si>
    <t>VI</t>
  </si>
  <si>
    <t xml:space="preserve"> DZIAŁ  900   GOSPODARKA  KOMUNALNA  I  OCHRONA  ŚRODOWISKA</t>
  </si>
  <si>
    <t xml:space="preserve"> ROZDZIAŁ  90001  GOSPODARKA ŚCIEKOWA I OCHRONA WÓD</t>
  </si>
  <si>
    <t xml:space="preserve"> - regulacje cieków </t>
  </si>
  <si>
    <t>eliminowanie zanieczyszczeń wprowadzanych do wód powierzchniowych</t>
  </si>
  <si>
    <t xml:space="preserve"> - uzupełnienia kanalizacji sanitarnej i sieci wodociągowej</t>
  </si>
  <si>
    <t>uzupełnienie uzbrojenia terenów zurbanizowanych (ochrona wód przybrzeżnych)</t>
  </si>
  <si>
    <t>ROZDZIAŁ  90004  UTRZYMANIE ZIELENI W MIASTACH I GMINACH</t>
  </si>
  <si>
    <t xml:space="preserve"> - tereny zielone</t>
  </si>
  <si>
    <t>rozwój terenów zielonych w mieście</t>
  </si>
  <si>
    <t>ROZDZIAŁ  90015   OŚWIETLENIE  ULIC</t>
  </si>
  <si>
    <t>poprawa bezpieczeństwa</t>
  </si>
  <si>
    <t>ROZDZIAŁ  90095 POZOSTAŁA DZIAŁALNOŚĆ</t>
  </si>
  <si>
    <t xml:space="preserve"> - uzbrojenie obszaru Gdynia-Zachód</t>
  </si>
  <si>
    <t>rozbudowa infrastruktury na terenach rozwojowych</t>
  </si>
  <si>
    <t xml:space="preserve"> - zaplecze ZCK - II etap</t>
  </si>
  <si>
    <t>poprawa stanu technicznego obiektów</t>
  </si>
  <si>
    <t xml:space="preserve"> - dokumentacja przyszłościowa </t>
  </si>
  <si>
    <t xml:space="preserve"> LOKALNE INICJATYWY INWESTYCYJNE</t>
  </si>
  <si>
    <t>uzbrojenie terenów pod budownictwo mieszkaniowe</t>
  </si>
  <si>
    <t>VII</t>
  </si>
  <si>
    <t xml:space="preserve"> DZIAŁ  921  KULTURA  I  OCHRONA  DZIEDZICTWA  NARODOWEGO  </t>
  </si>
  <si>
    <t xml:space="preserve"> ROZDZIAŁ  92118  MUZEA</t>
  </si>
  <si>
    <t xml:space="preserve"> - Muzeum Miasta Gdyni</t>
  </si>
  <si>
    <t>zachowanie tożsamości kulturowej miasta (budowa nowego obiektu)</t>
  </si>
  <si>
    <t xml:space="preserve"> ROZDZIAŁ 92106  TEATRY DRAMATYCZNE I LALKOWE</t>
  </si>
  <si>
    <t xml:space="preserve"> - "Bałtycka Scena Letnia - nowa wizja teatru plenerowego" </t>
  </si>
  <si>
    <t>podniesienie atrakcyjności kulturalnej i turystycznej miasta</t>
  </si>
  <si>
    <t>VIII</t>
  </si>
  <si>
    <t xml:space="preserve"> DZIAŁ  926  ROZDZIAŁ  92601   KULTURA  FIZYCZNA  I  SPORT  -  OBIEKTY SPORTOWE</t>
  </si>
  <si>
    <t xml:space="preserve"> - hala sportowo-widowiskowa</t>
  </si>
  <si>
    <t>zagospodarowanie terenów sportowych (budowa nowego obiektu)</t>
  </si>
  <si>
    <t xml:space="preserve"> - budowa basenu </t>
  </si>
  <si>
    <t>rozbudowa infrastruktury sportowej</t>
  </si>
  <si>
    <t>dla zadań przewidzianych do realizacji z udziałem środków z funduszy strukturalnych Unii Europejskiej wydatki zaplanowano z uwzględnieniem  podatku VAT jako kosztu kwalifikowanego (22%); kwoty uwzględnione w tabeli oznaczają wysokość wkładu własnego gminy</t>
  </si>
  <si>
    <t>środki finansowe gminy</t>
  </si>
  <si>
    <t xml:space="preserve">przygotowanie zadań do realizacji </t>
  </si>
  <si>
    <t>wkład rzeczowy-aport gruntów</t>
  </si>
  <si>
    <t>dla zadań realizowanych w ramach programu PHARE wydatki zaplanowano z uwzględnieniem podatku VAT od kwoty wkładu własnego i przy przeliczeniu według kursu EURO w wysokości 4,5 zł; kwoty uwzględnione w tabeli oznaczają wysokość wydatków z budżetu gminy</t>
  </si>
  <si>
    <r>
      <t>*</t>
    </r>
    <r>
      <rPr>
        <b/>
        <vertAlign val="superscript"/>
        <sz val="14"/>
        <rFont val="Arial"/>
        <family val="2"/>
      </rPr>
      <t>1</t>
    </r>
  </si>
  <si>
    <r>
      <t>*</t>
    </r>
    <r>
      <rPr>
        <b/>
        <vertAlign val="superscript"/>
        <sz val="14"/>
        <rFont val="Arial CE"/>
        <family val="0"/>
      </rPr>
      <t>1</t>
    </r>
  </si>
  <si>
    <t>Dla zadań  oznaczonych w ten sposób  w pierwszym wierszu wpisane zostały wartości środków finansowych jakie Gmina zabezpiecza w budżecie Miasta w poszczególnych latach.  Wysokość tych środków obliczono mając na uwadzę konieczność zabezpieczenia całości środków na I kwartał inwestycji oraz refundację poniesionych całościowo wydatków w ostatnim roku realizacji projektu. Kolejne wiersze ukazują podział inwestycji ze względu na źródła dofinansowania (z wyszczególnieniem aportu gruntów) z utrzymaniem 75% dofinansowania z EFRR.</t>
  </si>
  <si>
    <t xml:space="preserve"> - Droga Różowa IV etap - rozbudowa ul. Lotników w Gdyni</t>
  </si>
  <si>
    <t>wykup terenów (w tym Droga Różowa - etap IV)</t>
  </si>
  <si>
    <t>dokumentacja przyszłościowa (w tym Obwodowa Północna)</t>
  </si>
  <si>
    <r>
      <t xml:space="preserve">- Budowa światłowodowej sieci szkieletowej i infokiosków upowszechniających internet w Gdyni -          I etap </t>
    </r>
    <r>
      <rPr>
        <i/>
        <sz val="8"/>
        <rFont val="Arial"/>
        <family val="2"/>
      </rPr>
      <t>(realizuje Wydz. Informatyki)</t>
    </r>
  </si>
  <si>
    <t xml:space="preserve"> - ulica Dembińskiego</t>
  </si>
  <si>
    <t xml:space="preserve">  + dofinansowanie ze środków MENiS</t>
  </si>
  <si>
    <t xml:space="preserve"> - rozwój proekologicznego transportu publicznego w Gdyni ( w  tym udział w  PKT 5.500.000 )</t>
  </si>
  <si>
    <t xml:space="preserve"> - modernizacja przystani rybackiej w Gdyni-Orłowie</t>
  </si>
  <si>
    <t>Załącznik nr 6 do uchwały Rady Miasta nr XXXII/...................../05    z 22-06-2005r.</t>
  </si>
  <si>
    <t>Plan po zmianach dochodów budżetu miasta Gdyni na rok 2005 wg działów, rozdziałów i paragrafów.</t>
  </si>
  <si>
    <t>.</t>
  </si>
  <si>
    <t>Zadania własne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</si>
  <si>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</si>
  <si>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</si>
  <si>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</si>
  <si>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</si>
  <si>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</si>
  <si>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</si>
  <si>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</si>
  <si>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Ogółem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</si>
  <si>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</si>
  <si>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</si>
  <si>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</si>
  <si>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</si>
  <si>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</si>
  <si>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</si>
  <si>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</si>
  <si>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j.s.t.</t>
  </si>
  <si>
    <t>60004 Lokalny transport zbiorowy - razem</t>
  </si>
  <si>
    <t>60015 Drogi publiczne w miastach na prawach powiatu</t>
  </si>
  <si>
    <t>2390 wpływy do budżetu ze środków specjalnych</t>
  </si>
  <si>
    <t>2700 środki na dofinansowanie własnych zadań bieżących gmin (związków gmin), powiatów (związków powiatów), samorządów województw, pozyskane z innych źródeł</t>
  </si>
  <si>
    <t>6290 środki na dofinansowanie własnych inwestycji gmin (związków gmin), powiatów (związków powiatów), samorządów województw, pozyskane z innych źródeł</t>
  </si>
  <si>
    <t>60015 Drogi publiczne w miastach na prawach powiatu - razem</t>
  </si>
  <si>
    <t>60095 Pozostała działalność</t>
  </si>
  <si>
    <t>2701 środki na dofinansowanie własnych zadań bieżących gmin ( związków gmin), powiatów (związków powiatów), samorządów województw, pozyskane z innych źródeł</t>
  </si>
  <si>
    <t>60095 Pozostała działalność - razem</t>
  </si>
  <si>
    <t>600 TRANSPORT I ŁĄCZNOŚĆ - Suma</t>
  </si>
  <si>
    <t>630 TURYSTYKA</t>
  </si>
  <si>
    <t>63095 Pozostała działalność</t>
  </si>
  <si>
    <t>63095 Pozostała działalność - razem</t>
  </si>
  <si>
    <t>630 TURYSTYKA - Suma</t>
  </si>
  <si>
    <t>700 GOSPODARKA MIESZKANIOWA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</si>
  <si>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</si>
  <si>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</si>
  <si>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</si>
  <si>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</si>
  <si>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</si>
  <si>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</si>
  <si>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razem</t>
  </si>
  <si>
    <t>70095 Pozostała działalność</t>
  </si>
  <si>
    <t>70095 Pozostała działalność - razem</t>
  </si>
  <si>
    <t>700 GOSPODARKA MIESZKANIOWA - Suma</t>
  </si>
  <si>
    <t>710 DZIAŁALNOŚĆ USŁUGOWA</t>
  </si>
  <si>
    <t>71004 Plany zagospodarowania przestrzennego</t>
  </si>
  <si>
    <t>6291 środki na dofinansowanie własnych inwestycji gmin (związków gmin), powiatów (związków powiatów), samorządów województw, pozyskane z innych źródeł</t>
  </si>
  <si>
    <t>71004 Plany zagospodarowania przestrzennego - razem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</si>
  <si>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</si>
  <si>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</si>
  <si>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</si>
  <si>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</si>
  <si>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</si>
  <si>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71015 Nadzór budowlany - razem</t>
  </si>
  <si>
    <t>71035 Cmentarze</t>
  </si>
  <si>
    <t>2020 dotacje celowe otrzymane z budżetu państwa na zadania bieżące realizowane przez gminę na podstawie porozumień z organami administracji rządowej</t>
  </si>
  <si>
    <t>71035 Cmentarze - razem</t>
  </si>
  <si>
    <t>71095 Pozostała działalność</t>
  </si>
  <si>
    <t>2708 środki na dofinansowanie własnych zadań bieżących gmin (związków gmin), powiatów (związków powiatów) , samorządów województw, pozyskane z innych źródeł</t>
  </si>
  <si>
    <t>71095 Pozostała działalność - razem</t>
  </si>
  <si>
    <t>710 DZIAŁALNOŚĆ USŁUGOWA -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</si>
  <si>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</si>
  <si>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</si>
  <si>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</si>
  <si>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</si>
  <si>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</t>
  </si>
  <si>
    <t>0590 wpływy z opłat za koncesje i licencje</t>
  </si>
  <si>
    <t>2320 dotacje celowe otrzymane z powiatu na zadania bieżące realizowane na podstawie porozumień (umów) między j.s.t.</t>
  </si>
  <si>
    <t>75023 Urzędy gmin (miast i miast na prawach powiatu) - razem</t>
  </si>
  <si>
    <t>75045 Komisje poborowe</t>
  </si>
  <si>
    <t>75045 Komisje poborowe - razem</t>
  </si>
  <si>
    <t>75095 Pozostała działalność</t>
  </si>
  <si>
    <t>75095 Pozostała działalność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</si>
  <si>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</si>
  <si>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</si>
  <si>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</si>
  <si>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</si>
  <si>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</si>
  <si>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</si>
  <si>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</si>
  <si>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</si>
  <si>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</si>
  <si>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</t>
  </si>
  <si>
    <t>0570 grzywny, mandaty i inne kary pieniężne od ludności</t>
  </si>
  <si>
    <t>75416 Straż Miejska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</si>
  <si>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</si>
  <si>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</si>
  <si>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</si>
  <si>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</si>
  <si>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0910 odsetki od nieterminowych wpłat z tytułu podatków i opłat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</si>
  <si>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</si>
  <si>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</si>
  <si>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</si>
  <si>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</si>
  <si>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</si>
  <si>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</si>
  <si>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</si>
  <si>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</si>
  <si>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</si>
  <si>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</si>
  <si>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</si>
  <si>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</si>
  <si>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</si>
  <si>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</si>
  <si>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0560 zaległości z podatków zniesionych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</si>
  <si>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</si>
  <si>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</si>
  <si>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</si>
  <si>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</si>
  <si>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</si>
  <si>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</si>
  <si>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</si>
  <si>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</si>
  <si>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</si>
  <si>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</si>
  <si>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</si>
  <si>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</si>
  <si>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</si>
  <si>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</si>
  <si>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</si>
  <si>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</si>
  <si>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</si>
  <si>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75814 Różne rozliczenia finansowe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</si>
  <si>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</si>
  <si>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</si>
  <si>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</si>
  <si>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</si>
  <si>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</si>
  <si>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</si>
  <si>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>0960 otrzymane spadki, zapisy i darowizny w postaci pieniężnej</t>
  </si>
  <si>
    <t>80101 Szkoły podstawowe - razem</t>
  </si>
  <si>
    <t>80102 Szkoły podstawowe specjalne</t>
  </si>
  <si>
    <t>80102 Szkoły podstawowe specjalne - razem</t>
  </si>
  <si>
    <t>80104 Przedszkola</t>
  </si>
  <si>
    <t>80104 Przedszkola - razem</t>
  </si>
  <si>
    <t>80110 Gimnazja</t>
  </si>
  <si>
    <t>80110 Gimnazja - razem</t>
  </si>
  <si>
    <t>80120 Licea ogólnokształcące</t>
  </si>
  <si>
    <t>80120 Licea ogólnokształcące - razem</t>
  </si>
  <si>
    <t>80130 Szkoły zawodowe</t>
  </si>
  <si>
    <t>0840 wpływy ze sprzedaży wyrobów</t>
  </si>
  <si>
    <t>80130 Szkoły zawodowe - razem</t>
  </si>
  <si>
    <t>80132 Szkoły artystyczne</t>
  </si>
  <si>
    <t>80132 Szkoły artystyczne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</si>
  <si>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</si>
  <si>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</si>
  <si>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</si>
  <si>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</si>
  <si>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 OŚWIATA I WYCHOWANIE - Suma</t>
  </si>
  <si>
    <t>851 OCHRONA ZDROWIA</t>
  </si>
  <si>
    <t>85121 Lecznictwo ambulatoryjne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</si>
  <si>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</si>
  <si>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</si>
  <si>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</si>
  <si>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</si>
  <si>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851 OCHRONA ZDROWIA - Suma</t>
  </si>
  <si>
    <t>852 POMOC SPOŁECZNA</t>
  </si>
  <si>
    <t>85201 Placówki opiekuńczo - wychowawcze</t>
  </si>
  <si>
    <t>85201 Placówki opiekuńczo - wychowawcze - razem</t>
  </si>
  <si>
    <t>85202 Domy pomocy społecznej</t>
  </si>
  <si>
    <t>2130 dotacje celowe otrzymane z budżetu państwa na realizację bieżących zadań własnych powiatu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</si>
  <si>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</si>
  <si>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</si>
  <si>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</si>
  <si>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</si>
  <si>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</si>
  <si>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</si>
  <si>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</si>
  <si>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</si>
  <si>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</si>
  <si>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emerytalne i rentowe</t>
  </si>
  <si>
    <t>2030 dotacje celowe otrzymane z budżetu państwa na realizację własnych zadań bieżących gmin (związków gmin)</t>
  </si>
  <si>
    <t>85214 Zasiłki i pomoc w naturze oraz składki na ubezpieczenia emerytalne i rentowe - razem</t>
  </si>
  <si>
    <t>85219 Ośrodki pomocy społecznej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</si>
  <si>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</si>
  <si>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</si>
  <si>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</si>
  <si>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</si>
  <si>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</si>
  <si>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</si>
  <si>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</si>
  <si>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</si>
  <si>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</si>
  <si>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85321 Zespoły do spraw orzekania o niepełnosprawności</t>
  </si>
  <si>
    <t>85321 Zespoły do spraw orzekania o niepełnosprawności - razem</t>
  </si>
  <si>
    <t>85333 Powiatowe urzędy pracy</t>
  </si>
  <si>
    <t>85333 Powiatowe urzędy pracy - razem</t>
  </si>
  <si>
    <t>853 POZOSTAŁE ZADANIA W ZAKRESIE POLITYKI SPOŁECZNEJ - Suma</t>
  </si>
  <si>
    <t>854 EDUKACYJNA OPIEKA WYCHOWAWCZA</t>
  </si>
  <si>
    <t>85401 Świetlice szkolne</t>
  </si>
  <si>
    <t>85401 Świetlice szkolne - razem</t>
  </si>
  <si>
    <t>85403 Specjalne ośrodki szkolno - wychowawcze</t>
  </si>
  <si>
    <t>85403 Specjalne ośrodki szkolno - wychowawcze - razem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</si>
  <si>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</si>
  <si>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</si>
  <si>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</si>
  <si>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</si>
  <si>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</si>
  <si>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</si>
  <si>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</t>
  </si>
  <si>
    <t>85415 Pomoc materialna dla uczniów - razem</t>
  </si>
  <si>
    <t>85417 Szkolne schroniska młodzieżowe</t>
  </si>
  <si>
    <t>85417 Szkolne schroniska młodzieżowe - razem</t>
  </si>
  <si>
    <t>854 EDUKACYJNA OPIEKA WYCHOWAWCZA - Suma</t>
  </si>
  <si>
    <t>900 GOSPODARKA KOMUNALNA I OCHRONA ŚRODOWISKA</t>
  </si>
  <si>
    <t>90017 Zakłady gospodarki komunalnej</t>
  </si>
  <si>
    <t>90017 Zakłady gospodarki komunalnej - razem</t>
  </si>
  <si>
    <t>90095 Pozostała działalność</t>
  </si>
  <si>
    <t>6260 dotacje otrzymane z funduszy celowych na finansowanie lub dofinansowanie kosztów realizacji inwestycji i zakupów inwestycyjnych jednostek sektora finansów publicznych</t>
  </si>
  <si>
    <t>90095 Pozostała działalność - razem</t>
  </si>
  <si>
    <t>900 GOSPODARKA KOMUNALNA I OCHRONA ŚRODOWISKA - Suma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</si>
  <si>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</si>
  <si>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</si>
  <si>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</si>
  <si>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</si>
  <si>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 - razem</t>
  </si>
  <si>
    <t>926 KULTURA FIZYCZNA I SPORT - Suma</t>
  </si>
  <si>
    <t>Suma całkowita</t>
  </si>
  <si>
    <t>Załącznik nr 1 do uchwały Rady Miasta nr XXXII/...................../05    z 22-06-2005r.</t>
  </si>
  <si>
    <t>Plan po zmianach wydatków budżetu miasta Gdyni na rok 2005 wg działów, rozdziałów i paragrafów.</t>
  </si>
  <si>
    <t>Zadania własne gminy - rady dzielnic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</si>
  <si>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</si>
  <si>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</si>
  <si>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</si>
  <si>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</si>
  <si>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</si>
  <si>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</si>
  <si>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</si>
  <si>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</si>
  <si>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</si>
  <si>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</si>
  <si>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</si>
  <si>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</si>
  <si>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</si>
  <si>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</si>
  <si>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</si>
  <si>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</si>
  <si>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</si>
  <si>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</si>
  <si>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</si>
  <si>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3020 wydatki osobowe niezaliczone do wynagrodzeń</t>
  </si>
  <si>
    <t>4010 wynagrodzenia osobowe pracowników</t>
  </si>
  <si>
    <t>4040 dodatkowe wynagrodzenie roczne</t>
  </si>
  <si>
    <t>4140 wpłaty na Państwowy Fundusz Rehabilitacji Osób Niepełnosprawnych</t>
  </si>
  <si>
    <t>4210 zakup materiałów i wyposażenia</t>
  </si>
  <si>
    <t>4260 zakup energii</t>
  </si>
  <si>
    <t>4270 zakup usług remontowych</t>
  </si>
  <si>
    <t>4280 zakup usług zdrowotnych</t>
  </si>
  <si>
    <t>4410 podróże służbowe krajowe</t>
  </si>
  <si>
    <t>4420 podróże służbowe zagraniczne</t>
  </si>
  <si>
    <t>4430 różne opłaty i składki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</si>
  <si>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</si>
  <si>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</si>
  <si>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</si>
  <si>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</si>
  <si>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</si>
  <si>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6010 wydatki na zakup i objęcie akcji oraz wniesienie wkładów do spółek prawa handlowego</t>
  </si>
  <si>
    <t>6050 wydatki inwestycyjne jednostek budżetowych</t>
  </si>
  <si>
    <t>6060 wydatki na zakupy inwestycyjne jednostek budżetowych</t>
  </si>
  <si>
    <t>60016 Drogi publiczne gminne</t>
  </si>
  <si>
    <t>60016 Drogi publiczne gminne - razem</t>
  </si>
  <si>
    <t>3050 zasądzone renty</t>
  </si>
  <si>
    <t>4211 zakup materiałów i wyposażenia</t>
  </si>
  <si>
    <t>4301 zakup usług pozostałych</t>
  </si>
  <si>
    <t>4411 podróże służbowe krajowe</t>
  </si>
  <si>
    <t>4412 podróże służbowe krajowe</t>
  </si>
  <si>
    <t>4421 podróże służbowe zagraniczne</t>
  </si>
  <si>
    <t>4422 podróże służbowe zagraniczne</t>
  </si>
  <si>
    <t>63003 Zadania w zakresie upowszechniania turystyki</t>
  </si>
  <si>
    <t>3040 nagrody o charakterze szczególnym niezaliczone do wynagrodzeń</t>
  </si>
  <si>
    <t>4302 zakup usług pozostałych</t>
  </si>
  <si>
    <t>63003 Zadania w zakresie upowszechniania turystyki - razem</t>
  </si>
  <si>
    <t>70001 Zakłady gospodarki mieszkaniowej</t>
  </si>
  <si>
    <t>2650 dotacja przedmiotowa z budżetu dla zakładu budżetowego</t>
  </si>
  <si>
    <t>6210 dotacje celowe z budżetu na finansowanie lub dofinansowanie kosztów realizacji inwestycji i zakupów inwestycyjnych zakładów budżetowych</t>
  </si>
  <si>
    <t>70001 Zakłady gospodarki mieszkaniowej - razem</t>
  </si>
  <si>
    <t>4510 opłaty na rzecz budżetu państwa</t>
  </si>
  <si>
    <t>4590 kary i odszkodowania wypłacane na rzecz osób fizycznych</t>
  </si>
  <si>
    <t>4600 kary i odszkodowania wypłacane na rzecz osób prawnych i innych jednostek organizacyjnych</t>
  </si>
  <si>
    <t>70021 Towarzystwa Budownictwa Społecznego</t>
  </si>
  <si>
    <t>70021 Towarzystwa Budownictwa Społecznego - razem</t>
  </si>
  <si>
    <t>3030 różne wydatki na rzecz osób fizycznych</t>
  </si>
  <si>
    <t>7010 rozliczenia z bankami</t>
  </si>
  <si>
    <t>3031 różne wydatki na rzecz osób fizycznych</t>
  </si>
  <si>
    <t>6061 wydatki na zakupy inwestycyjne jednostek budżetowych</t>
  </si>
  <si>
    <t>6062 wydatki na zakupy inwestycyjne jednostek budżetowych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</si>
  <si>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</si>
  <si>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</si>
  <si>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4178 wynagrodzenia bezosobowe</t>
  </si>
  <si>
    <t>4179 wynagrodzenia bezosobowe</t>
  </si>
  <si>
    <t>4218 zakup materiałów i wyposażenia</t>
  </si>
  <si>
    <t>4219 zakup materiałów i wyposażenia</t>
  </si>
  <si>
    <t>4308 zakup usług pozostałych</t>
  </si>
  <si>
    <t>4309 zakup usług pozostałych</t>
  </si>
  <si>
    <t>4350 zakup usług dostępu do sieci Internet</t>
  </si>
  <si>
    <t>4438 różne opłaty i składki</t>
  </si>
  <si>
    <t>4439 różne opłaty i składki</t>
  </si>
  <si>
    <t>75022 Rady gmin (miast i miast na prawach powiatu)</t>
  </si>
  <si>
    <t>75022 Rady gmin (miast i miast na prawach powiatu) - razem</t>
  </si>
  <si>
    <t>75075 Promocja jednostek samorządu terytorialnego</t>
  </si>
  <si>
    <t>75075 Promocja jednostek samorządu terytorialnego - razem</t>
  </si>
  <si>
    <t>4540 składki do organizacji międzynarodowych</t>
  </si>
  <si>
    <t>75404 Komendy wojewódzkie Policji</t>
  </si>
  <si>
    <t>2430 dotacja z budżetu dla funduszu celowego</t>
  </si>
  <si>
    <t>75404 Komendy wojewódzkie Policji - razem</t>
  </si>
  <si>
    <t>3070 wydatki osobowe niezaliczone do uposażeń wypłacane żołnierzom i funkcjonariuszom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</si>
  <si>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</si>
  <si>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</si>
  <si>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</si>
  <si>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</si>
  <si>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</si>
  <si>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4480 podatek od nieruchomości</t>
  </si>
  <si>
    <t>75412 Ochotnicze straże pożarne</t>
  </si>
  <si>
    <t>75412 Ochotnicze straże pożarne - razem</t>
  </si>
  <si>
    <t>75414 Obrona cywilna</t>
  </si>
  <si>
    <t>75414 Obrona cywilna - razem</t>
  </si>
  <si>
    <t>4230 zakup leków i materiałów medycznych</t>
  </si>
  <si>
    <t>75495 Pozostała działalność</t>
  </si>
  <si>
    <t>75495 Pozostała działalność - razem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</si>
  <si>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</si>
  <si>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</si>
  <si>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</si>
  <si>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</si>
  <si>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</si>
  <si>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</si>
  <si>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</si>
  <si>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</si>
  <si>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</si>
  <si>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75818 Rezerwy ogólne i celowe</t>
  </si>
  <si>
    <t>4810 rezerwa-celowa na spłatę kredytów zaciąganych przez wspólnoty mieszkaniowe</t>
  </si>
  <si>
    <t>4810 rezerwy-celowa na podwyżki wynagrodzeń</t>
  </si>
  <si>
    <t>4810 rezerwy-celowa na realizację zadań przez podmioty prowadzące działalność pożytku publicznego</t>
  </si>
  <si>
    <t>4810 rezerwy-celowa na realizację zadań w ramach konkursu "Bezpieczna dzielnica"</t>
  </si>
  <si>
    <t>4810 rezerwy-celowa na realizację zadań z zakresu oświaty i edukacyjnej opieki wychowawczej</t>
  </si>
  <si>
    <t>4810 rezerwy-celowa na reorganizację gminnych jednostek organizacyjnych</t>
  </si>
  <si>
    <t>4810 rezerwy-celowa na udział miasta w projektach dofinansowanych przez UE</t>
  </si>
  <si>
    <t>4810 rezerwy-ogólna</t>
  </si>
  <si>
    <t>6800 rezerwy na inwestycje i zakupy inwestycyjne</t>
  </si>
  <si>
    <t>75818 Rezerwy ogólne i celowe - razem</t>
  </si>
  <si>
    <t>2930 wpłaty jednostek samorządu terytorialnego do budżetu państwa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</si>
  <si>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</si>
  <si>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</si>
  <si>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</si>
  <si>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3260 inne formy pomocy dla uczniów</t>
  </si>
  <si>
    <t>4240 zakup pomocy naukowych, dydaktycznych i książek</t>
  </si>
  <si>
    <t>4560 odsetki od dotacji wykorzystanych niezgodnie z przeznaczeniem lub pobranych w nadmiernej wysokości</t>
  </si>
  <si>
    <t>80103 Oddziały przedszkolne w szkołach podstawowych</t>
  </si>
  <si>
    <t>80103 Oddziały przedszkolne w szkołach podstawowych - razem</t>
  </si>
  <si>
    <t>2310 dotacje celowe przekazane gminie na zadania bieżące realizowane na podstawie porozumień (umów) między j.s.t.</t>
  </si>
  <si>
    <t>2510 dotacja podmiotowa z budżetu dla zakładu budżetowego</t>
  </si>
  <si>
    <t>80111 Gimnazja specjalne</t>
  </si>
  <si>
    <t>80111 Gimnazja specjalne - razem</t>
  </si>
  <si>
    <t>80113 Dowożenie uczniów do szkół</t>
  </si>
  <si>
    <t>80113 Dowożenie uczniów do szkół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</si>
  <si>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</si>
  <si>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</si>
  <si>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</si>
  <si>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</si>
  <si>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4220 zakup środków żywności</t>
  </si>
  <si>
    <t>80134 Szkoły zawodowe specjalne</t>
  </si>
  <si>
    <t>80134 Szkoły zawodowe specjalne - razem</t>
  </si>
  <si>
    <t>80146 Dokształcanie i doskonalenie nauczycieli</t>
  </si>
  <si>
    <t>80146 Dokształcanie i doskonalenie nauczycieli - razem</t>
  </si>
  <si>
    <t>80195 Pozostała działalność</t>
  </si>
  <si>
    <t>80195 Pozostała działalność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</si>
  <si>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</si>
  <si>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</si>
  <si>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</si>
  <si>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</si>
  <si>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</si>
  <si>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</si>
  <si>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</si>
  <si>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</si>
  <si>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</si>
  <si>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</si>
  <si>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</si>
  <si>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4160 pokrycie ujemnego wyniku finansowego i przejętych zobowiązań po likwidowanych i przekształcanych jednostkach zaliczanych do sektora finansów publicznych</t>
  </si>
  <si>
    <t>85141 Ratownictwo medyczne</t>
  </si>
  <si>
    <t>85141 Ratownictwo medyczne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</si>
  <si>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</si>
  <si>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</si>
  <si>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</si>
  <si>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</si>
  <si>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</si>
  <si>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</t>
  </si>
  <si>
    <t>2830 dotacja celowa z budżetu na finansowanie lub dofinansowanie zadań zleconych do realizacji pozostałym jednostkom nie zaliczanym do sektora finansów publicznych</t>
  </si>
  <si>
    <t>85154 Przeciwdziałanie alkoholizmowi - razem</t>
  </si>
  <si>
    <t>4130 składki na ubezpieczenie zdrowotne</t>
  </si>
  <si>
    <t>85158 Izby wytrzeźwień</t>
  </si>
  <si>
    <t>85158 Izby wytrzeźwień - razem</t>
  </si>
  <si>
    <t>85195 Pozostała działalność</t>
  </si>
  <si>
    <t>85195 Pozostała działalność - razem</t>
  </si>
  <si>
    <t>2320 dotacje celowe przekazane dla powiatu na zadania bieżące realizowane na podstawie porozumień (umów) między j.s.t</t>
  </si>
  <si>
    <t>3110 świadczenia społeczne</t>
  </si>
  <si>
    <t>4330 zakup usług przez jednostki samorządu terytorialnego od innych jednostek samorządu terytorialnego</t>
  </si>
  <si>
    <t>85215 Dodatki mieszkaniowe</t>
  </si>
  <si>
    <t>85215 Dodatki mieszkaniowe - razem</t>
  </si>
  <si>
    <t>85226 Ośrodki adopcyjno - opiekuńcze</t>
  </si>
  <si>
    <t>85226 Ośrodki adopcyjno - opiekuńcze - razem</t>
  </si>
  <si>
    <t>85311 Rehabilitacja zawodowa i społeczna osób niepełnosprawnych</t>
  </si>
  <si>
    <t>85311 Rehabilitacja zawodowa i społeczna osób niepełnosprawnych - razem</t>
  </si>
  <si>
    <t>85395 Pozostała działalność</t>
  </si>
  <si>
    <t>85395 Pozostała działalność - razem</t>
  </si>
  <si>
    <t>85406 Poradnie psychologiczno - pedagogiczne, w tym poradnie specjalistyczne</t>
  </si>
  <si>
    <t>85406 Poradnie psychologiczno - pedagogiczne, w tym poradnie specjalistyczne - razem</t>
  </si>
  <si>
    <t>2918 zwrot dotacji wykorzystanych niezgodnie z przeznaczeniem lub pobranych w nadmiernej wysokości</t>
  </si>
  <si>
    <t>2919 zwrot dotacji wykorzystanych niezgodnie z przeznaczeniem lub pobranych w nadmiernej wysokości</t>
  </si>
  <si>
    <t>3240 stypendia dla uczniów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</si>
  <si>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</si>
  <si>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</si>
  <si>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</si>
  <si>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</si>
  <si>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</si>
  <si>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</si>
  <si>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90001 Gospodarka ściekowa i ochrona wód</t>
  </si>
  <si>
    <t>90001 Gospodarka ściekowa i ochrona wód - razem</t>
  </si>
  <si>
    <t>90002 Gospodarka odpadami</t>
  </si>
  <si>
    <t>90002 Gospodarka odpadami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</si>
  <si>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</si>
  <si>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</si>
  <si>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</si>
  <si>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</si>
  <si>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</t>
  </si>
  <si>
    <t>90013 Schroniska dla zwierząt - razem</t>
  </si>
  <si>
    <t>90015 Oświetlenie ulic, placów i dróg</t>
  </si>
  <si>
    <t>90015 Oświetlenie ulic, placów i dróg - razem</t>
  </si>
  <si>
    <t>921 KULTURA I OCHRONA DZIEDZICTWA NARODOWEGO</t>
  </si>
  <si>
    <t>92105 Pozostałe zadania w zakresie kultury</t>
  </si>
  <si>
    <t>92105 Pozostałe zadania w zakresie kultury - razem</t>
  </si>
  <si>
    <t>92106 Teatry dramatyczne i lalkowe</t>
  </si>
  <si>
    <t>2480 dotacja podmiotowa z budżetu dla samorządowej instytucji kultury</t>
  </si>
  <si>
    <t>92106 Teatry dramatyczne i lalkowe - razem</t>
  </si>
  <si>
    <t>92107 Teatry muzyczne, opery i operetki</t>
  </si>
  <si>
    <t>2710 wydatki na pomoc finansową udzielaną między jednostkami samorządu terytorialnego na dofinansowanie własnych zadań bieżących</t>
  </si>
  <si>
    <t>92107 Teatry muzyczne, opery i operetki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</si>
  <si>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</si>
  <si>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</si>
  <si>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</si>
  <si>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</si>
  <si>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</si>
  <si>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6220 dotacje celowe z budżetu na finansowanie lub dofinansowanie kosztów realizacji inwestycji i zakupów inwestycyjnych innych jednostek sektora finansów publicznych</t>
  </si>
  <si>
    <t>92118 Muzea - razem</t>
  </si>
  <si>
    <t>92120 Ochrona zabytków i opieka nad zabytkami</t>
  </si>
  <si>
    <t>2720 dotacje celowe z budżetu na finansowanie lub dofinansowanie prac remontowych i konserwatorskich obiektów zabytkowych przekazane jednostkom niezaliczanym do sektora finansów publicznych</t>
  </si>
  <si>
    <t>92120 Ochrona zabytków i opieka nad zabytkami - razem</t>
  </si>
  <si>
    <t>92195 Pozostała działalność</t>
  </si>
  <si>
    <t>92195 Pozostała działalność - razem</t>
  </si>
  <si>
    <t>921 KULTURA I OCHRONA DZIEDZICTWA NARODOWEGO - Suma</t>
  </si>
  <si>
    <t>Załącznik nr 2 do uchwały Rady Miasta nr XXXII/...................../05    z 22-06-2005r.</t>
  </si>
  <si>
    <t>Załącznik nr 5 do uchwały Rady Miasta nr XXXII/...................../05    z 22-06-2005r.</t>
  </si>
  <si>
    <t>RD Babie Doły</t>
  </si>
  <si>
    <t>RD Chwarzno - Wiczlino</t>
  </si>
  <si>
    <t>RD Chylonia</t>
  </si>
  <si>
    <t>RD Cisowa</t>
  </si>
  <si>
    <t>RD Dąbrowa</t>
  </si>
  <si>
    <t>RD Działki Leśne</t>
  </si>
  <si>
    <t>RD Grabówek</t>
  </si>
  <si>
    <t>RD Kamienna Góra</t>
  </si>
  <si>
    <t>RD Karwiny</t>
  </si>
  <si>
    <t>RD Leszczynki</t>
  </si>
  <si>
    <t>RD Mały Kack</t>
  </si>
  <si>
    <t>RD Obłuże</t>
  </si>
  <si>
    <t>RD Oksywie</t>
  </si>
  <si>
    <t>RD Orłowo</t>
  </si>
  <si>
    <t>RD Pogórze</t>
  </si>
  <si>
    <t>RD Pustki Cisowskie</t>
  </si>
  <si>
    <t>RD Redłowo</t>
  </si>
  <si>
    <t>RD Śródmieście</t>
  </si>
  <si>
    <t>RD Wielki Kack</t>
  </si>
  <si>
    <t>RD Witom.- Radiostacja</t>
  </si>
  <si>
    <t>RD Witom.-Leśniczówka</t>
  </si>
  <si>
    <t>RD Wzg. Św. Maksymiliana</t>
  </si>
  <si>
    <t>60015 Drogi publiczne w miastach na prawach powiatu - Suma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</si>
</sst>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\O"/>
    <numFmt numFmtId="194" formatCode="###,###.0"/>
    <numFmt numFmtId="195" formatCode="###.0"/>
    <numFmt numFmtId="196" formatCode="###,###.##"/>
    <numFmt numFmtId="197" formatCode="###,###"/>
    <numFmt numFmtId="198" formatCode="###,###.00"/>
  </numFmts>
  <fonts count="46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8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8"/>
      <name val="Arial CE"/>
      <family val="2"/>
    </font>
    <font>
      <sz val="6"/>
      <name val="Arial CE"/>
      <family val="2"/>
    </font>
    <font>
      <sz val="6"/>
      <name val="Arial"/>
      <family val="2"/>
    </font>
    <font>
      <i/>
      <sz val="6"/>
      <name val="Arial CE"/>
      <family val="0"/>
    </font>
    <font>
      <sz val="14"/>
      <name val="Arial CE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name val="Arial CE"/>
      <family val="0"/>
    </font>
    <font>
      <sz val="8"/>
      <color indexed="8"/>
      <name val="Arial CE"/>
      <family val="2"/>
    </font>
    <font>
      <b/>
      <sz val="11"/>
      <name val="Arial CE"/>
      <family val="2"/>
    </font>
    <font>
      <b/>
      <u val="double"/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i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1"/>
      <name val="Arial CE"/>
      <family val="2"/>
    </font>
    <font>
      <b/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vertical="center"/>
      <protection/>
    </xf>
    <xf numFmtId="197" fontId="0" fillId="0" borderId="0" xfId="20" applyNumberFormat="1" applyFont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1" xfId="20" applyFont="1" applyBorder="1" applyAlignment="1">
      <alignment vertical="center"/>
      <protection/>
    </xf>
    <xf numFmtId="1" fontId="0" fillId="0" borderId="2" xfId="20" applyNumberFormat="1" applyFont="1" applyBorder="1" applyAlignment="1">
      <alignment horizontal="center" vertical="center" wrapText="1"/>
      <protection/>
    </xf>
    <xf numFmtId="1" fontId="0" fillId="0" borderId="1" xfId="20" applyNumberFormat="1" applyFont="1" applyBorder="1" applyAlignment="1">
      <alignment horizontal="centerContinuous" vertical="center"/>
      <protection/>
    </xf>
    <xf numFmtId="1" fontId="0" fillId="0" borderId="3" xfId="20" applyNumberFormat="1" applyFont="1" applyBorder="1" applyAlignment="1">
      <alignment horizontal="centerContinuous" vertical="center"/>
      <protection/>
    </xf>
    <xf numFmtId="0" fontId="0" fillId="0" borderId="4" xfId="20" applyFont="1" applyBorder="1" applyAlignment="1">
      <alignment horizontal="centerContinuous" vertical="center"/>
      <protection/>
    </xf>
    <xf numFmtId="197" fontId="0" fillId="0" borderId="4" xfId="20" applyNumberFormat="1" applyFont="1" applyBorder="1" applyAlignment="1">
      <alignment horizontal="centerContinuous" vertical="center"/>
      <protection/>
    </xf>
    <xf numFmtId="197" fontId="0" fillId="0" borderId="4" xfId="20" applyNumberFormat="1" applyFont="1" applyBorder="1" applyAlignment="1">
      <alignment horizontal="center" vertical="center"/>
      <protection/>
    </xf>
    <xf numFmtId="197" fontId="0" fillId="0" borderId="5" xfId="20" applyNumberFormat="1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Continuous" vertical="center"/>
      <protection/>
    </xf>
    <xf numFmtId="0" fontId="6" fillId="0" borderId="7" xfId="20" applyFont="1" applyBorder="1" applyAlignment="1">
      <alignment horizontal="centerContinuous" vertical="center"/>
      <protection/>
    </xf>
    <xf numFmtId="0" fontId="6" fillId="0" borderId="7" xfId="20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97" fontId="0" fillId="0" borderId="7" xfId="20" applyNumberFormat="1" applyFont="1" applyBorder="1" applyAlignment="1">
      <alignment vertical="center"/>
      <protection/>
    </xf>
    <xf numFmtId="197" fontId="6" fillId="0" borderId="8" xfId="20" applyNumberFormat="1" applyFont="1" applyBorder="1" applyAlignment="1">
      <alignment vertical="center"/>
      <protection/>
    </xf>
    <xf numFmtId="197" fontId="6" fillId="0" borderId="9" xfId="20" applyNumberFormat="1" applyFont="1" applyBorder="1" applyAlignment="1">
      <alignment vertical="center"/>
      <protection/>
    </xf>
    <xf numFmtId="192" fontId="0" fillId="0" borderId="0" xfId="20" applyNumberFormat="1" applyFont="1" applyBorder="1" applyAlignment="1">
      <alignment vertical="center"/>
      <protection/>
    </xf>
    <xf numFmtId="0" fontId="6" fillId="0" borderId="6" xfId="20" applyFont="1" applyBorder="1" applyAlignment="1">
      <alignment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0" fillId="0" borderId="10" xfId="20" applyFont="1" applyBorder="1" applyAlignment="1">
      <alignment vertical="center"/>
      <protection/>
    </xf>
    <xf numFmtId="197" fontId="0" fillId="0" borderId="10" xfId="20" applyNumberFormat="1" applyFont="1" applyBorder="1" applyAlignment="1">
      <alignment vertical="center"/>
      <protection/>
    </xf>
    <xf numFmtId="197" fontId="6" fillId="0" borderId="10" xfId="20" applyNumberFormat="1" applyFont="1" applyBorder="1" applyAlignment="1">
      <alignment vertical="center"/>
      <protection/>
    </xf>
    <xf numFmtId="197" fontId="6" fillId="0" borderId="11" xfId="20" applyNumberFormat="1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0" borderId="13" xfId="20" applyFont="1" applyBorder="1" applyAlignment="1">
      <alignment horizontal="left" vertical="center"/>
      <protection/>
    </xf>
    <xf numFmtId="0" fontId="6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197" fontId="0" fillId="0" borderId="14" xfId="20" applyNumberFormat="1" applyFont="1" applyBorder="1" applyAlignment="1">
      <alignment vertical="center"/>
      <protection/>
    </xf>
    <xf numFmtId="197" fontId="6" fillId="0" borderId="14" xfId="20" applyNumberFormat="1" applyFont="1" applyBorder="1" applyAlignment="1">
      <alignment vertical="center"/>
      <protection/>
    </xf>
    <xf numFmtId="197" fontId="6" fillId="0" borderId="15" xfId="20" applyNumberFormat="1" applyFont="1" applyBorder="1" applyAlignment="1">
      <alignment vertical="center"/>
      <protection/>
    </xf>
    <xf numFmtId="0" fontId="6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 wrapText="1"/>
      <protection/>
    </xf>
    <xf numFmtId="0" fontId="0" fillId="0" borderId="18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197" fontId="0" fillId="0" borderId="17" xfId="20" applyNumberFormat="1" applyFont="1" applyBorder="1" applyAlignment="1">
      <alignment vertical="center"/>
      <protection/>
    </xf>
    <xf numFmtId="197" fontId="0" fillId="0" borderId="3" xfId="20" applyNumberFormat="1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197" fontId="6" fillId="0" borderId="1" xfId="20" applyNumberFormat="1" applyFont="1" applyBorder="1" applyAlignment="1">
      <alignment vertical="center"/>
      <protection/>
    </xf>
    <xf numFmtId="197" fontId="6" fillId="0" borderId="20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6" fillId="0" borderId="22" xfId="20" applyFont="1" applyBorder="1" applyAlignment="1">
      <alignment vertical="center"/>
      <protection/>
    </xf>
    <xf numFmtId="0" fontId="6" fillId="0" borderId="17" xfId="20" applyFont="1" applyBorder="1" applyAlignment="1">
      <alignment vertical="center"/>
      <protection/>
    </xf>
    <xf numFmtId="197" fontId="6" fillId="0" borderId="17" xfId="20" applyNumberFormat="1" applyFont="1" applyBorder="1" applyAlignment="1">
      <alignment vertical="center"/>
      <protection/>
    </xf>
    <xf numFmtId="197" fontId="6" fillId="0" borderId="3" xfId="20" applyNumberFormat="1" applyFont="1" applyBorder="1" applyAlignment="1">
      <alignment vertical="center"/>
      <protection/>
    </xf>
    <xf numFmtId="0" fontId="6" fillId="0" borderId="21" xfId="20" applyFont="1" applyBorder="1" applyAlignment="1">
      <alignment vertical="center"/>
      <protection/>
    </xf>
    <xf numFmtId="0" fontId="0" fillId="0" borderId="4" xfId="20" applyFont="1" applyBorder="1" applyAlignment="1">
      <alignment vertical="center" wrapText="1"/>
      <protection/>
    </xf>
    <xf numFmtId="0" fontId="0" fillId="0" borderId="4" xfId="20" applyFont="1" applyBorder="1" applyAlignment="1">
      <alignment vertical="center"/>
      <protection/>
    </xf>
    <xf numFmtId="197" fontId="0" fillId="0" borderId="4" xfId="20" applyNumberFormat="1" applyFont="1" applyBorder="1" applyAlignment="1">
      <alignment vertical="center"/>
      <protection/>
    </xf>
    <xf numFmtId="197" fontId="0" fillId="0" borderId="5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6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 wrapText="1"/>
      <protection/>
    </xf>
    <xf numFmtId="0" fontId="0" fillId="0" borderId="24" xfId="20" applyFont="1" applyBorder="1" applyAlignment="1">
      <alignment vertical="center"/>
      <protection/>
    </xf>
    <xf numFmtId="197" fontId="0" fillId="0" borderId="24" xfId="20" applyNumberFormat="1" applyFont="1" applyBorder="1" applyAlignment="1">
      <alignment vertical="center"/>
      <protection/>
    </xf>
    <xf numFmtId="197" fontId="0" fillId="0" borderId="25" xfId="20" applyNumberFormat="1" applyFont="1" applyBorder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0" fontId="6" fillId="0" borderId="27" xfId="20" applyFont="1" applyBorder="1" applyAlignment="1">
      <alignment vertical="center"/>
      <protection/>
    </xf>
    <xf numFmtId="0" fontId="0" fillId="0" borderId="27" xfId="20" applyFont="1" applyBorder="1" applyAlignment="1">
      <alignment vertical="center"/>
      <protection/>
    </xf>
    <xf numFmtId="197" fontId="0" fillId="0" borderId="27" xfId="20" applyNumberFormat="1" applyFont="1" applyBorder="1" applyAlignment="1">
      <alignment vertical="center"/>
      <protection/>
    </xf>
    <xf numFmtId="197" fontId="6" fillId="0" borderId="27" xfId="20" applyNumberFormat="1" applyFont="1" applyBorder="1" applyAlignment="1">
      <alignment vertical="center"/>
      <protection/>
    </xf>
    <xf numFmtId="197" fontId="6" fillId="0" borderId="28" xfId="20" applyNumberFormat="1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0" fontId="0" fillId="0" borderId="10" xfId="20" applyFont="1" applyBorder="1" applyAlignment="1">
      <alignment vertical="center" wrapText="1"/>
      <protection/>
    </xf>
    <xf numFmtId="197" fontId="0" fillId="0" borderId="11" xfId="20" applyNumberFormat="1" applyFont="1" applyBorder="1" applyAlignment="1">
      <alignment vertical="center"/>
      <protection/>
    </xf>
    <xf numFmtId="0" fontId="10" fillId="0" borderId="21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 wrapText="1"/>
      <protection/>
    </xf>
    <xf numFmtId="0" fontId="0" fillId="0" borderId="29" xfId="20" applyFont="1" applyBorder="1" applyAlignment="1">
      <alignment vertical="center"/>
      <protection/>
    </xf>
    <xf numFmtId="197" fontId="0" fillId="0" borderId="29" xfId="20" applyNumberFormat="1" applyFont="1" applyBorder="1" applyAlignment="1">
      <alignment vertical="center"/>
      <protection/>
    </xf>
    <xf numFmtId="197" fontId="0" fillId="0" borderId="30" xfId="20" applyNumberFormat="1" applyFont="1" applyBorder="1" applyAlignment="1">
      <alignment vertical="center"/>
      <protection/>
    </xf>
    <xf numFmtId="0" fontId="11" fillId="0" borderId="17" xfId="20" applyFont="1" applyBorder="1" applyAlignment="1">
      <alignment vertical="center"/>
      <protection/>
    </xf>
    <xf numFmtId="197" fontId="11" fillId="0" borderId="17" xfId="20" applyNumberFormat="1" applyFont="1" applyBorder="1" applyAlignment="1">
      <alignment vertical="center"/>
      <protection/>
    </xf>
    <xf numFmtId="197" fontId="11" fillId="0" borderId="3" xfId="20" applyNumberFormat="1" applyFont="1" applyBorder="1" applyAlignment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4" fillId="0" borderId="31" xfId="20" applyFont="1" applyBorder="1" applyAlignment="1">
      <alignment vertical="center"/>
      <protection/>
    </xf>
    <xf numFmtId="0" fontId="12" fillId="0" borderId="31" xfId="20" applyFont="1" applyBorder="1" applyAlignment="1">
      <alignment vertical="center"/>
      <protection/>
    </xf>
    <xf numFmtId="197" fontId="14" fillId="0" borderId="17" xfId="20" applyNumberFormat="1" applyFont="1" applyBorder="1" applyAlignment="1">
      <alignment vertical="center"/>
      <protection/>
    </xf>
    <xf numFmtId="197" fontId="12" fillId="0" borderId="3" xfId="20" applyNumberFormat="1" applyFont="1" applyBorder="1" applyAlignment="1">
      <alignment vertical="center"/>
      <protection/>
    </xf>
    <xf numFmtId="197" fontId="14" fillId="0" borderId="24" xfId="20" applyNumberFormat="1" applyFont="1" applyBorder="1" applyAlignment="1">
      <alignment vertical="center"/>
      <protection/>
    </xf>
    <xf numFmtId="197" fontId="12" fillId="0" borderId="24" xfId="20" applyNumberFormat="1" applyFont="1" applyBorder="1" applyAlignment="1">
      <alignment vertical="center"/>
      <protection/>
    </xf>
    <xf numFmtId="197" fontId="12" fillId="0" borderId="25" xfId="20" applyNumberFormat="1" applyFont="1" applyBorder="1" applyAlignment="1">
      <alignment vertical="center"/>
      <protection/>
    </xf>
    <xf numFmtId="0" fontId="6" fillId="0" borderId="10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197" fontId="0" fillId="0" borderId="1" xfId="20" applyNumberFormat="1" applyFont="1" applyBorder="1" applyAlignment="1">
      <alignment vertical="center"/>
      <protection/>
    </xf>
    <xf numFmtId="196" fontId="0" fillId="0" borderId="0" xfId="20" applyNumberFormat="1" applyFont="1" applyBorder="1" applyAlignment="1">
      <alignment vertical="center"/>
      <protection/>
    </xf>
    <xf numFmtId="0" fontId="0" fillId="0" borderId="17" xfId="20" applyFont="1" applyBorder="1" applyAlignment="1">
      <alignment horizontal="centerContinuous" vertical="center"/>
      <protection/>
    </xf>
    <xf numFmtId="197" fontId="0" fillId="0" borderId="17" xfId="20" applyNumberFormat="1" applyFont="1" applyBorder="1" applyAlignment="1">
      <alignment horizontal="centerContinuous" vertical="center"/>
      <protection/>
    </xf>
    <xf numFmtId="197" fontId="0" fillId="0" borderId="17" xfId="20" applyNumberFormat="1" applyFont="1" applyBorder="1" applyAlignment="1">
      <alignment horizontal="right" vertical="center"/>
      <protection/>
    </xf>
    <xf numFmtId="197" fontId="6" fillId="0" borderId="17" xfId="20" applyNumberFormat="1" applyFont="1" applyBorder="1" applyAlignment="1">
      <alignment horizontal="right" vertical="center"/>
      <protection/>
    </xf>
    <xf numFmtId="197" fontId="6" fillId="0" borderId="3" xfId="20" applyNumberFormat="1" applyFont="1" applyBorder="1" applyAlignment="1">
      <alignment horizontal="right" vertical="center"/>
      <protection/>
    </xf>
    <xf numFmtId="197" fontId="0" fillId="0" borderId="3" xfId="20" applyNumberFormat="1" applyFont="1" applyBorder="1" applyAlignment="1">
      <alignment horizontal="right" vertical="center"/>
      <protection/>
    </xf>
    <xf numFmtId="194" fontId="0" fillId="0" borderId="0" xfId="20" applyNumberFormat="1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197" fontId="6" fillId="0" borderId="1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197" fontId="0" fillId="0" borderId="10" xfId="20" applyNumberFormat="1" applyFont="1" applyBorder="1" applyAlignment="1">
      <alignment horizontal="centerContinuous" vertical="center"/>
      <protection/>
    </xf>
    <xf numFmtId="197" fontId="6" fillId="0" borderId="10" xfId="20" applyNumberFormat="1" applyFont="1" applyBorder="1" applyAlignment="1">
      <alignment horizontal="right" vertical="center"/>
      <protection/>
    </xf>
    <xf numFmtId="197" fontId="6" fillId="0" borderId="11" xfId="20" applyNumberFormat="1" applyFont="1" applyBorder="1" applyAlignment="1">
      <alignment horizontal="right" vertical="center"/>
      <protection/>
    </xf>
    <xf numFmtId="0" fontId="6" fillId="0" borderId="21" xfId="20" applyFont="1" applyBorder="1" applyAlignment="1">
      <alignment horizontal="centerContinuous" vertical="center"/>
      <protection/>
    </xf>
    <xf numFmtId="0" fontId="0" fillId="0" borderId="1" xfId="20" applyFont="1" applyBorder="1" applyAlignment="1">
      <alignment horizontal="centerContinuous" vertical="center"/>
      <protection/>
    </xf>
    <xf numFmtId="197" fontId="0" fillId="0" borderId="1" xfId="20" applyNumberFormat="1" applyFont="1" applyBorder="1" applyAlignment="1">
      <alignment horizontal="centerContinuous" vertical="center"/>
      <protection/>
    </xf>
    <xf numFmtId="0" fontId="0" fillId="0" borderId="17" xfId="20" applyFont="1" applyBorder="1" applyAlignment="1">
      <alignment horizontal="right" vertical="center"/>
      <protection/>
    </xf>
    <xf numFmtId="197" fontId="0" fillId="0" borderId="17" xfId="20" applyNumberFormat="1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Continuous" vertical="center"/>
      <protection/>
    </xf>
    <xf numFmtId="0" fontId="6" fillId="0" borderId="0" xfId="20" applyFont="1" applyBorder="1" applyAlignment="1">
      <alignment vertical="center"/>
      <protection/>
    </xf>
    <xf numFmtId="194" fontId="6" fillId="0" borderId="0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17" xfId="20" applyFont="1" applyBorder="1" applyAlignment="1">
      <alignment vertical="center" wrapText="1"/>
      <protection/>
    </xf>
    <xf numFmtId="0" fontId="6" fillId="0" borderId="4" xfId="20" applyFont="1" applyBorder="1" applyAlignment="1">
      <alignment vertical="center" wrapText="1"/>
      <protection/>
    </xf>
    <xf numFmtId="0" fontId="6" fillId="0" borderId="32" xfId="20" applyFont="1" applyBorder="1" applyAlignment="1">
      <alignment vertical="center"/>
      <protection/>
    </xf>
    <xf numFmtId="0" fontId="0" fillId="0" borderId="33" xfId="20" applyFont="1" applyBorder="1" applyAlignment="1">
      <alignment vertical="center"/>
      <protection/>
    </xf>
    <xf numFmtId="0" fontId="6" fillId="0" borderId="34" xfId="20" applyFont="1" applyBorder="1" applyAlignment="1">
      <alignment vertical="center"/>
      <protection/>
    </xf>
    <xf numFmtId="0" fontId="6" fillId="0" borderId="14" xfId="20" applyFont="1" applyBorder="1" applyAlignment="1">
      <alignment vertical="center" wrapText="1"/>
      <protection/>
    </xf>
    <xf numFmtId="0" fontId="0" fillId="0" borderId="35" xfId="20" applyFont="1" applyBorder="1" applyAlignment="1">
      <alignment vertical="center"/>
      <protection/>
    </xf>
    <xf numFmtId="197" fontId="6" fillId="0" borderId="36" xfId="20" applyNumberFormat="1" applyFont="1" applyBorder="1" applyAlignment="1">
      <alignment vertical="center"/>
      <protection/>
    </xf>
    <xf numFmtId="197" fontId="6" fillId="0" borderId="37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 wrapText="1"/>
      <protection/>
    </xf>
    <xf numFmtId="0" fontId="0" fillId="0" borderId="31" xfId="20" applyFont="1" applyBorder="1" applyAlignment="1">
      <alignment vertical="center"/>
      <protection/>
    </xf>
    <xf numFmtId="0" fontId="6" fillId="0" borderId="38" xfId="20" applyFont="1" applyBorder="1" applyAlignment="1">
      <alignment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vertical="center" wrapText="1"/>
      <protection/>
    </xf>
    <xf numFmtId="0" fontId="0" fillId="0" borderId="40" xfId="20" applyFont="1" applyBorder="1" applyAlignment="1">
      <alignment vertical="center" wrapText="1"/>
      <protection/>
    </xf>
    <xf numFmtId="0" fontId="0" fillId="0" borderId="40" xfId="20" applyFont="1" applyBorder="1" applyAlignment="1">
      <alignment vertical="center"/>
      <protection/>
    </xf>
    <xf numFmtId="197" fontId="0" fillId="0" borderId="40" xfId="20" applyNumberFormat="1" applyFont="1" applyBorder="1" applyAlignment="1">
      <alignment vertical="center"/>
      <protection/>
    </xf>
    <xf numFmtId="197" fontId="0" fillId="0" borderId="41" xfId="20" applyNumberFormat="1" applyFont="1" applyBorder="1" applyAlignment="1">
      <alignment vertical="center"/>
      <protection/>
    </xf>
    <xf numFmtId="0" fontId="6" fillId="0" borderId="42" xfId="20" applyFont="1" applyBorder="1" applyAlignment="1">
      <alignment horizontal="center" vertical="center"/>
      <protection/>
    </xf>
    <xf numFmtId="49" fontId="15" fillId="0" borderId="29" xfId="20" applyNumberFormat="1" applyFont="1" applyBorder="1" applyAlignment="1">
      <alignment vertical="center" wrapText="1"/>
      <protection/>
    </xf>
    <xf numFmtId="197" fontId="15" fillId="0" borderId="29" xfId="20" applyNumberFormat="1" applyFont="1" applyBorder="1" applyAlignment="1">
      <alignment vertical="center"/>
      <protection/>
    </xf>
    <xf numFmtId="197" fontId="0" fillId="0" borderId="43" xfId="20" applyNumberFormat="1" applyFont="1" applyBorder="1" applyAlignment="1">
      <alignment vertical="center"/>
      <protection/>
    </xf>
    <xf numFmtId="49" fontId="0" fillId="0" borderId="17" xfId="20" applyNumberFormat="1" applyFont="1" applyBorder="1" applyAlignment="1">
      <alignment vertical="center" wrapText="1"/>
      <protection/>
    </xf>
    <xf numFmtId="197" fontId="0" fillId="0" borderId="17" xfId="20" applyNumberFormat="1" applyFont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0" fillId="0" borderId="24" xfId="20" applyFont="1" applyBorder="1" applyAlignment="1">
      <alignment/>
      <protection/>
    </xf>
    <xf numFmtId="3" fontId="0" fillId="0" borderId="24" xfId="20" applyNumberFormat="1" applyFont="1" applyBorder="1" applyAlignment="1">
      <alignment/>
      <protection/>
    </xf>
    <xf numFmtId="0" fontId="0" fillId="0" borderId="0" xfId="20" applyFont="1" applyBorder="1" applyAlignment="1">
      <alignment/>
      <protection/>
    </xf>
    <xf numFmtId="3" fontId="0" fillId="0" borderId="0" xfId="20" applyNumberFormat="1" applyFont="1" applyBorder="1" applyAlignment="1">
      <alignment/>
      <protection/>
    </xf>
    <xf numFmtId="197" fontId="0" fillId="0" borderId="0" xfId="20" applyNumberFormat="1" applyFont="1" applyBorder="1" applyAlignment="1">
      <alignment vertic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/>
      <protection/>
    </xf>
    <xf numFmtId="3" fontId="5" fillId="0" borderId="0" xfId="20" applyNumberFormat="1" applyFont="1" applyBorder="1" applyAlignment="1">
      <alignment/>
      <protection/>
    </xf>
    <xf numFmtId="197" fontId="5" fillId="0" borderId="0" xfId="20" applyNumberFormat="1" applyFont="1" applyBorder="1" applyAlignment="1">
      <alignment vertical="center"/>
      <protection/>
    </xf>
    <xf numFmtId="196" fontId="5" fillId="0" borderId="0" xfId="20" applyNumberFormat="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>
      <alignment/>
      <protection/>
    </xf>
    <xf numFmtId="196" fontId="15" fillId="0" borderId="0" xfId="20" applyNumberFormat="1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7" fillId="0" borderId="0" xfId="20" applyFont="1" applyAlignment="1">
      <alignment horizontal="center" vertical="center"/>
      <protection/>
    </xf>
    <xf numFmtId="3" fontId="11" fillId="0" borderId="17" xfId="0" applyNumberFormat="1" applyFont="1" applyFill="1" applyBorder="1" applyAlignment="1">
      <alignment vertical="center"/>
    </xf>
    <xf numFmtId="3" fontId="0" fillId="0" borderId="17" xfId="20" applyNumberFormat="1" applyFont="1" applyBorder="1" applyAlignment="1">
      <alignment vertical="center"/>
      <protection/>
    </xf>
    <xf numFmtId="0" fontId="0" fillId="0" borderId="17" xfId="0" applyBorder="1" applyAlignment="1">
      <alignment vertical="center" wrapText="1"/>
    </xf>
    <xf numFmtId="0" fontId="0" fillId="0" borderId="44" xfId="20" applyFont="1" applyBorder="1" applyAlignment="1">
      <alignment vertical="center"/>
      <protection/>
    </xf>
    <xf numFmtId="197" fontId="15" fillId="0" borderId="3" xfId="20" applyNumberFormat="1" applyFont="1" applyBorder="1" applyAlignment="1">
      <alignment vertical="center"/>
      <protection/>
    </xf>
    <xf numFmtId="0" fontId="0" fillId="0" borderId="0" xfId="0" applyFont="1" applyAlignment="1">
      <alignment wrapText="1"/>
    </xf>
    <xf numFmtId="197" fontId="16" fillId="0" borderId="17" xfId="20" applyNumberFormat="1" applyFont="1" applyBorder="1" applyAlignment="1">
      <alignment vertical="center"/>
      <protection/>
    </xf>
    <xf numFmtId="3" fontId="17" fillId="0" borderId="17" xfId="0" applyNumberFormat="1" applyFont="1" applyFill="1" applyBorder="1" applyAlignment="1">
      <alignment vertical="center"/>
    </xf>
    <xf numFmtId="3" fontId="16" fillId="0" borderId="17" xfId="20" applyNumberFormat="1" applyFont="1" applyBorder="1" applyAlignment="1">
      <alignment vertical="center"/>
      <protection/>
    </xf>
    <xf numFmtId="197" fontId="18" fillId="0" borderId="17" xfId="20" applyNumberFormat="1" applyFont="1" applyBorder="1" applyAlignment="1">
      <alignment vertical="center"/>
      <protection/>
    </xf>
    <xf numFmtId="3" fontId="0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/>
      <protection/>
    </xf>
    <xf numFmtId="0" fontId="14" fillId="0" borderId="17" xfId="20" applyFont="1" applyBorder="1" applyAlignment="1">
      <alignment vertical="center" wrapText="1"/>
      <protection/>
    </xf>
    <xf numFmtId="197" fontId="14" fillId="0" borderId="17" xfId="20" applyNumberFormat="1" applyFont="1" applyBorder="1" applyAlignment="1">
      <alignment vertical="center" wrapText="1"/>
      <protection/>
    </xf>
    <xf numFmtId="0" fontId="19" fillId="0" borderId="0" xfId="0" applyFont="1" applyAlignment="1">
      <alignment/>
    </xf>
    <xf numFmtId="0" fontId="7" fillId="0" borderId="0" xfId="20" applyFont="1" applyBorder="1" applyAlignment="1">
      <alignment/>
      <protection/>
    </xf>
    <xf numFmtId="197" fontId="5" fillId="0" borderId="0" xfId="20" applyNumberFormat="1" applyFont="1" applyBorder="1" applyAlignment="1">
      <alignment/>
      <protection/>
    </xf>
    <xf numFmtId="197" fontId="15" fillId="0" borderId="29" xfId="20" applyNumberFormat="1" applyFont="1" applyBorder="1" applyAlignment="1">
      <alignment vertical="center"/>
      <protection/>
    </xf>
    <xf numFmtId="197" fontId="15" fillId="0" borderId="45" xfId="20" applyNumberFormat="1" applyFont="1" applyBorder="1" applyAlignment="1">
      <alignment vertical="center"/>
      <protection/>
    </xf>
    <xf numFmtId="197" fontId="23" fillId="0" borderId="17" xfId="20" applyNumberFormat="1" applyFont="1" applyBorder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0" fillId="0" borderId="39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197" fontId="0" fillId="0" borderId="1" xfId="20" applyNumberFormat="1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vertical="center"/>
      <protection/>
    </xf>
    <xf numFmtId="0" fontId="8" fillId="0" borderId="22" xfId="20" applyFont="1" applyBorder="1" applyAlignment="1">
      <alignment vertical="center"/>
      <protection/>
    </xf>
    <xf numFmtId="0" fontId="9" fillId="0" borderId="17" xfId="20" applyFont="1" applyBorder="1" applyAlignment="1">
      <alignment vertical="center" wrapText="1"/>
      <protection/>
    </xf>
    <xf numFmtId="0" fontId="0" fillId="0" borderId="17" xfId="20" applyFont="1" applyBorder="1" applyAlignment="1">
      <alignment vertical="center"/>
      <protection/>
    </xf>
    <xf numFmtId="197" fontId="0" fillId="0" borderId="17" xfId="20" applyNumberFormat="1" applyFont="1" applyBorder="1" applyAlignment="1">
      <alignment horizontal="right" vertical="center"/>
      <protection/>
    </xf>
    <xf numFmtId="197" fontId="9" fillId="0" borderId="3" xfId="20" applyNumberFormat="1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46" xfId="20" applyFont="1" applyBorder="1" applyAlignment="1">
      <alignment vertical="center"/>
      <protection/>
    </xf>
    <xf numFmtId="0" fontId="6" fillId="0" borderId="47" xfId="20" applyFont="1" applyBorder="1" applyAlignment="1">
      <alignment vertical="center"/>
      <protection/>
    </xf>
    <xf numFmtId="0" fontId="6" fillId="0" borderId="0" xfId="20" applyFont="1" applyAlignment="1">
      <alignment vertical="center" wrapText="1"/>
      <protection/>
    </xf>
    <xf numFmtId="0" fontId="6" fillId="0" borderId="0" xfId="0" applyFont="1" applyAlignment="1">
      <alignment wrapText="1"/>
    </xf>
    <xf numFmtId="0" fontId="6" fillId="0" borderId="33" xfId="20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6" fillId="0" borderId="33" xfId="20" applyFont="1" applyBorder="1" applyAlignment="1">
      <alignment vertical="center" wrapText="1"/>
      <protection/>
    </xf>
    <xf numFmtId="0" fontId="6" fillId="0" borderId="38" xfId="20" applyFont="1" applyBorder="1" applyAlignment="1">
      <alignment vertical="center" wrapText="1"/>
      <protection/>
    </xf>
    <xf numFmtId="0" fontId="6" fillId="0" borderId="31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11" fillId="0" borderId="4" xfId="18" applyFont="1" applyBorder="1" applyAlignment="1" quotePrefix="1">
      <alignment vertical="center" wrapText="1"/>
      <protection/>
    </xf>
    <xf numFmtId="0" fontId="11" fillId="0" borderId="29" xfId="18" applyFont="1" applyBorder="1" applyAlignment="1" quotePrefix="1">
      <alignment vertical="center" wrapText="1"/>
      <protection/>
    </xf>
    <xf numFmtId="0" fontId="11" fillId="0" borderId="27" xfId="18" applyFont="1" applyBorder="1" applyAlignment="1" quotePrefix="1">
      <alignment vertical="center" wrapText="1"/>
      <protection/>
    </xf>
    <xf numFmtId="0" fontId="11" fillId="0" borderId="4" xfId="20" applyFont="1" applyBorder="1" applyAlignment="1">
      <alignment vertical="center" wrapText="1"/>
      <protection/>
    </xf>
    <xf numFmtId="0" fontId="11" fillId="0" borderId="29" xfId="20" applyFont="1" applyBorder="1" applyAlignment="1">
      <alignment vertical="center" wrapText="1"/>
      <protection/>
    </xf>
    <xf numFmtId="0" fontId="11" fillId="0" borderId="27" xfId="20" applyFont="1" applyBorder="1" applyAlignment="1">
      <alignment vertical="center" wrapText="1"/>
      <protection/>
    </xf>
    <xf numFmtId="0" fontId="18" fillId="0" borderId="4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4" fillId="0" borderId="0" xfId="20" applyFont="1" applyAlignment="1">
      <alignment horizontal="center" vertical="center" wrapText="1"/>
      <protection/>
    </xf>
    <xf numFmtId="197" fontId="0" fillId="0" borderId="48" xfId="20" applyNumberFormat="1" applyFont="1" applyBorder="1" applyAlignment="1">
      <alignment horizontal="center" vertical="center" wrapText="1"/>
      <protection/>
    </xf>
    <xf numFmtId="197" fontId="0" fillId="0" borderId="13" xfId="20" applyNumberFormat="1" applyFont="1" applyBorder="1" applyAlignment="1">
      <alignment vertical="center"/>
      <protection/>
    </xf>
    <xf numFmtId="197" fontId="0" fillId="0" borderId="49" xfId="20" applyNumberFormat="1" applyFont="1" applyBorder="1" applyAlignment="1">
      <alignment vertical="center"/>
      <protection/>
    </xf>
    <xf numFmtId="197" fontId="0" fillId="0" borderId="36" xfId="20" applyNumberFormat="1" applyFont="1" applyBorder="1" applyAlignment="1">
      <alignment horizontal="center" vertical="center" wrapText="1"/>
      <protection/>
    </xf>
    <xf numFmtId="197" fontId="0" fillId="0" borderId="1" xfId="20" applyNumberFormat="1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19" fillId="0" borderId="0" xfId="0" applyFont="1" applyAlignment="1">
      <alignment/>
    </xf>
    <xf numFmtId="0" fontId="15" fillId="0" borderId="0" xfId="20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0" fillId="0" borderId="50" xfId="20" applyFont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20" applyFont="1" applyBorder="1" applyAlignment="1">
      <alignment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7" fillId="0" borderId="42" xfId="20" applyFont="1" applyBorder="1" applyAlignment="1">
      <alignment horizontal="center"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13" fillId="0" borderId="51" xfId="20" applyFont="1" applyBorder="1" applyAlignment="1">
      <alignment vertical="center" wrapText="1"/>
      <protection/>
    </xf>
    <xf numFmtId="0" fontId="13" fillId="0" borderId="52" xfId="20" applyFont="1" applyBorder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6" fillId="0" borderId="17" xfId="20" applyFont="1" applyBorder="1" applyAlignment="1">
      <alignment vertical="center"/>
      <protection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2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2" borderId="55" xfId="0" applyFill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24" fillId="0" borderId="56" xfId="0" applyFont="1" applyBorder="1" applyAlignment="1">
      <alignment horizontal="left" vertical="top" wrapText="1"/>
    </xf>
    <xf numFmtId="0" fontId="24" fillId="0" borderId="57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centerContinuous" vertical="top" wrapText="1"/>
    </xf>
    <xf numFmtId="0" fontId="9" fillId="0" borderId="24" xfId="0" applyFont="1" applyBorder="1" applyAlignment="1">
      <alignment horizontal="centerContinuous" vertical="top" wrapText="1"/>
    </xf>
    <xf numFmtId="0" fontId="26" fillId="2" borderId="5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Continuous" vertical="top" wrapText="1"/>
    </xf>
    <xf numFmtId="0" fontId="9" fillId="0" borderId="27" xfId="0" applyFont="1" applyBorder="1" applyAlignment="1">
      <alignment horizontal="centerContinuous" vertical="top" wrapText="1"/>
    </xf>
    <xf numFmtId="0" fontId="9" fillId="0" borderId="8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3" fontId="6" fillId="0" borderId="60" xfId="0" applyNumberFormat="1" applyFont="1" applyBorder="1" applyAlignment="1">
      <alignment horizontal="left" vertical="top" wrapText="1"/>
    </xf>
    <xf numFmtId="3" fontId="9" fillId="0" borderId="61" xfId="0" applyNumberFormat="1" applyFont="1" applyBorder="1" applyAlignment="1">
      <alignment horizontal="left" vertical="top" wrapText="1"/>
    </xf>
    <xf numFmtId="3" fontId="9" fillId="0" borderId="17" xfId="0" applyNumberFormat="1" applyFont="1" applyBorder="1" applyAlignment="1">
      <alignment horizontal="left" vertical="top" wrapText="1"/>
    </xf>
    <xf numFmtId="3" fontId="9" fillId="0" borderId="17" xfId="0" applyNumberFormat="1" applyFont="1" applyBorder="1" applyAlignment="1">
      <alignment/>
    </xf>
    <xf numFmtId="3" fontId="9" fillId="2" borderId="62" xfId="0" applyNumberFormat="1" applyFont="1" applyFill="1" applyBorder="1" applyAlignment="1">
      <alignment/>
    </xf>
    <xf numFmtId="3" fontId="6" fillId="0" borderId="63" xfId="0" applyNumberFormat="1" applyFont="1" applyBorder="1" applyAlignment="1">
      <alignment horizontal="left" vertical="top" wrapText="1"/>
    </xf>
    <xf numFmtId="3" fontId="9" fillId="0" borderId="64" xfId="0" applyNumberFormat="1" applyFont="1" applyBorder="1" applyAlignment="1">
      <alignment horizontal="left" vertical="top" wrapText="1"/>
    </xf>
    <xf numFmtId="3" fontId="8" fillId="3" borderId="6" xfId="0" applyNumberFormat="1" applyFont="1" applyFill="1" applyBorder="1" applyAlignment="1">
      <alignment horizontal="left"/>
    </xf>
    <xf numFmtId="3" fontId="8" fillId="3" borderId="10" xfId="0" applyNumberFormat="1" applyFont="1" applyFill="1" applyBorder="1" applyAlignment="1">
      <alignment horizontal="left"/>
    </xf>
    <xf numFmtId="3" fontId="8" fillId="3" borderId="10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 horizontal="left"/>
    </xf>
    <xf numFmtId="3" fontId="6" fillId="2" borderId="33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/>
    </xf>
    <xf numFmtId="3" fontId="6" fillId="2" borderId="59" xfId="0" applyNumberFormat="1" applyFont="1" applyFill="1" applyBorder="1" applyAlignment="1">
      <alignment/>
    </xf>
    <xf numFmtId="0" fontId="24" fillId="0" borderId="65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vertical="top" wrapText="1"/>
    </xf>
    <xf numFmtId="3" fontId="6" fillId="0" borderId="67" xfId="0" applyNumberFormat="1" applyFont="1" applyBorder="1" applyAlignment="1">
      <alignment horizontal="left" vertical="top" wrapText="1"/>
    </xf>
    <xf numFmtId="3" fontId="6" fillId="0" borderId="68" xfId="0" applyNumberFormat="1" applyFont="1" applyBorder="1" applyAlignment="1">
      <alignment horizontal="left" vertical="top" wrapText="1"/>
    </xf>
    <xf numFmtId="3" fontId="9" fillId="0" borderId="69" xfId="0" applyNumberFormat="1" applyFont="1" applyBorder="1" applyAlignment="1">
      <alignment horizontal="left" vertical="top" wrapText="1"/>
    </xf>
    <xf numFmtId="3" fontId="9" fillId="0" borderId="70" xfId="0" applyNumberFormat="1" applyFont="1" applyBorder="1" applyAlignment="1">
      <alignment horizontal="left" vertical="top" wrapText="1"/>
    </xf>
    <xf numFmtId="3" fontId="9" fillId="0" borderId="71" xfId="0" applyNumberFormat="1" applyFont="1" applyBorder="1" applyAlignment="1">
      <alignment horizontal="left" vertical="top" wrapText="1"/>
    </xf>
    <xf numFmtId="3" fontId="9" fillId="0" borderId="72" xfId="0" applyNumberFormat="1" applyFont="1" applyBorder="1" applyAlignment="1">
      <alignment horizontal="left" vertical="top" wrapText="1"/>
    </xf>
    <xf numFmtId="3" fontId="6" fillId="0" borderId="53" xfId="0" applyNumberFormat="1" applyFont="1" applyBorder="1" applyAlignment="1">
      <alignment horizontal="left" vertical="top" wrapText="1"/>
    </xf>
    <xf numFmtId="3" fontId="6" fillId="0" borderId="73" xfId="0" applyNumberFormat="1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left" vertical="top" wrapText="1"/>
    </xf>
    <xf numFmtId="0" fontId="26" fillId="0" borderId="56" xfId="0" applyFont="1" applyBorder="1" applyAlignment="1">
      <alignment horizontal="left" vertical="top" wrapText="1"/>
    </xf>
    <xf numFmtId="0" fontId="26" fillId="0" borderId="57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5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55" xfId="0" applyFill="1" applyBorder="1" applyAlignment="1">
      <alignment vertical="center"/>
    </xf>
    <xf numFmtId="0" fontId="9" fillId="0" borderId="58" xfId="0" applyFont="1" applyBorder="1" applyAlignment="1">
      <alignment horizontal="centerContinuous" vertical="center" wrapText="1"/>
    </xf>
    <xf numFmtId="0" fontId="9" fillId="0" borderId="24" xfId="0" applyFont="1" applyBorder="1" applyAlignment="1">
      <alignment horizontal="centerContinuous" vertical="center" wrapText="1"/>
    </xf>
    <xf numFmtId="0" fontId="9" fillId="0" borderId="26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vertical="center"/>
    </xf>
    <xf numFmtId="3" fontId="9" fillId="2" borderId="62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2" borderId="59" xfId="0" applyNumberFormat="1" applyFont="1" applyFill="1" applyBorder="1" applyAlignment="1">
      <alignment vertical="center"/>
    </xf>
    <xf numFmtId="0" fontId="0" fillId="0" borderId="6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5" fillId="0" borderId="61" xfId="0" applyFont="1" applyBorder="1" applyAlignment="1">
      <alignment/>
    </xf>
    <xf numFmtId="0" fontId="5" fillId="0" borderId="74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75" xfId="0" applyFont="1" applyBorder="1" applyAlignment="1">
      <alignment/>
    </xf>
    <xf numFmtId="0" fontId="0" fillId="0" borderId="31" xfId="0" applyBorder="1" applyAlignment="1">
      <alignment vertical="top" wrapText="1"/>
    </xf>
    <xf numFmtId="3" fontId="0" fillId="0" borderId="17" xfId="0" applyNumberForma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0" fillId="0" borderId="7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0" fillId="0" borderId="1" xfId="0" applyNumberFormat="1" applyBorder="1" applyAlignment="1">
      <alignment vertical="center"/>
    </xf>
    <xf numFmtId="0" fontId="0" fillId="0" borderId="17" xfId="0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79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27" fillId="0" borderId="0" xfId="19" applyFont="1" applyAlignment="1">
      <alignment horizontal="right"/>
      <protection/>
    </xf>
    <xf numFmtId="0" fontId="28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30" fillId="0" borderId="0" xfId="19" applyFont="1">
      <alignment/>
      <protection/>
    </xf>
    <xf numFmtId="0" fontId="24" fillId="0" borderId="0" xfId="19" applyFont="1" applyBorder="1" applyAlignment="1">
      <alignment horizontal="left" wrapText="1"/>
      <protection/>
    </xf>
    <xf numFmtId="0" fontId="2" fillId="0" borderId="0" xfId="19" applyFont="1">
      <alignment/>
      <protection/>
    </xf>
    <xf numFmtId="0" fontId="24" fillId="0" borderId="46" xfId="19" applyFont="1" applyBorder="1" applyAlignment="1">
      <alignment horizontal="left" wrapText="1"/>
      <protection/>
    </xf>
    <xf numFmtId="0" fontId="6" fillId="0" borderId="85" xfId="19" applyFont="1" applyBorder="1" applyAlignment="1">
      <alignment horizontal="center" vertical="center" wrapText="1"/>
      <protection/>
    </xf>
    <xf numFmtId="0" fontId="6" fillId="0" borderId="86" xfId="19" applyFont="1" applyBorder="1" applyAlignment="1">
      <alignment horizontal="center" vertical="center" wrapText="1"/>
      <protection/>
    </xf>
    <xf numFmtId="0" fontId="6" fillId="0" borderId="87" xfId="19" applyFont="1" applyBorder="1" applyAlignment="1">
      <alignment horizontal="center" vertical="center" wrapText="1"/>
      <protection/>
    </xf>
    <xf numFmtId="0" fontId="6" fillId="0" borderId="88" xfId="19" applyFont="1" applyBorder="1" applyAlignment="1">
      <alignment horizontal="center" vertical="center" wrapText="1"/>
      <protection/>
    </xf>
    <xf numFmtId="0" fontId="5" fillId="0" borderId="89" xfId="19" applyFont="1" applyBorder="1" applyAlignment="1">
      <alignment horizontal="center" vertical="center" wrapText="1"/>
      <protection/>
    </xf>
    <xf numFmtId="0" fontId="6" fillId="0" borderId="90" xfId="19" applyFont="1" applyBorder="1" applyAlignment="1">
      <alignment horizontal="center" vertical="center" wrapText="1"/>
      <protection/>
    </xf>
    <xf numFmtId="0" fontId="5" fillId="0" borderId="91" xfId="19" applyFont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6" fillId="0" borderId="92" xfId="19" applyFont="1" applyBorder="1" applyAlignment="1">
      <alignment horizontal="center" vertical="center" wrapText="1"/>
      <protection/>
    </xf>
    <xf numFmtId="0" fontId="6" fillId="0" borderId="93" xfId="19" applyFont="1" applyBorder="1" applyAlignment="1">
      <alignment horizontal="center" vertical="center" wrapText="1"/>
      <protection/>
    </xf>
    <xf numFmtId="0" fontId="6" fillId="0" borderId="94" xfId="19" applyFont="1" applyBorder="1" applyAlignment="1">
      <alignment horizontal="center" vertical="center" wrapText="1"/>
      <protection/>
    </xf>
    <xf numFmtId="0" fontId="6" fillId="0" borderId="95" xfId="19" applyFont="1" applyBorder="1" applyAlignment="1">
      <alignment horizontal="center" vertical="center" wrapText="1"/>
      <protection/>
    </xf>
    <xf numFmtId="0" fontId="5" fillId="0" borderId="96" xfId="19" applyFont="1" applyBorder="1" applyAlignment="1">
      <alignment horizontal="center" vertical="center" wrapText="1"/>
      <protection/>
    </xf>
    <xf numFmtId="0" fontId="6" fillId="0" borderId="97" xfId="19" applyFont="1" applyBorder="1" applyAlignment="1">
      <alignment horizontal="center" vertical="center" wrapText="1"/>
      <protection/>
    </xf>
    <xf numFmtId="0" fontId="5" fillId="0" borderId="98" xfId="19" applyFont="1" applyBorder="1" applyAlignment="1">
      <alignment horizontal="center" vertical="center" wrapText="1"/>
      <protection/>
    </xf>
    <xf numFmtId="0" fontId="31" fillId="0" borderId="92" xfId="19" applyFont="1" applyBorder="1">
      <alignment/>
      <protection/>
    </xf>
    <xf numFmtId="0" fontId="31" fillId="0" borderId="93" xfId="19" applyFont="1" applyBorder="1">
      <alignment/>
      <protection/>
    </xf>
    <xf numFmtId="0" fontId="31" fillId="0" borderId="94" xfId="19" applyFont="1" applyBorder="1">
      <alignment/>
      <protection/>
    </xf>
    <xf numFmtId="3" fontId="32" fillId="0" borderId="95" xfId="19" applyNumberFormat="1" applyFont="1" applyBorder="1">
      <alignment/>
      <protection/>
    </xf>
    <xf numFmtId="3" fontId="33" fillId="0" borderId="96" xfId="19" applyNumberFormat="1" applyFont="1" applyBorder="1">
      <alignment/>
      <protection/>
    </xf>
    <xf numFmtId="3" fontId="32" fillId="0" borderId="99" xfId="19" applyNumberFormat="1" applyFont="1" applyBorder="1">
      <alignment/>
      <protection/>
    </xf>
    <xf numFmtId="3" fontId="32" fillId="0" borderId="98" xfId="19" applyNumberFormat="1" applyFont="1" applyBorder="1">
      <alignment/>
      <protection/>
    </xf>
    <xf numFmtId="0" fontId="31" fillId="0" borderId="0" xfId="19" applyFont="1">
      <alignment/>
      <protection/>
    </xf>
    <xf numFmtId="0" fontId="2" fillId="0" borderId="100" xfId="19" applyFont="1" applyBorder="1">
      <alignment/>
      <protection/>
    </xf>
    <xf numFmtId="0" fontId="0" fillId="0" borderId="101" xfId="19" applyFont="1" applyBorder="1">
      <alignment/>
      <protection/>
    </xf>
    <xf numFmtId="0" fontId="0" fillId="0" borderId="102" xfId="19" applyFont="1" applyBorder="1">
      <alignment/>
      <protection/>
    </xf>
    <xf numFmtId="3" fontId="34" fillId="0" borderId="103" xfId="19" applyNumberFormat="1" applyFont="1" applyBorder="1">
      <alignment/>
      <protection/>
    </xf>
    <xf numFmtId="3" fontId="32" fillId="0" borderId="104" xfId="19" applyNumberFormat="1" applyFont="1" applyBorder="1">
      <alignment/>
      <protection/>
    </xf>
    <xf numFmtId="3" fontId="34" fillId="0" borderId="105" xfId="19" applyNumberFormat="1" applyFont="1" applyBorder="1">
      <alignment/>
      <protection/>
    </xf>
    <xf numFmtId="3" fontId="32" fillId="0" borderId="106" xfId="19" applyNumberFormat="1" applyFont="1" applyBorder="1">
      <alignment/>
      <protection/>
    </xf>
    <xf numFmtId="0" fontId="2" fillId="0" borderId="107" xfId="19" applyFont="1" applyBorder="1">
      <alignment/>
      <protection/>
    </xf>
    <xf numFmtId="0" fontId="0" fillId="0" borderId="108" xfId="19" applyFont="1" applyBorder="1">
      <alignment/>
      <protection/>
    </xf>
    <xf numFmtId="0" fontId="0" fillId="0" borderId="109" xfId="19" applyFont="1" applyBorder="1">
      <alignment/>
      <protection/>
    </xf>
    <xf numFmtId="3" fontId="34" fillId="0" borderId="110" xfId="19" applyNumberFormat="1" applyFont="1" applyBorder="1">
      <alignment/>
      <protection/>
    </xf>
    <xf numFmtId="3" fontId="32" fillId="0" borderId="111" xfId="19" applyNumberFormat="1" applyFont="1" applyBorder="1">
      <alignment/>
      <protection/>
    </xf>
    <xf numFmtId="3" fontId="34" fillId="0" borderId="112" xfId="19" applyNumberFormat="1" applyFont="1" applyBorder="1">
      <alignment/>
      <protection/>
    </xf>
    <xf numFmtId="0" fontId="2" fillId="0" borderId="113" xfId="19" applyFont="1" applyBorder="1">
      <alignment/>
      <protection/>
    </xf>
    <xf numFmtId="0" fontId="0" fillId="0" borderId="114" xfId="19" applyFont="1" applyBorder="1" applyAlignment="1">
      <alignment wrapText="1"/>
      <protection/>
    </xf>
    <xf numFmtId="0" fontId="0" fillId="0" borderId="115" xfId="19" applyFont="1" applyBorder="1" applyAlignment="1">
      <alignment wrapText="1"/>
      <protection/>
    </xf>
    <xf numFmtId="3" fontId="34" fillId="0" borderId="116" xfId="19" applyNumberFormat="1" applyFont="1" applyBorder="1">
      <alignment/>
      <protection/>
    </xf>
    <xf numFmtId="3" fontId="32" fillId="0" borderId="117" xfId="19" applyNumberFormat="1" applyFont="1" applyBorder="1">
      <alignment/>
      <protection/>
    </xf>
    <xf numFmtId="3" fontId="34" fillId="0" borderId="118" xfId="19" applyNumberFormat="1" applyFont="1" applyBorder="1">
      <alignment/>
      <protection/>
    </xf>
    <xf numFmtId="0" fontId="31" fillId="0" borderId="31" xfId="19" applyFont="1" applyBorder="1" applyAlignment="1">
      <alignment horizontal="left" wrapText="1"/>
      <protection/>
    </xf>
    <xf numFmtId="0" fontId="31" fillId="0" borderId="97" xfId="19" applyFont="1" applyBorder="1" applyAlignment="1">
      <alignment horizontal="left" wrapText="1"/>
      <protection/>
    </xf>
    <xf numFmtId="0" fontId="31" fillId="0" borderId="94" xfId="19" applyFont="1" applyBorder="1" applyAlignment="1">
      <alignment horizontal="left" wrapText="1"/>
      <protection/>
    </xf>
    <xf numFmtId="3" fontId="34" fillId="0" borderId="105" xfId="19" applyNumberFormat="1" applyFont="1" applyFill="1" applyBorder="1">
      <alignment/>
      <protection/>
    </xf>
    <xf numFmtId="0" fontId="0" fillId="0" borderId="119" xfId="19" applyFont="1" applyBorder="1">
      <alignment/>
      <protection/>
    </xf>
    <xf numFmtId="3" fontId="32" fillId="0" borderId="120" xfId="19" applyNumberFormat="1" applyFont="1" applyBorder="1">
      <alignment/>
      <protection/>
    </xf>
    <xf numFmtId="0" fontId="0" fillId="0" borderId="121" xfId="19" applyFont="1" applyBorder="1" applyAlignment="1">
      <alignment horizontal="left" wrapText="1"/>
      <protection/>
    </xf>
    <xf numFmtId="0" fontId="0" fillId="0" borderId="122" xfId="19" applyFont="1" applyBorder="1" applyAlignment="1">
      <alignment horizontal="left" wrapText="1"/>
      <protection/>
    </xf>
    <xf numFmtId="0" fontId="35" fillId="0" borderId="92" xfId="19" applyFont="1" applyBorder="1">
      <alignment/>
      <protection/>
    </xf>
    <xf numFmtId="0" fontId="35" fillId="0" borderId="97" xfId="19" applyFont="1" applyBorder="1">
      <alignment/>
      <protection/>
    </xf>
    <xf numFmtId="3" fontId="36" fillId="0" borderId="95" xfId="19" applyNumberFormat="1" applyFont="1" applyBorder="1">
      <alignment/>
      <protection/>
    </xf>
    <xf numFmtId="3" fontId="29" fillId="0" borderId="96" xfId="19" applyNumberFormat="1" applyFont="1" applyBorder="1">
      <alignment/>
      <protection/>
    </xf>
    <xf numFmtId="3" fontId="36" fillId="0" borderId="99" xfId="19" applyNumberFormat="1" applyFont="1" applyBorder="1">
      <alignment/>
      <protection/>
    </xf>
    <xf numFmtId="3" fontId="36" fillId="0" borderId="98" xfId="19" applyNumberFormat="1" applyFont="1" applyBorder="1">
      <alignment/>
      <protection/>
    </xf>
    <xf numFmtId="0" fontId="35" fillId="0" borderId="0" xfId="19" applyFont="1">
      <alignment/>
      <protection/>
    </xf>
    <xf numFmtId="0" fontId="28" fillId="0" borderId="92" xfId="19" applyFont="1" applyBorder="1">
      <alignment/>
      <protection/>
    </xf>
    <xf numFmtId="0" fontId="27" fillId="0" borderId="93" xfId="19" applyFont="1" applyBorder="1">
      <alignment/>
      <protection/>
    </xf>
    <xf numFmtId="0" fontId="27" fillId="0" borderId="94" xfId="19" applyFont="1" applyBorder="1">
      <alignment/>
      <protection/>
    </xf>
    <xf numFmtId="3" fontId="30" fillId="0" borderId="95" xfId="19" applyNumberFormat="1" applyFont="1" applyBorder="1">
      <alignment/>
      <protection/>
    </xf>
    <xf numFmtId="3" fontId="36" fillId="0" borderId="96" xfId="19" applyNumberFormat="1" applyFont="1" applyBorder="1">
      <alignment/>
      <protection/>
    </xf>
    <xf numFmtId="3" fontId="30" fillId="0" borderId="97" xfId="19" applyNumberFormat="1" applyFont="1" applyBorder="1">
      <alignment/>
      <protection/>
    </xf>
    <xf numFmtId="3" fontId="37" fillId="0" borderId="95" xfId="19" applyNumberFormat="1" applyFont="1" applyBorder="1">
      <alignment/>
      <protection/>
    </xf>
    <xf numFmtId="3" fontId="31" fillId="0" borderId="96" xfId="19" applyNumberFormat="1" applyFont="1" applyBorder="1">
      <alignment/>
      <protection/>
    </xf>
    <xf numFmtId="3" fontId="37" fillId="0" borderId="99" xfId="19" applyNumberFormat="1" applyFont="1" applyBorder="1">
      <alignment/>
      <protection/>
    </xf>
    <xf numFmtId="3" fontId="37" fillId="0" borderId="98" xfId="19" applyNumberFormat="1" applyFont="1" applyBorder="1">
      <alignment/>
      <protection/>
    </xf>
    <xf numFmtId="0" fontId="2" fillId="0" borderId="123" xfId="19" applyFont="1" applyBorder="1">
      <alignment/>
      <protection/>
    </xf>
    <xf numFmtId="0" fontId="0" fillId="0" borderId="124" xfId="19" applyFont="1" applyBorder="1">
      <alignment/>
      <protection/>
    </xf>
    <xf numFmtId="0" fontId="0" fillId="0" borderId="125" xfId="19" applyFont="1" applyBorder="1">
      <alignment/>
      <protection/>
    </xf>
    <xf numFmtId="3" fontId="34" fillId="0" borderId="126" xfId="19" applyNumberFormat="1" applyFont="1" applyBorder="1">
      <alignment/>
      <protection/>
    </xf>
    <xf numFmtId="3" fontId="32" fillId="0" borderId="127" xfId="19" applyNumberFormat="1" applyFont="1" applyBorder="1">
      <alignment/>
      <protection/>
    </xf>
    <xf numFmtId="3" fontId="34" fillId="0" borderId="128" xfId="19" applyNumberFormat="1" applyFont="1" applyBorder="1">
      <alignment/>
      <protection/>
    </xf>
    <xf numFmtId="3" fontId="32" fillId="0" borderId="129" xfId="19" applyNumberFormat="1" applyFont="1" applyBorder="1">
      <alignment/>
      <protection/>
    </xf>
    <xf numFmtId="0" fontId="2" fillId="0" borderId="130" xfId="19" applyFont="1" applyBorder="1">
      <alignment/>
      <protection/>
    </xf>
    <xf numFmtId="0" fontId="15" fillId="0" borderId="131" xfId="19" applyFont="1" applyBorder="1">
      <alignment/>
      <protection/>
    </xf>
    <xf numFmtId="0" fontId="38" fillId="0" borderId="119" xfId="19" applyFont="1" applyBorder="1" applyAlignment="1">
      <alignment horizontal="right"/>
      <protection/>
    </xf>
    <xf numFmtId="3" fontId="34" fillId="0" borderId="132" xfId="19" applyNumberFormat="1" applyFont="1" applyBorder="1">
      <alignment/>
      <protection/>
    </xf>
    <xf numFmtId="3" fontId="32" fillId="0" borderId="133" xfId="19" applyNumberFormat="1" applyFont="1" applyBorder="1">
      <alignment/>
      <protection/>
    </xf>
    <xf numFmtId="3" fontId="38" fillId="0" borderId="0" xfId="19" applyNumberFormat="1" applyFont="1" applyBorder="1">
      <alignment/>
      <protection/>
    </xf>
    <xf numFmtId="3" fontId="32" fillId="0" borderId="134" xfId="19" applyNumberFormat="1" applyFont="1" applyBorder="1">
      <alignment/>
      <protection/>
    </xf>
    <xf numFmtId="0" fontId="0" fillId="0" borderId="121" xfId="19" applyFont="1" applyBorder="1">
      <alignment/>
      <protection/>
    </xf>
    <xf numFmtId="0" fontId="0" fillId="0" borderId="122" xfId="19" applyFont="1" applyBorder="1">
      <alignment/>
      <protection/>
    </xf>
    <xf numFmtId="3" fontId="32" fillId="0" borderId="135" xfId="19" applyNumberFormat="1" applyFont="1" applyBorder="1">
      <alignment/>
      <protection/>
    </xf>
    <xf numFmtId="0" fontId="2" fillId="0" borderId="136" xfId="19" applyFont="1" applyBorder="1">
      <alignment/>
      <protection/>
    </xf>
    <xf numFmtId="0" fontId="0" fillId="0" borderId="46" xfId="19" applyFont="1" applyBorder="1">
      <alignment/>
      <protection/>
    </xf>
    <xf numFmtId="3" fontId="34" fillId="0" borderId="137" xfId="19" applyNumberFormat="1" applyFont="1" applyBorder="1">
      <alignment/>
      <protection/>
    </xf>
    <xf numFmtId="3" fontId="32" fillId="0" borderId="138" xfId="19" applyNumberFormat="1" applyFont="1" applyBorder="1">
      <alignment/>
      <protection/>
    </xf>
    <xf numFmtId="3" fontId="32" fillId="0" borderId="139" xfId="19" applyNumberFormat="1" applyFont="1" applyBorder="1">
      <alignment/>
      <protection/>
    </xf>
    <xf numFmtId="0" fontId="39" fillId="0" borderId="92" xfId="19" applyFont="1" applyBorder="1">
      <alignment/>
      <protection/>
    </xf>
    <xf numFmtId="0" fontId="24" fillId="0" borderId="97" xfId="19" applyFont="1" applyBorder="1" applyAlignment="1">
      <alignment horizontal="right"/>
      <protection/>
    </xf>
    <xf numFmtId="3" fontId="2" fillId="0" borderId="95" xfId="19" applyNumberFormat="1" applyFont="1" applyBorder="1">
      <alignment/>
      <protection/>
    </xf>
    <xf numFmtId="3" fontId="2" fillId="0" borderId="96" xfId="19" applyNumberFormat="1" applyFont="1" applyBorder="1">
      <alignment/>
      <protection/>
    </xf>
    <xf numFmtId="3" fontId="2" fillId="0" borderId="98" xfId="19" applyNumberFormat="1" applyFont="1" applyBorder="1">
      <alignment/>
      <protection/>
    </xf>
    <xf numFmtId="0" fontId="39" fillId="0" borderId="0" xfId="19" applyFont="1">
      <alignment/>
      <protection/>
    </xf>
    <xf numFmtId="0" fontId="40" fillId="0" borderId="44" xfId="19" applyFont="1" applyBorder="1">
      <alignment/>
      <protection/>
    </xf>
    <xf numFmtId="0" fontId="41" fillId="0" borderId="44" xfId="19" applyFont="1" applyBorder="1" applyAlignment="1">
      <alignment horizontal="right"/>
      <protection/>
    </xf>
    <xf numFmtId="3" fontId="28" fillId="0" borderId="44" xfId="19" applyNumberFormat="1" applyFont="1" applyBorder="1">
      <alignment/>
      <protection/>
    </xf>
    <xf numFmtId="3" fontId="42" fillId="0" borderId="44" xfId="19" applyNumberFormat="1" applyFont="1" applyBorder="1">
      <alignment/>
      <protection/>
    </xf>
    <xf numFmtId="3" fontId="43" fillId="0" borderId="44" xfId="19" applyNumberFormat="1" applyFont="1" applyBorder="1">
      <alignment/>
      <protection/>
    </xf>
    <xf numFmtId="0" fontId="40" fillId="0" borderId="0" xfId="19" applyFont="1">
      <alignment/>
      <protection/>
    </xf>
    <xf numFmtId="0" fontId="31" fillId="0" borderId="97" xfId="19" applyFont="1" applyBorder="1">
      <alignment/>
      <protection/>
    </xf>
    <xf numFmtId="3" fontId="32" fillId="0" borderId="140" xfId="19" applyNumberFormat="1" applyFont="1" applyBorder="1">
      <alignment/>
      <protection/>
    </xf>
    <xf numFmtId="0" fontId="31" fillId="0" borderId="136" xfId="19" applyFont="1" applyBorder="1">
      <alignment/>
      <protection/>
    </xf>
    <xf numFmtId="0" fontId="31" fillId="0" borderId="141" xfId="19" applyFont="1" applyBorder="1">
      <alignment/>
      <protection/>
    </xf>
    <xf numFmtId="0" fontId="31" fillId="0" borderId="142" xfId="19" applyFont="1" applyBorder="1">
      <alignment/>
      <protection/>
    </xf>
    <xf numFmtId="3" fontId="32" fillId="0" borderId="137" xfId="19" applyNumberFormat="1" applyFont="1" applyBorder="1">
      <alignment/>
      <protection/>
    </xf>
    <xf numFmtId="3" fontId="33" fillId="0" borderId="138" xfId="19" applyNumberFormat="1" applyFont="1" applyBorder="1">
      <alignment/>
      <protection/>
    </xf>
    <xf numFmtId="3" fontId="32" fillId="0" borderId="143" xfId="19" applyNumberFormat="1" applyFont="1" applyBorder="1">
      <alignment/>
      <protection/>
    </xf>
    <xf numFmtId="0" fontId="0" fillId="0" borderId="93" xfId="19" applyFont="1" applyBorder="1">
      <alignment/>
      <protection/>
    </xf>
    <xf numFmtId="0" fontId="0" fillId="0" borderId="94" xfId="19" applyFont="1" applyBorder="1">
      <alignment/>
      <protection/>
    </xf>
    <xf numFmtId="3" fontId="34" fillId="0" borderId="0" xfId="19" applyNumberFormat="1" applyFont="1" applyBorder="1">
      <alignment/>
      <protection/>
    </xf>
    <xf numFmtId="3" fontId="44" fillId="0" borderId="96" xfId="19" applyNumberFormat="1" applyFont="1" applyBorder="1">
      <alignment/>
      <protection/>
    </xf>
    <xf numFmtId="3" fontId="2" fillId="0" borderId="99" xfId="19" applyNumberFormat="1" applyFont="1" applyBorder="1">
      <alignment/>
      <protection/>
    </xf>
    <xf numFmtId="0" fontId="24" fillId="0" borderId="44" xfId="19" applyFont="1" applyBorder="1" applyAlignment="1">
      <alignment horizontal="left" wrapText="1"/>
      <protection/>
    </xf>
    <xf numFmtId="0" fontId="24" fillId="0" borderId="0" xfId="19" applyFont="1" applyBorder="1" applyAlignment="1">
      <alignment horizontal="left" wrapText="1"/>
      <protection/>
    </xf>
    <xf numFmtId="0" fontId="6" fillId="0" borderId="93" xfId="19" applyFont="1" applyBorder="1" applyAlignment="1">
      <alignment horizontal="center" vertical="center" wrapText="1"/>
      <protection/>
    </xf>
    <xf numFmtId="0" fontId="6" fillId="0" borderId="99" xfId="19" applyFont="1" applyBorder="1" applyAlignment="1">
      <alignment horizontal="center" vertical="center" wrapText="1"/>
      <protection/>
    </xf>
    <xf numFmtId="0" fontId="6" fillId="0" borderId="74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31" fillId="0" borderId="31" xfId="19" applyFont="1" applyBorder="1" applyAlignment="1">
      <alignment horizontal="left"/>
      <protection/>
    </xf>
    <xf numFmtId="0" fontId="31" fillId="0" borderId="97" xfId="19" applyFont="1" applyBorder="1" applyAlignment="1">
      <alignment horizontal="left"/>
      <protection/>
    </xf>
    <xf numFmtId="0" fontId="31" fillId="0" borderId="99" xfId="19" applyFont="1" applyBorder="1" applyAlignment="1">
      <alignment horizontal="left"/>
      <protection/>
    </xf>
    <xf numFmtId="3" fontId="33" fillId="0" borderId="99" xfId="19" applyNumberFormat="1" applyFont="1" applyBorder="1">
      <alignment/>
      <protection/>
    </xf>
    <xf numFmtId="3" fontId="33" fillId="0" borderId="93" xfId="19" applyNumberFormat="1" applyFont="1" applyBorder="1">
      <alignment/>
      <protection/>
    </xf>
    <xf numFmtId="3" fontId="32" fillId="0" borderId="74" xfId="19" applyNumberFormat="1" applyFont="1" applyBorder="1">
      <alignment/>
      <protection/>
    </xf>
    <xf numFmtId="3" fontId="32" fillId="0" borderId="0" xfId="19" applyNumberFormat="1" applyFont="1" applyBorder="1">
      <alignment/>
      <protection/>
    </xf>
    <xf numFmtId="0" fontId="37" fillId="0" borderId="0" xfId="19" applyFont="1">
      <alignment/>
      <protection/>
    </xf>
    <xf numFmtId="3" fontId="34" fillId="0" borderId="144" xfId="19" applyNumberFormat="1" applyFont="1" applyBorder="1">
      <alignment/>
      <protection/>
    </xf>
    <xf numFmtId="3" fontId="34" fillId="0" borderId="145" xfId="19" applyNumberFormat="1" applyFont="1" applyBorder="1">
      <alignment/>
      <protection/>
    </xf>
    <xf numFmtId="3" fontId="34" fillId="0" borderId="108" xfId="19" applyNumberFormat="1" applyFont="1" applyBorder="1">
      <alignment/>
      <protection/>
    </xf>
    <xf numFmtId="3" fontId="34" fillId="0" borderId="74" xfId="19" applyNumberFormat="1" applyFont="1" applyBorder="1">
      <alignment/>
      <protection/>
    </xf>
    <xf numFmtId="3" fontId="34" fillId="0" borderId="146" xfId="19" applyNumberFormat="1" applyFont="1" applyBorder="1">
      <alignment/>
      <protection/>
    </xf>
    <xf numFmtId="3" fontId="34" fillId="0" borderId="115" xfId="19" applyNumberFormat="1" applyFont="1" applyBorder="1">
      <alignment/>
      <protection/>
    </xf>
    <xf numFmtId="0" fontId="31" fillId="0" borderId="99" xfId="19" applyFont="1" applyBorder="1" applyAlignment="1">
      <alignment horizontal="left" wrapText="1"/>
      <protection/>
    </xf>
    <xf numFmtId="0" fontId="2" fillId="0" borderId="147" xfId="19" applyFont="1" applyBorder="1">
      <alignment/>
      <protection/>
    </xf>
    <xf numFmtId="0" fontId="0" fillId="0" borderId="128" xfId="19" applyFont="1" applyBorder="1">
      <alignment/>
      <protection/>
    </xf>
    <xf numFmtId="3" fontId="34" fillId="0" borderId="101" xfId="19" applyNumberFormat="1" applyFont="1" applyBorder="1">
      <alignment/>
      <protection/>
    </xf>
    <xf numFmtId="0" fontId="6" fillId="0" borderId="99" xfId="19" applyFont="1" applyBorder="1" applyAlignment="1">
      <alignment horizontal="center" vertical="center" wrapText="1"/>
      <protection/>
    </xf>
    <xf numFmtId="0" fontId="31" fillId="0" borderId="31" xfId="19" applyFont="1" applyBorder="1">
      <alignment/>
      <protection/>
    </xf>
    <xf numFmtId="3" fontId="33" fillId="0" borderId="74" xfId="19" applyNumberFormat="1" applyFont="1" applyBorder="1">
      <alignment/>
      <protection/>
    </xf>
    <xf numFmtId="3" fontId="33" fillId="0" borderId="0" xfId="19" applyNumberFormat="1" applyFont="1" applyBorder="1">
      <alignment/>
      <protection/>
    </xf>
    <xf numFmtId="3" fontId="34" fillId="0" borderId="124" xfId="19" applyNumberFormat="1" applyFont="1" applyBorder="1">
      <alignment/>
      <protection/>
    </xf>
    <xf numFmtId="0" fontId="2" fillId="0" borderId="148" xfId="19" applyFont="1" applyBorder="1">
      <alignment/>
      <protection/>
    </xf>
    <xf numFmtId="0" fontId="0" fillId="0" borderId="112" xfId="19" applyFont="1" applyBorder="1">
      <alignment/>
      <protection/>
    </xf>
    <xf numFmtId="0" fontId="2" fillId="0" borderId="149" xfId="19" applyFont="1" applyBorder="1">
      <alignment/>
      <protection/>
    </xf>
    <xf numFmtId="0" fontId="0" fillId="0" borderId="118" xfId="19" applyFont="1" applyBorder="1">
      <alignment/>
      <protection/>
    </xf>
    <xf numFmtId="3" fontId="34" fillId="0" borderId="121" xfId="19" applyNumberFormat="1" applyFont="1" applyBorder="1">
      <alignment/>
      <protection/>
    </xf>
    <xf numFmtId="0" fontId="2" fillId="0" borderId="150" xfId="19" applyFont="1" applyBorder="1">
      <alignment/>
      <protection/>
    </xf>
    <xf numFmtId="0" fontId="0" fillId="0" borderId="105" xfId="19" applyFont="1" applyBorder="1">
      <alignment/>
      <protection/>
    </xf>
    <xf numFmtId="3" fontId="32" fillId="0" borderId="0" xfId="19" applyNumberFormat="1" applyFont="1" applyFill="1" applyBorder="1">
      <alignment/>
      <protection/>
    </xf>
    <xf numFmtId="0" fontId="2" fillId="0" borderId="151" xfId="19" applyFont="1" applyBorder="1">
      <alignment/>
      <protection/>
    </xf>
    <xf numFmtId="3" fontId="34" fillId="0" borderId="152" xfId="19" applyNumberFormat="1" applyFont="1" applyBorder="1">
      <alignment/>
      <protection/>
    </xf>
    <xf numFmtId="3" fontId="34" fillId="0" borderId="153" xfId="19" applyNumberFormat="1" applyFont="1" applyBorder="1">
      <alignment/>
      <protection/>
    </xf>
    <xf numFmtId="0" fontId="15" fillId="0" borderId="112" xfId="19" applyFont="1" applyBorder="1" applyAlignment="1">
      <alignment horizontal="right"/>
      <protection/>
    </xf>
    <xf numFmtId="3" fontId="15" fillId="0" borderId="74" xfId="19" applyNumberFormat="1" applyFont="1" applyBorder="1">
      <alignment/>
      <protection/>
    </xf>
    <xf numFmtId="0" fontId="2" fillId="0" borderId="74" xfId="19" applyFont="1" applyBorder="1">
      <alignment/>
      <protection/>
    </xf>
    <xf numFmtId="0" fontId="0" fillId="0" borderId="0" xfId="19" applyFont="1" applyBorder="1">
      <alignment/>
      <protection/>
    </xf>
    <xf numFmtId="3" fontId="34" fillId="0" borderId="154" xfId="19" applyNumberFormat="1" applyFont="1" applyBorder="1">
      <alignment/>
      <protection/>
    </xf>
    <xf numFmtId="3" fontId="34" fillId="0" borderId="131" xfId="19" applyNumberFormat="1" applyFont="1" applyBorder="1">
      <alignment/>
      <protection/>
    </xf>
    <xf numFmtId="0" fontId="31" fillId="0" borderId="31" xfId="19" applyFont="1" applyFill="1" applyBorder="1" applyAlignment="1">
      <alignment horizontal="left" wrapText="1"/>
      <protection/>
    </xf>
    <xf numFmtId="0" fontId="31" fillId="0" borderId="97" xfId="19" applyFont="1" applyFill="1" applyBorder="1" applyAlignment="1">
      <alignment horizontal="left" wrapText="1"/>
      <protection/>
    </xf>
    <xf numFmtId="0" fontId="31" fillId="0" borderId="99" xfId="19" applyFont="1" applyFill="1" applyBorder="1" applyAlignment="1">
      <alignment horizontal="left" wrapText="1"/>
      <protection/>
    </xf>
    <xf numFmtId="3" fontId="33" fillId="0" borderId="99" xfId="19" applyNumberFormat="1" applyFont="1" applyFill="1" applyBorder="1">
      <alignment/>
      <protection/>
    </xf>
    <xf numFmtId="3" fontId="33" fillId="0" borderId="93" xfId="19" applyNumberFormat="1" applyFont="1" applyFill="1" applyBorder="1">
      <alignment/>
      <protection/>
    </xf>
    <xf numFmtId="3" fontId="33" fillId="0" borderId="74" xfId="19" applyNumberFormat="1" applyFont="1" applyFill="1" applyBorder="1">
      <alignment/>
      <protection/>
    </xf>
    <xf numFmtId="3" fontId="33" fillId="0" borderId="0" xfId="19" applyNumberFormat="1" applyFont="1" applyFill="1" applyBorder="1">
      <alignment/>
      <protection/>
    </xf>
    <xf numFmtId="0" fontId="31" fillId="0" borderId="0" xfId="19" applyFont="1" applyFill="1">
      <alignment/>
      <protection/>
    </xf>
    <xf numFmtId="0" fontId="2" fillId="0" borderId="74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3" fontId="34" fillId="0" borderId="154" xfId="19" applyNumberFormat="1" applyFont="1" applyFill="1" applyBorder="1">
      <alignment/>
      <protection/>
    </xf>
    <xf numFmtId="3" fontId="34" fillId="0" borderId="74" xfId="19" applyNumberFormat="1" applyFont="1" applyFill="1" applyBorder="1">
      <alignment/>
      <protection/>
    </xf>
    <xf numFmtId="0" fontId="2" fillId="0" borderId="0" xfId="19" applyFont="1" applyFill="1">
      <alignment/>
      <protection/>
    </xf>
    <xf numFmtId="0" fontId="2" fillId="0" borderId="112" xfId="19" applyFont="1" applyBorder="1">
      <alignment/>
      <protection/>
    </xf>
    <xf numFmtId="3" fontId="34" fillId="0" borderId="140" xfId="19" applyNumberFormat="1" applyFont="1" applyBorder="1">
      <alignment/>
      <protection/>
    </xf>
    <xf numFmtId="0" fontId="6" fillId="0" borderId="31" xfId="19" applyFont="1" applyBorder="1" applyAlignment="1">
      <alignment horizontal="center" vertical="center" wrapText="1"/>
      <protection/>
    </xf>
    <xf numFmtId="0" fontId="6" fillId="0" borderId="97" xfId="19" applyFont="1" applyBorder="1" applyAlignment="1">
      <alignment horizontal="center" vertical="center" wrapText="1"/>
      <protection/>
    </xf>
    <xf numFmtId="0" fontId="0" fillId="0" borderId="128" xfId="19" applyFont="1" applyBorder="1" applyAlignment="1">
      <alignment wrapText="1"/>
      <protection/>
    </xf>
    <xf numFmtId="0" fontId="0" fillId="0" borderId="118" xfId="19" applyFont="1" applyBorder="1" applyAlignment="1">
      <alignment wrapText="1"/>
      <protection/>
    </xf>
    <xf numFmtId="0" fontId="2" fillId="0" borderId="31" xfId="19" applyFont="1" applyBorder="1">
      <alignment/>
      <protection/>
    </xf>
    <xf numFmtId="0" fontId="0" fillId="0" borderId="97" xfId="19" applyFont="1" applyBorder="1">
      <alignment/>
      <protection/>
    </xf>
    <xf numFmtId="3" fontId="34" fillId="0" borderId="99" xfId="19" applyNumberFormat="1" applyFont="1" applyBorder="1">
      <alignment/>
      <protection/>
    </xf>
    <xf numFmtId="3" fontId="34" fillId="0" borderId="93" xfId="19" applyNumberFormat="1" applyFont="1" applyBorder="1">
      <alignment/>
      <protection/>
    </xf>
    <xf numFmtId="0" fontId="0" fillId="0" borderId="155" xfId="19" applyFont="1" applyBorder="1" applyAlignment="1">
      <alignment wrapText="1"/>
      <protection/>
    </xf>
    <xf numFmtId="3" fontId="0" fillId="0" borderId="152" xfId="19" applyNumberFormat="1" applyFont="1" applyBorder="1" applyAlignment="1">
      <alignment wrapText="1"/>
      <protection/>
    </xf>
    <xf numFmtId="3" fontId="34" fillId="0" borderId="86" xfId="19" applyNumberFormat="1" applyFont="1" applyBorder="1">
      <alignment/>
      <protection/>
    </xf>
    <xf numFmtId="0" fontId="31" fillId="0" borderId="31" xfId="19" applyFont="1" applyBorder="1" applyAlignment="1">
      <alignment wrapText="1"/>
      <protection/>
    </xf>
    <xf numFmtId="0" fontId="31" fillId="0" borderId="97" xfId="19" applyFont="1" applyBorder="1" applyAlignment="1">
      <alignment wrapText="1"/>
      <protection/>
    </xf>
    <xf numFmtId="0" fontId="37" fillId="0" borderId="149" xfId="19" applyFont="1" applyBorder="1">
      <alignment/>
      <protection/>
    </xf>
    <xf numFmtId="0" fontId="15" fillId="0" borderId="97" xfId="19" applyFont="1" applyBorder="1" applyAlignment="1">
      <alignment horizontal="right"/>
      <protection/>
    </xf>
    <xf numFmtId="3" fontId="32" fillId="0" borderId="156" xfId="19" applyNumberFormat="1" applyFont="1" applyBorder="1">
      <alignment/>
      <protection/>
    </xf>
    <xf numFmtId="0" fontId="37" fillId="0" borderId="136" xfId="19" applyFont="1" applyBorder="1">
      <alignment/>
      <protection/>
    </xf>
    <xf numFmtId="0" fontId="15" fillId="0" borderId="139" xfId="19" applyFont="1" applyBorder="1" applyAlignment="1">
      <alignment horizontal="right"/>
      <protection/>
    </xf>
    <xf numFmtId="3" fontId="32" fillId="0" borderId="136" xfId="19" applyNumberFormat="1" applyFont="1" applyBorder="1">
      <alignment/>
      <protection/>
    </xf>
    <xf numFmtId="3" fontId="32" fillId="0" borderId="157" xfId="19" applyNumberFormat="1" applyFont="1" applyBorder="1">
      <alignment/>
      <protection/>
    </xf>
    <xf numFmtId="3" fontId="34" fillId="0" borderId="141" xfId="19" applyNumberFormat="1" applyFont="1" applyBorder="1">
      <alignment/>
      <protection/>
    </xf>
    <xf numFmtId="0" fontId="24" fillId="0" borderId="92" xfId="19" applyFont="1" applyBorder="1">
      <alignment/>
      <protection/>
    </xf>
    <xf numFmtId="3" fontId="4" fillId="0" borderId="99" xfId="19" applyNumberFormat="1" applyFont="1" applyBorder="1">
      <alignment/>
      <protection/>
    </xf>
    <xf numFmtId="3" fontId="4" fillId="0" borderId="74" xfId="19" applyNumberFormat="1" applyFont="1" applyBorder="1">
      <alignment/>
      <protection/>
    </xf>
    <xf numFmtId="3" fontId="31" fillId="0" borderId="0" xfId="19" applyNumberFormat="1" applyFont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>
      <alignment/>
      <protection/>
    </xf>
    <xf numFmtId="3" fontId="34" fillId="0" borderId="0" xfId="19" applyNumberFormat="1" applyFont="1">
      <alignment/>
      <protection/>
    </xf>
    <xf numFmtId="0" fontId="27" fillId="0" borderId="0" xfId="19" applyFont="1">
      <alignment/>
      <protection/>
    </xf>
    <xf numFmtId="0" fontId="36" fillId="0" borderId="0" xfId="19" applyFont="1" applyBorder="1">
      <alignment/>
      <protection/>
    </xf>
    <xf numFmtId="0" fontId="36" fillId="0" borderId="0" xfId="19" applyFont="1">
      <alignment/>
      <protection/>
    </xf>
    <xf numFmtId="0" fontId="43" fillId="0" borderId="0" xfId="19" applyFont="1">
      <alignment/>
      <protection/>
    </xf>
    <xf numFmtId="0" fontId="30" fillId="0" borderId="0" xfId="19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26" fillId="0" borderId="0" xfId="19" applyFont="1" applyFill="1" applyAlignment="1">
      <alignment horizontal="center"/>
      <protection/>
    </xf>
    <xf numFmtId="0" fontId="30" fillId="0" borderId="0" xfId="19" applyFont="1" applyFill="1">
      <alignment/>
      <protection/>
    </xf>
    <xf numFmtId="0" fontId="30" fillId="0" borderId="0" xfId="19" applyFont="1" applyFill="1" applyAlignment="1">
      <alignment horizontal="center"/>
      <protection/>
    </xf>
    <xf numFmtId="0" fontId="26" fillId="0" borderId="92" xfId="19" applyFont="1" applyFill="1" applyBorder="1" applyAlignment="1">
      <alignment horizontal="center" vertical="center"/>
      <protection/>
    </xf>
    <xf numFmtId="0" fontId="26" fillId="0" borderId="99" xfId="19" applyFont="1" applyFill="1" applyBorder="1" applyAlignment="1">
      <alignment horizontal="center" vertical="center"/>
      <protection/>
    </xf>
    <xf numFmtId="0" fontId="26" fillId="0" borderId="156" xfId="19" applyFont="1" applyFill="1" applyBorder="1" applyAlignment="1">
      <alignment horizontal="center" vertical="center"/>
      <protection/>
    </xf>
    <xf numFmtId="3" fontId="26" fillId="0" borderId="98" xfId="19" applyNumberFormat="1" applyFont="1" applyFill="1" applyBorder="1" applyAlignment="1">
      <alignment horizontal="center" vertical="center" wrapText="1"/>
      <protection/>
    </xf>
    <xf numFmtId="0" fontId="30" fillId="0" borderId="0" xfId="19" applyFont="1" applyAlignment="1">
      <alignment vertical="center"/>
      <protection/>
    </xf>
    <xf numFmtId="0" fontId="26" fillId="0" borderId="100" xfId="19" applyFont="1" applyFill="1" applyBorder="1" applyAlignment="1">
      <alignment horizontal="center" vertical="center"/>
      <protection/>
    </xf>
    <xf numFmtId="0" fontId="34" fillId="0" borderId="146" xfId="19" applyFont="1" applyFill="1" applyBorder="1" applyAlignment="1">
      <alignment horizontal="center" vertical="center"/>
      <protection/>
    </xf>
    <xf numFmtId="0" fontId="34" fillId="0" borderId="158" xfId="19" applyFont="1" applyFill="1" applyBorder="1" applyAlignment="1">
      <alignment vertical="center" wrapText="1"/>
      <protection/>
    </xf>
    <xf numFmtId="3" fontId="34" fillId="0" borderId="106" xfId="19" applyNumberFormat="1" applyFont="1" applyFill="1" applyBorder="1" applyAlignment="1">
      <alignment vertical="center"/>
      <protection/>
    </xf>
    <xf numFmtId="0" fontId="26" fillId="0" borderId="0" xfId="19" applyFont="1" applyAlignment="1">
      <alignment vertical="center"/>
      <protection/>
    </xf>
    <xf numFmtId="0" fontId="34" fillId="0" borderId="0" xfId="19" applyFont="1" applyAlignment="1">
      <alignment vertical="center"/>
      <protection/>
    </xf>
    <xf numFmtId="0" fontId="34" fillId="0" borderId="145" xfId="19" applyFont="1" applyFill="1" applyBorder="1" applyAlignment="1">
      <alignment horizontal="center" vertical="center"/>
      <protection/>
    </xf>
    <xf numFmtId="0" fontId="34" fillId="0" borderId="159" xfId="19" applyFont="1" applyFill="1" applyBorder="1" applyAlignment="1">
      <alignment vertical="center" wrapText="1"/>
      <protection/>
    </xf>
    <xf numFmtId="3" fontId="34" fillId="0" borderId="140" xfId="19" applyNumberFormat="1" applyFont="1" applyFill="1" applyBorder="1" applyAlignment="1">
      <alignment vertical="center"/>
      <protection/>
    </xf>
    <xf numFmtId="0" fontId="34" fillId="0" borderId="159" xfId="19" applyFont="1" applyFill="1" applyBorder="1" applyAlignment="1">
      <alignment horizontal="center" vertical="center"/>
      <protection/>
    </xf>
    <xf numFmtId="0" fontId="34" fillId="0" borderId="159" xfId="19" applyFont="1" applyFill="1" applyBorder="1" applyAlignment="1">
      <alignment vertical="center"/>
      <protection/>
    </xf>
    <xf numFmtId="0" fontId="34" fillId="0" borderId="158" xfId="19" applyFont="1" applyFill="1" applyBorder="1" applyAlignment="1">
      <alignment vertical="center"/>
      <protection/>
    </xf>
    <xf numFmtId="0" fontId="34" fillId="0" borderId="17" xfId="19" applyFont="1" applyFill="1" applyBorder="1">
      <alignment/>
      <protection/>
    </xf>
    <xf numFmtId="0" fontId="34" fillId="0" borderId="17" xfId="19" applyFont="1" applyFill="1" applyBorder="1" applyAlignment="1">
      <alignment horizontal="center"/>
      <protection/>
    </xf>
    <xf numFmtId="0" fontId="26" fillId="0" borderId="17" xfId="19" applyFont="1" applyFill="1" applyBorder="1">
      <alignment/>
      <protection/>
    </xf>
    <xf numFmtId="3" fontId="26" fillId="0" borderId="17" xfId="19" applyNumberFormat="1" applyFont="1" applyFill="1" applyBorder="1">
      <alignment/>
      <protection/>
    </xf>
    <xf numFmtId="0" fontId="34" fillId="0" borderId="0" xfId="19" applyFont="1">
      <alignment/>
      <protection/>
    </xf>
    <xf numFmtId="0" fontId="26" fillId="0" borderId="0" xfId="19" applyFont="1" applyFill="1" applyAlignment="1">
      <alignment horizontal="center" wrapText="1"/>
      <protection/>
    </xf>
    <xf numFmtId="0" fontId="34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26" fillId="0" borderId="123" xfId="19" applyFont="1" applyFill="1" applyBorder="1" applyAlignment="1">
      <alignment horizontal="center" vertical="center"/>
      <protection/>
    </xf>
    <xf numFmtId="3" fontId="34" fillId="0" borderId="129" xfId="19" applyNumberFormat="1" applyFont="1" applyFill="1" applyBorder="1" applyAlignment="1">
      <alignment vertical="center"/>
      <protection/>
    </xf>
    <xf numFmtId="0" fontId="26" fillId="0" borderId="107" xfId="19" applyFont="1" applyFill="1" applyBorder="1" applyAlignment="1">
      <alignment horizontal="center" vertical="center"/>
      <protection/>
    </xf>
    <xf numFmtId="0" fontId="34" fillId="0" borderId="159" xfId="19" applyFont="1" applyFill="1" applyBorder="1" applyAlignment="1">
      <alignment horizontal="left" vertical="center"/>
      <protection/>
    </xf>
    <xf numFmtId="3" fontId="34" fillId="0" borderId="106" xfId="19" applyNumberFormat="1" applyFont="1" applyFill="1" applyBorder="1" applyAlignment="1">
      <alignment horizontal="right" vertical="center" wrapText="1"/>
      <protection/>
    </xf>
    <xf numFmtId="3" fontId="34" fillId="0" borderId="140" xfId="19" applyNumberFormat="1" applyFont="1" applyFill="1" applyBorder="1" applyAlignment="1">
      <alignment horizontal="right" vertical="center" wrapText="1"/>
      <protection/>
    </xf>
    <xf numFmtId="0" fontId="45" fillId="0" borderId="107" xfId="19" applyFont="1" applyFill="1" applyBorder="1" applyAlignment="1">
      <alignment horizontal="center" vertical="center"/>
      <protection/>
    </xf>
    <xf numFmtId="0" fontId="45" fillId="0" borderId="145" xfId="19" applyFont="1" applyFill="1" applyBorder="1" applyAlignment="1">
      <alignment horizontal="center" vertical="center"/>
      <protection/>
    </xf>
    <xf numFmtId="0" fontId="30" fillId="0" borderId="145" xfId="19" applyFont="1" applyFill="1" applyBorder="1" applyAlignment="1">
      <alignment horizontal="center" vertical="center"/>
      <protection/>
    </xf>
    <xf numFmtId="0" fontId="30" fillId="0" borderId="158" xfId="19" applyFont="1" applyFill="1" applyBorder="1" applyAlignment="1">
      <alignment vertical="center"/>
      <protection/>
    </xf>
    <xf numFmtId="3" fontId="30" fillId="0" borderId="140" xfId="19" applyNumberFormat="1" applyFont="1" applyFill="1" applyBorder="1" applyAlignment="1">
      <alignment vertical="center"/>
      <protection/>
    </xf>
    <xf numFmtId="0" fontId="45" fillId="0" borderId="0" xfId="19" applyFont="1" applyAlignment="1">
      <alignment vertical="center"/>
      <protection/>
    </xf>
    <xf numFmtId="0" fontId="26" fillId="0" borderId="113" xfId="19" applyFont="1" applyFill="1" applyBorder="1" applyAlignment="1">
      <alignment horizontal="center" vertical="center"/>
      <protection/>
    </xf>
    <xf numFmtId="0" fontId="34" fillId="0" borderId="114" xfId="19" applyFont="1" applyFill="1" applyBorder="1" applyAlignment="1">
      <alignment horizontal="center" vertical="center"/>
      <protection/>
    </xf>
    <xf numFmtId="0" fontId="34" fillId="0" borderId="114" xfId="19" applyFont="1" applyFill="1" applyBorder="1" applyAlignment="1">
      <alignment vertical="center"/>
      <protection/>
    </xf>
    <xf numFmtId="3" fontId="34" fillId="0" borderId="135" xfId="19" applyNumberFormat="1" applyFont="1" applyFill="1" applyBorder="1" applyAlignment="1">
      <alignment vertical="center"/>
      <protection/>
    </xf>
    <xf numFmtId="0" fontId="26" fillId="0" borderId="145" xfId="19" applyFont="1" applyFill="1" applyBorder="1" applyAlignment="1">
      <alignment horizontal="center" vertical="center"/>
      <protection/>
    </xf>
    <xf numFmtId="0" fontId="34" fillId="0" borderId="0" xfId="19" applyFont="1" applyFill="1" applyBorder="1">
      <alignment/>
      <protection/>
    </xf>
    <xf numFmtId="0" fontId="34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3" fontId="26" fillId="0" borderId="0" xfId="19" applyNumberFormat="1" applyFont="1" applyFill="1" applyBorder="1">
      <alignment/>
      <protection/>
    </xf>
    <xf numFmtId="0" fontId="34" fillId="0" borderId="160" xfId="19" applyFont="1" applyBorder="1" applyAlignment="1">
      <alignment horizontal="center" vertical="center"/>
      <protection/>
    </xf>
    <xf numFmtId="0" fontId="34" fillId="0" borderId="160" xfId="19" applyFont="1" applyBorder="1" applyAlignment="1">
      <alignment vertical="center" wrapText="1"/>
      <protection/>
    </xf>
    <xf numFmtId="3" fontId="34" fillId="0" borderId="129" xfId="19" applyNumberFormat="1" applyFont="1" applyBorder="1" applyAlignment="1">
      <alignment vertical="center"/>
      <protection/>
    </xf>
    <xf numFmtId="0" fontId="34" fillId="0" borderId="158" xfId="19" applyFont="1" applyBorder="1" applyAlignment="1">
      <alignment horizontal="center" vertical="center"/>
      <protection/>
    </xf>
    <xf numFmtId="0" fontId="34" fillId="0" borderId="159" xfId="19" applyFont="1" applyBorder="1" applyAlignment="1">
      <alignment vertical="center" wrapText="1"/>
      <protection/>
    </xf>
    <xf numFmtId="3" fontId="34" fillId="0" borderId="140" xfId="19" applyNumberFormat="1" applyFont="1" applyBorder="1" applyAlignment="1">
      <alignment vertical="center"/>
      <protection/>
    </xf>
    <xf numFmtId="0" fontId="34" fillId="0" borderId="161" xfId="19" applyFont="1" applyBorder="1" applyAlignment="1">
      <alignment horizontal="center" vertical="center"/>
      <protection/>
    </xf>
    <xf numFmtId="3" fontId="34" fillId="0" borderId="106" xfId="19" applyNumberFormat="1" applyFont="1" applyBorder="1" applyAlignment="1">
      <alignment vertical="center"/>
      <protection/>
    </xf>
    <xf numFmtId="0" fontId="34" fillId="0" borderId="159" xfId="19" applyFont="1" applyBorder="1" applyAlignment="1">
      <alignment horizontal="center" vertical="center"/>
      <protection/>
    </xf>
    <xf numFmtId="0" fontId="34" fillId="0" borderId="159" xfId="19" applyFont="1" applyBorder="1" applyAlignment="1">
      <alignment wrapText="1"/>
      <protection/>
    </xf>
    <xf numFmtId="3" fontId="34" fillId="0" borderId="162" xfId="19" applyNumberFormat="1" applyFont="1" applyBorder="1" applyAlignment="1">
      <alignment vertical="center"/>
      <protection/>
    </xf>
    <xf numFmtId="0" fontId="34" fillId="0" borderId="114" xfId="19" applyFont="1" applyBorder="1" applyAlignment="1">
      <alignment vertical="center" wrapText="1"/>
      <protection/>
    </xf>
    <xf numFmtId="0" fontId="34" fillId="0" borderId="114" xfId="19" applyFont="1" applyBorder="1" applyAlignment="1">
      <alignment horizontal="center" vertical="center"/>
      <protection/>
    </xf>
    <xf numFmtId="3" fontId="34" fillId="0" borderId="135" xfId="19" applyNumberFormat="1" applyFont="1" applyBorder="1" applyAlignment="1">
      <alignment vertical="center"/>
      <protection/>
    </xf>
    <xf numFmtId="0" fontId="34" fillId="0" borderId="17" xfId="19" applyFont="1" applyFill="1" applyBorder="1" applyAlignment="1">
      <alignment vertical="center"/>
      <protection/>
    </xf>
    <xf numFmtId="0" fontId="34" fillId="0" borderId="17" xfId="19" applyFont="1" applyFill="1" applyBorder="1" applyAlignment="1">
      <alignment horizontal="center" vertical="center"/>
      <protection/>
    </xf>
    <xf numFmtId="0" fontId="26" fillId="0" borderId="17" xfId="19" applyFont="1" applyFill="1" applyBorder="1" applyAlignment="1">
      <alignment vertical="center"/>
      <protection/>
    </xf>
    <xf numFmtId="3" fontId="26" fillId="0" borderId="17" xfId="19" applyNumberFormat="1" applyFont="1" applyBorder="1" applyAlignment="1">
      <alignment vertical="center"/>
      <protection/>
    </xf>
    <xf numFmtId="0" fontId="26" fillId="0" borderId="0" xfId="19" applyFont="1">
      <alignment/>
      <protection/>
    </xf>
    <xf numFmtId="0" fontId="30" fillId="0" borderId="0" xfId="19" applyFont="1" applyBorder="1">
      <alignment/>
      <protection/>
    </xf>
    <xf numFmtId="3" fontId="34" fillId="0" borderId="44" xfId="19" applyNumberFormat="1" applyFont="1" applyBorder="1">
      <alignment/>
      <protection/>
    </xf>
    <xf numFmtId="0" fontId="28" fillId="0" borderId="0" xfId="19" applyFont="1" applyBorder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16PL2001" xfId="18"/>
    <cellStyle name="Normalny_B_2005" xfId="19"/>
    <cellStyle name="Normalny_inwest03_05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b-128-aza\dokumenty\Bud&#380;et%202005\Za&#322;&#261;czniki\B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3-III"/>
      <sheetName val="załącznik nr 4 "/>
      <sheetName val="załącznik nr 4  (2)"/>
      <sheetName val="załącznik nr 5"/>
      <sheetName val="Arkusz6"/>
      <sheetName val="Arkusz7"/>
      <sheetName val="załącznik nr 4 dodatkowy"/>
      <sheetName val="załącznik nr 5 dodatkow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H1" sqref="H1"/>
    </sheetView>
  </sheetViews>
  <sheetFormatPr defaultColWidth="9.140625" defaultRowHeight="12"/>
  <cols>
    <col min="1" max="1" width="14.421875" style="0" customWidth="1"/>
    <col min="2" max="2" width="19.00390625" style="0" customWidth="1"/>
    <col min="3" max="3" width="33.8515625" style="0" customWidth="1"/>
    <col min="4" max="4" width="11.28125" style="0" customWidth="1"/>
    <col min="5" max="5" width="11.140625" style="0" customWidth="1"/>
    <col min="6" max="7" width="10.28125" style="0" customWidth="1"/>
    <col min="8" max="8" width="10.8515625" style="0" customWidth="1"/>
  </cols>
  <sheetData>
    <row r="1" ht="11.25">
      <c r="H1" s="4" t="s">
        <v>560</v>
      </c>
    </row>
    <row r="2" spans="1:8" ht="36" customHeight="1" thickBot="1">
      <c r="A2" s="275" t="s">
        <v>342</v>
      </c>
      <c r="B2" s="275"/>
      <c r="C2" s="275"/>
      <c r="D2" s="275"/>
      <c r="E2" s="275"/>
      <c r="F2" s="275"/>
      <c r="G2" s="275"/>
      <c r="H2" s="275"/>
    </row>
    <row r="3" spans="1:8" ht="12">
      <c r="A3" s="239" t="s">
        <v>343</v>
      </c>
      <c r="B3" s="240"/>
      <c r="C3" s="240"/>
      <c r="D3" s="241" t="s">
        <v>344</v>
      </c>
      <c r="E3" s="242"/>
      <c r="F3" s="244"/>
      <c r="G3" s="245"/>
      <c r="H3" s="243"/>
    </row>
    <row r="4" spans="1:8" ht="30" thickBot="1">
      <c r="A4" s="246" t="s">
        <v>345</v>
      </c>
      <c r="B4" s="247" t="s">
        <v>346</v>
      </c>
      <c r="C4" s="248" t="s">
        <v>347</v>
      </c>
      <c r="D4" s="249" t="s">
        <v>348</v>
      </c>
      <c r="E4" s="250" t="s">
        <v>349</v>
      </c>
      <c r="F4" s="252" t="s">
        <v>350</v>
      </c>
      <c r="G4" s="253" t="s">
        <v>351</v>
      </c>
      <c r="H4" s="251" t="s">
        <v>352</v>
      </c>
    </row>
    <row r="5" spans="1:8" ht="12" thickBot="1">
      <c r="A5" s="254">
        <v>1</v>
      </c>
      <c r="B5" s="254">
        <v>2</v>
      </c>
      <c r="C5" s="254">
        <v>3</v>
      </c>
      <c r="D5" s="254">
        <v>4</v>
      </c>
      <c r="E5" s="254">
        <v>5</v>
      </c>
      <c r="F5" s="254">
        <v>6</v>
      </c>
      <c r="G5" s="254">
        <v>7</v>
      </c>
      <c r="H5" s="255">
        <v>8</v>
      </c>
    </row>
    <row r="6" spans="1:8" ht="11.25">
      <c r="A6" s="276" t="s">
        <v>353</v>
      </c>
      <c r="B6" s="279" t="s">
        <v>354</v>
      </c>
      <c r="C6" s="258" t="s">
        <v>355</v>
      </c>
      <c r="D6" s="259">
        <v>7000</v>
      </c>
      <c r="E6" s="259"/>
      <c r="F6" s="259"/>
      <c r="G6" s="259"/>
      <c r="H6" s="260">
        <v>7000</v>
      </c>
    </row>
    <row r="7" spans="1:8" ht="48.75">
      <c r="A7" s="277"/>
      <c r="B7" s="282"/>
      <c r="C7" s="258" t="s">
        <v>356</v>
      </c>
      <c r="D7" s="259">
        <v>26220</v>
      </c>
      <c r="E7" s="259"/>
      <c r="F7" s="259"/>
      <c r="G7" s="259"/>
      <c r="H7" s="260">
        <v>26220</v>
      </c>
    </row>
    <row r="8" spans="1:8" ht="11.25">
      <c r="A8" s="277"/>
      <c r="B8" s="262"/>
      <c r="C8" s="258" t="s">
        <v>357</v>
      </c>
      <c r="D8" s="259">
        <v>66486450</v>
      </c>
      <c r="E8" s="259"/>
      <c r="F8" s="259"/>
      <c r="G8" s="259"/>
      <c r="H8" s="260">
        <v>66486450</v>
      </c>
    </row>
    <row r="9" spans="1:8" ht="11.25">
      <c r="A9" s="277"/>
      <c r="B9" s="262"/>
      <c r="C9" s="258" t="s">
        <v>358</v>
      </c>
      <c r="D9" s="259">
        <v>15980</v>
      </c>
      <c r="E9" s="259"/>
      <c r="F9" s="259"/>
      <c r="G9" s="259"/>
      <c r="H9" s="260">
        <v>15980</v>
      </c>
    </row>
    <row r="10" spans="1:8" ht="11.25">
      <c r="A10" s="277"/>
      <c r="B10" s="262"/>
      <c r="C10" s="258" t="s">
        <v>359</v>
      </c>
      <c r="D10" s="259">
        <v>131350</v>
      </c>
      <c r="E10" s="259"/>
      <c r="F10" s="259"/>
      <c r="G10" s="259"/>
      <c r="H10" s="260">
        <v>131350</v>
      </c>
    </row>
    <row r="11" spans="1:8" ht="30" thickBot="1">
      <c r="A11" s="278"/>
      <c r="B11" s="262"/>
      <c r="C11" s="258" t="s">
        <v>360</v>
      </c>
      <c r="D11" s="259">
        <v>3403217</v>
      </c>
      <c r="E11" s="259"/>
      <c r="F11" s="259"/>
      <c r="G11" s="259"/>
      <c r="H11" s="260">
        <v>3403217</v>
      </c>
    </row>
    <row r="12" spans="1:8" ht="12" thickBot="1">
      <c r="A12" s="261"/>
      <c r="B12" s="263" t="s">
        <v>361</v>
      </c>
      <c r="C12" s="264"/>
      <c r="D12" s="265">
        <v>70070217</v>
      </c>
      <c r="E12" s="265"/>
      <c r="F12" s="265"/>
      <c r="G12" s="265"/>
      <c r="H12" s="266">
        <v>70070217</v>
      </c>
    </row>
    <row r="13" spans="1:8" ht="11.25">
      <c r="A13" s="261"/>
      <c r="B13" s="279" t="s">
        <v>362</v>
      </c>
      <c r="C13" s="258" t="s">
        <v>355</v>
      </c>
      <c r="D13" s="259"/>
      <c r="E13" s="259">
        <v>780000</v>
      </c>
      <c r="F13" s="259"/>
      <c r="G13" s="259"/>
      <c r="H13" s="260">
        <v>780000</v>
      </c>
    </row>
    <row r="14" spans="1:8" ht="48.75">
      <c r="A14" s="261"/>
      <c r="B14" s="280"/>
      <c r="C14" s="258" t="s">
        <v>356</v>
      </c>
      <c r="D14" s="259"/>
      <c r="E14" s="259">
        <v>80000</v>
      </c>
      <c r="F14" s="259"/>
      <c r="G14" s="259"/>
      <c r="H14" s="260">
        <v>80000</v>
      </c>
    </row>
    <row r="15" spans="1:8" ht="11.25">
      <c r="A15" s="261"/>
      <c r="B15" s="280"/>
      <c r="C15" s="258" t="s">
        <v>359</v>
      </c>
      <c r="D15" s="259"/>
      <c r="E15" s="259">
        <v>40000</v>
      </c>
      <c r="F15" s="259"/>
      <c r="G15" s="259"/>
      <c r="H15" s="260">
        <v>40000</v>
      </c>
    </row>
    <row r="16" spans="1:8" ht="19.5">
      <c r="A16" s="261"/>
      <c r="B16" s="280"/>
      <c r="C16" s="258" t="s">
        <v>363</v>
      </c>
      <c r="D16" s="259"/>
      <c r="E16" s="259">
        <v>417392</v>
      </c>
      <c r="F16" s="259"/>
      <c r="G16" s="259"/>
      <c r="H16" s="260">
        <v>417392</v>
      </c>
    </row>
    <row r="17" spans="1:8" ht="39">
      <c r="A17" s="261"/>
      <c r="B17" s="280"/>
      <c r="C17" s="258" t="s">
        <v>364</v>
      </c>
      <c r="D17" s="259"/>
      <c r="E17" s="259">
        <v>186234</v>
      </c>
      <c r="F17" s="259"/>
      <c r="G17" s="259"/>
      <c r="H17" s="260">
        <v>186234</v>
      </c>
    </row>
    <row r="18" spans="1:8" ht="39.75" thickBot="1">
      <c r="A18" s="261"/>
      <c r="B18" s="281"/>
      <c r="C18" s="258" t="s">
        <v>365</v>
      </c>
      <c r="D18" s="259"/>
      <c r="E18" s="259">
        <v>10250000</v>
      </c>
      <c r="F18" s="259"/>
      <c r="G18" s="259"/>
      <c r="H18" s="260">
        <v>10250000</v>
      </c>
    </row>
    <row r="19" spans="1:8" ht="12" thickBot="1">
      <c r="A19" s="261"/>
      <c r="B19" s="263" t="s">
        <v>366</v>
      </c>
      <c r="C19" s="264"/>
      <c r="D19" s="265"/>
      <c r="E19" s="265">
        <v>11753626</v>
      </c>
      <c r="F19" s="265"/>
      <c r="G19" s="265"/>
      <c r="H19" s="266">
        <v>11753626</v>
      </c>
    </row>
    <row r="20" spans="1:8" ht="11.25">
      <c r="A20" s="261"/>
      <c r="B20" s="279" t="s">
        <v>367</v>
      </c>
      <c r="C20" s="258" t="s">
        <v>355</v>
      </c>
      <c r="D20" s="259">
        <v>100000</v>
      </c>
      <c r="E20" s="259"/>
      <c r="F20" s="259"/>
      <c r="G20" s="259"/>
      <c r="H20" s="260">
        <v>100000</v>
      </c>
    </row>
    <row r="21" spans="1:8" ht="39.75" thickBot="1">
      <c r="A21" s="261"/>
      <c r="B21" s="281"/>
      <c r="C21" s="258" t="s">
        <v>368</v>
      </c>
      <c r="D21" s="259">
        <v>161709</v>
      </c>
      <c r="E21" s="259"/>
      <c r="F21" s="259"/>
      <c r="G21" s="259"/>
      <c r="H21" s="260">
        <v>161709</v>
      </c>
    </row>
    <row r="22" spans="1:8" ht="12" thickBot="1">
      <c r="A22" s="261"/>
      <c r="B22" s="263" t="s">
        <v>369</v>
      </c>
      <c r="C22" s="264"/>
      <c r="D22" s="265">
        <v>261709</v>
      </c>
      <c r="E22" s="265"/>
      <c r="F22" s="265"/>
      <c r="G22" s="265"/>
      <c r="H22" s="266">
        <v>261709</v>
      </c>
    </row>
    <row r="23" spans="1:8" ht="12" thickBot="1">
      <c r="A23" s="267" t="s">
        <v>370</v>
      </c>
      <c r="B23" s="268"/>
      <c r="C23" s="269"/>
      <c r="D23" s="270">
        <v>70331926</v>
      </c>
      <c r="E23" s="270">
        <v>11753626</v>
      </c>
      <c r="F23" s="270"/>
      <c r="G23" s="270"/>
      <c r="H23" s="271">
        <v>82085552</v>
      </c>
    </row>
    <row r="24" spans="1:8" ht="39.75" thickBot="1">
      <c r="A24" s="256" t="s">
        <v>371</v>
      </c>
      <c r="B24" s="257" t="s">
        <v>372</v>
      </c>
      <c r="C24" s="258" t="s">
        <v>365</v>
      </c>
      <c r="D24" s="259">
        <v>4800000</v>
      </c>
      <c r="E24" s="259"/>
      <c r="F24" s="259"/>
      <c r="G24" s="259"/>
      <c r="H24" s="260">
        <v>4800000</v>
      </c>
    </row>
    <row r="25" spans="1:8" ht="12" thickBot="1">
      <c r="A25" s="261"/>
      <c r="B25" s="263" t="s">
        <v>373</v>
      </c>
      <c r="C25" s="264"/>
      <c r="D25" s="265">
        <v>4800000</v>
      </c>
      <c r="E25" s="265"/>
      <c r="F25" s="265"/>
      <c r="G25" s="265"/>
      <c r="H25" s="266">
        <v>4800000</v>
      </c>
    </row>
    <row r="26" spans="1:8" ht="12" thickBot="1">
      <c r="A26" s="267" t="s">
        <v>374</v>
      </c>
      <c r="B26" s="268"/>
      <c r="C26" s="269"/>
      <c r="D26" s="270">
        <v>4800000</v>
      </c>
      <c r="E26" s="270"/>
      <c r="F26" s="270"/>
      <c r="G26" s="270"/>
      <c r="H26" s="271">
        <v>4800000</v>
      </c>
    </row>
    <row r="27" spans="1:8" ht="19.5">
      <c r="A27" s="276" t="s">
        <v>375</v>
      </c>
      <c r="B27" s="279" t="s">
        <v>376</v>
      </c>
      <c r="C27" s="258" t="s">
        <v>377</v>
      </c>
      <c r="D27" s="259">
        <v>2200000</v>
      </c>
      <c r="E27" s="259"/>
      <c r="F27" s="259"/>
      <c r="G27" s="259"/>
      <c r="H27" s="260">
        <v>2200000</v>
      </c>
    </row>
    <row r="28" spans="1:8" ht="48.75">
      <c r="A28" s="278"/>
      <c r="B28" s="282"/>
      <c r="C28" s="258" t="s">
        <v>356</v>
      </c>
      <c r="D28" s="259">
        <v>6800000</v>
      </c>
      <c r="E28" s="259"/>
      <c r="F28" s="259"/>
      <c r="G28" s="259"/>
      <c r="H28" s="260">
        <v>6800000</v>
      </c>
    </row>
    <row r="29" spans="1:8" ht="29.25">
      <c r="A29" s="261"/>
      <c r="B29" s="262"/>
      <c r="C29" s="258" t="s">
        <v>378</v>
      </c>
      <c r="D29" s="259">
        <v>760000</v>
      </c>
      <c r="E29" s="259"/>
      <c r="F29" s="259"/>
      <c r="G29" s="259"/>
      <c r="H29" s="260">
        <v>760000</v>
      </c>
    </row>
    <row r="30" spans="1:8" ht="19.5">
      <c r="A30" s="261"/>
      <c r="B30" s="262"/>
      <c r="C30" s="258" t="s">
        <v>379</v>
      </c>
      <c r="D30" s="259">
        <v>20650000</v>
      </c>
      <c r="E30" s="259"/>
      <c r="F30" s="259"/>
      <c r="G30" s="259"/>
      <c r="H30" s="260">
        <v>20650000</v>
      </c>
    </row>
    <row r="31" spans="1:8" ht="39">
      <c r="A31" s="261"/>
      <c r="B31" s="262"/>
      <c r="C31" s="258" t="s">
        <v>380</v>
      </c>
      <c r="D31" s="259"/>
      <c r="E31" s="259"/>
      <c r="F31" s="259"/>
      <c r="G31" s="259">
        <v>125000</v>
      </c>
      <c r="H31" s="260">
        <v>125000</v>
      </c>
    </row>
    <row r="32" spans="1:8" ht="30" thickBot="1">
      <c r="A32" s="261"/>
      <c r="B32" s="262"/>
      <c r="C32" s="258" t="s">
        <v>381</v>
      </c>
      <c r="D32" s="259"/>
      <c r="E32" s="259">
        <v>2285000</v>
      </c>
      <c r="F32" s="259"/>
      <c r="G32" s="259"/>
      <c r="H32" s="260">
        <v>2285000</v>
      </c>
    </row>
    <row r="33" spans="1:8" ht="15" customHeight="1" thickBot="1">
      <c r="A33" s="261"/>
      <c r="B33" s="263" t="s">
        <v>382</v>
      </c>
      <c r="C33" s="264"/>
      <c r="D33" s="265">
        <v>30410000</v>
      </c>
      <c r="E33" s="265">
        <v>2285000</v>
      </c>
      <c r="F33" s="265"/>
      <c r="G33" s="265">
        <v>125000</v>
      </c>
      <c r="H33" s="266">
        <v>32820000</v>
      </c>
    </row>
    <row r="34" spans="1:8" ht="49.5" thickBot="1">
      <c r="A34" s="261"/>
      <c r="B34" s="257" t="s">
        <v>383</v>
      </c>
      <c r="C34" s="258" t="s">
        <v>356</v>
      </c>
      <c r="D34" s="259">
        <v>5500000</v>
      </c>
      <c r="E34" s="259"/>
      <c r="F34" s="259"/>
      <c r="G34" s="259"/>
      <c r="H34" s="260">
        <v>5500000</v>
      </c>
    </row>
    <row r="35" spans="1:8" ht="12" thickBot="1">
      <c r="A35" s="261"/>
      <c r="B35" s="263" t="s">
        <v>384</v>
      </c>
      <c r="C35" s="264"/>
      <c r="D35" s="265">
        <v>5500000</v>
      </c>
      <c r="E35" s="265"/>
      <c r="F35" s="265"/>
      <c r="G35" s="265"/>
      <c r="H35" s="266">
        <v>5500000</v>
      </c>
    </row>
    <row r="36" spans="1:8" ht="12" thickBot="1">
      <c r="A36" s="267" t="s">
        <v>385</v>
      </c>
      <c r="B36" s="268"/>
      <c r="C36" s="269"/>
      <c r="D36" s="270">
        <v>35910000</v>
      </c>
      <c r="E36" s="270">
        <v>2285000</v>
      </c>
      <c r="F36" s="270"/>
      <c r="G36" s="270">
        <v>125000</v>
      </c>
      <c r="H36" s="271">
        <v>38320000</v>
      </c>
    </row>
    <row r="37" spans="1:8" ht="39">
      <c r="A37" s="256" t="s">
        <v>386</v>
      </c>
      <c r="B37" s="257" t="s">
        <v>387</v>
      </c>
      <c r="C37" s="258" t="s">
        <v>368</v>
      </c>
      <c r="D37" s="259">
        <v>103960</v>
      </c>
      <c r="E37" s="259"/>
      <c r="F37" s="259"/>
      <c r="G37" s="259"/>
      <c r="H37" s="260">
        <v>103960</v>
      </c>
    </row>
    <row r="38" spans="1:8" ht="39.75" thickBot="1">
      <c r="A38" s="261"/>
      <c r="B38" s="262"/>
      <c r="C38" s="258" t="s">
        <v>388</v>
      </c>
      <c r="D38" s="259">
        <v>7960</v>
      </c>
      <c r="E38" s="259"/>
      <c r="F38" s="259"/>
      <c r="G38" s="259"/>
      <c r="H38" s="260">
        <v>7960</v>
      </c>
    </row>
    <row r="39" spans="1:8" ht="12" thickBot="1">
      <c r="A39" s="261"/>
      <c r="B39" s="263" t="s">
        <v>389</v>
      </c>
      <c r="C39" s="264"/>
      <c r="D39" s="265">
        <v>111920</v>
      </c>
      <c r="E39" s="265"/>
      <c r="F39" s="265"/>
      <c r="G39" s="265"/>
      <c r="H39" s="266">
        <v>111920</v>
      </c>
    </row>
    <row r="40" spans="1:8" ht="39.75" thickBot="1">
      <c r="A40" s="261"/>
      <c r="B40" s="257" t="s">
        <v>390</v>
      </c>
      <c r="C40" s="258" t="s">
        <v>380</v>
      </c>
      <c r="D40" s="259"/>
      <c r="E40" s="259"/>
      <c r="F40" s="259"/>
      <c r="G40" s="259">
        <v>173000</v>
      </c>
      <c r="H40" s="260">
        <v>173000</v>
      </c>
    </row>
    <row r="41" spans="1:8" ht="12" thickBot="1">
      <c r="A41" s="261"/>
      <c r="B41" s="263" t="s">
        <v>391</v>
      </c>
      <c r="C41" s="264"/>
      <c r="D41" s="265"/>
      <c r="E41" s="265"/>
      <c r="F41" s="265"/>
      <c r="G41" s="265">
        <v>173000</v>
      </c>
      <c r="H41" s="266">
        <v>173000</v>
      </c>
    </row>
    <row r="42" spans="1:8" ht="39.75" thickBot="1">
      <c r="A42" s="261"/>
      <c r="B42" s="257" t="s">
        <v>392</v>
      </c>
      <c r="C42" s="258" t="s">
        <v>380</v>
      </c>
      <c r="D42" s="259"/>
      <c r="E42" s="259"/>
      <c r="F42" s="259"/>
      <c r="G42" s="259">
        <v>60000</v>
      </c>
      <c r="H42" s="260">
        <v>60000</v>
      </c>
    </row>
    <row r="43" spans="1:8" ht="12" thickBot="1">
      <c r="A43" s="261"/>
      <c r="B43" s="263" t="s">
        <v>393</v>
      </c>
      <c r="C43" s="264"/>
      <c r="D43" s="265"/>
      <c r="E43" s="265"/>
      <c r="F43" s="265"/>
      <c r="G43" s="265">
        <v>60000</v>
      </c>
      <c r="H43" s="266">
        <v>60000</v>
      </c>
    </row>
    <row r="44" spans="1:8" ht="39">
      <c r="A44" s="261"/>
      <c r="B44" s="257" t="s">
        <v>394</v>
      </c>
      <c r="C44" s="258" t="s">
        <v>380</v>
      </c>
      <c r="D44" s="259"/>
      <c r="E44" s="259"/>
      <c r="F44" s="259"/>
      <c r="G44" s="259">
        <v>434400</v>
      </c>
      <c r="H44" s="260">
        <v>434400</v>
      </c>
    </row>
    <row r="45" spans="1:8" ht="30" thickBot="1">
      <c r="A45" s="261"/>
      <c r="B45" s="262"/>
      <c r="C45" s="258" t="s">
        <v>381</v>
      </c>
      <c r="D45" s="259"/>
      <c r="E45" s="259">
        <v>250</v>
      </c>
      <c r="F45" s="259"/>
      <c r="G45" s="259"/>
      <c r="H45" s="260">
        <v>250</v>
      </c>
    </row>
    <row r="46" spans="1:8" ht="12" thickBot="1">
      <c r="A46" s="261"/>
      <c r="B46" s="263" t="s">
        <v>395</v>
      </c>
      <c r="C46" s="264"/>
      <c r="D46" s="265"/>
      <c r="E46" s="265">
        <v>250</v>
      </c>
      <c r="F46" s="265"/>
      <c r="G46" s="265">
        <v>434400</v>
      </c>
      <c r="H46" s="266">
        <v>434650</v>
      </c>
    </row>
    <row r="47" spans="1:8" ht="39.75" thickBot="1">
      <c r="A47" s="261"/>
      <c r="B47" s="257" t="s">
        <v>396</v>
      </c>
      <c r="C47" s="258" t="s">
        <v>397</v>
      </c>
      <c r="D47" s="259">
        <v>27500</v>
      </c>
      <c r="E47" s="259"/>
      <c r="F47" s="259"/>
      <c r="G47" s="259"/>
      <c r="H47" s="260">
        <v>27500</v>
      </c>
    </row>
    <row r="48" spans="1:8" ht="12" thickBot="1">
      <c r="A48" s="261"/>
      <c r="B48" s="263" t="s">
        <v>398</v>
      </c>
      <c r="C48" s="264"/>
      <c r="D48" s="265">
        <v>27500</v>
      </c>
      <c r="E48" s="265"/>
      <c r="F48" s="265"/>
      <c r="G48" s="265"/>
      <c r="H48" s="266">
        <v>27500</v>
      </c>
    </row>
    <row r="49" spans="1:8" ht="48.75">
      <c r="A49" s="261"/>
      <c r="B49" s="257" t="s">
        <v>399</v>
      </c>
      <c r="C49" s="258" t="s">
        <v>356</v>
      </c>
      <c r="D49" s="259">
        <v>119000</v>
      </c>
      <c r="E49" s="259"/>
      <c r="F49" s="259"/>
      <c r="G49" s="259"/>
      <c r="H49" s="260">
        <v>119000</v>
      </c>
    </row>
    <row r="50" spans="1:8" ht="11.25">
      <c r="A50" s="261"/>
      <c r="B50" s="262"/>
      <c r="C50" s="258" t="s">
        <v>357</v>
      </c>
      <c r="D50" s="259">
        <v>376500</v>
      </c>
      <c r="E50" s="259"/>
      <c r="F50" s="259"/>
      <c r="G50" s="259"/>
      <c r="H50" s="260">
        <v>376500</v>
      </c>
    </row>
    <row r="51" spans="1:8" ht="39.75" thickBot="1">
      <c r="A51" s="261"/>
      <c r="B51" s="262"/>
      <c r="C51" s="258" t="s">
        <v>400</v>
      </c>
      <c r="D51" s="259">
        <v>144100</v>
      </c>
      <c r="E51" s="259"/>
      <c r="F51" s="259"/>
      <c r="G51" s="259"/>
      <c r="H51" s="260">
        <v>144100</v>
      </c>
    </row>
    <row r="52" spans="1:8" ht="12" thickBot="1">
      <c r="A52" s="261"/>
      <c r="B52" s="263" t="s">
        <v>401</v>
      </c>
      <c r="C52" s="264"/>
      <c r="D52" s="265">
        <v>639600</v>
      </c>
      <c r="E52" s="265"/>
      <c r="F52" s="265"/>
      <c r="G52" s="265"/>
      <c r="H52" s="266">
        <v>639600</v>
      </c>
    </row>
    <row r="53" spans="1:8" ht="12" thickBot="1">
      <c r="A53" s="267" t="s">
        <v>402</v>
      </c>
      <c r="B53" s="268"/>
      <c r="C53" s="269"/>
      <c r="D53" s="270">
        <v>779020</v>
      </c>
      <c r="E53" s="270">
        <v>250</v>
      </c>
      <c r="F53" s="270"/>
      <c r="G53" s="270">
        <v>667400</v>
      </c>
      <c r="H53" s="271">
        <v>1446670</v>
      </c>
    </row>
    <row r="54" spans="1:8" ht="48.75">
      <c r="A54" s="256" t="s">
        <v>403</v>
      </c>
      <c r="B54" s="257" t="s">
        <v>404</v>
      </c>
      <c r="C54" s="258" t="s">
        <v>405</v>
      </c>
      <c r="D54" s="259"/>
      <c r="E54" s="259"/>
      <c r="F54" s="259">
        <v>1054500</v>
      </c>
      <c r="G54" s="259"/>
      <c r="H54" s="260">
        <v>1054500</v>
      </c>
    </row>
    <row r="55" spans="1:8" ht="39">
      <c r="A55" s="261"/>
      <c r="B55" s="262"/>
      <c r="C55" s="258" t="s">
        <v>380</v>
      </c>
      <c r="D55" s="259"/>
      <c r="E55" s="259"/>
      <c r="F55" s="259"/>
      <c r="G55" s="259">
        <v>531300</v>
      </c>
      <c r="H55" s="260">
        <v>531300</v>
      </c>
    </row>
    <row r="56" spans="1:8" ht="30" thickBot="1">
      <c r="A56" s="261"/>
      <c r="B56" s="262"/>
      <c r="C56" s="258" t="s">
        <v>381</v>
      </c>
      <c r="D56" s="259">
        <v>69235</v>
      </c>
      <c r="E56" s="259">
        <v>1250</v>
      </c>
      <c r="F56" s="259"/>
      <c r="G56" s="259"/>
      <c r="H56" s="260">
        <v>70485</v>
      </c>
    </row>
    <row r="57" spans="1:8" ht="12" thickBot="1">
      <c r="A57" s="261"/>
      <c r="B57" s="263" t="s">
        <v>406</v>
      </c>
      <c r="C57" s="264"/>
      <c r="D57" s="265">
        <v>69235</v>
      </c>
      <c r="E57" s="265">
        <v>1250</v>
      </c>
      <c r="F57" s="265">
        <v>1054500</v>
      </c>
      <c r="G57" s="265">
        <v>531300</v>
      </c>
      <c r="H57" s="266">
        <v>1656285</v>
      </c>
    </row>
    <row r="58" spans="1:8" ht="11.25">
      <c r="A58" s="261"/>
      <c r="B58" s="279" t="s">
        <v>407</v>
      </c>
      <c r="C58" s="258" t="s">
        <v>408</v>
      </c>
      <c r="D58" s="259">
        <v>12000</v>
      </c>
      <c r="E58" s="259">
        <v>24000</v>
      </c>
      <c r="F58" s="259"/>
      <c r="G58" s="259"/>
      <c r="H58" s="260">
        <v>36000</v>
      </c>
    </row>
    <row r="59" spans="1:8" ht="11.25">
      <c r="A59" s="261"/>
      <c r="B59" s="280"/>
      <c r="C59" s="258" t="s">
        <v>355</v>
      </c>
      <c r="D59" s="259">
        <v>391600</v>
      </c>
      <c r="E59" s="259">
        <v>15400</v>
      </c>
      <c r="F59" s="259"/>
      <c r="G59" s="259"/>
      <c r="H59" s="260">
        <v>407000</v>
      </c>
    </row>
    <row r="60" spans="1:8" ht="48.75">
      <c r="A60" s="261"/>
      <c r="B60" s="280"/>
      <c r="C60" s="258" t="s">
        <v>356</v>
      </c>
      <c r="D60" s="259">
        <v>385000</v>
      </c>
      <c r="E60" s="259"/>
      <c r="F60" s="259"/>
      <c r="G60" s="259"/>
      <c r="H60" s="260">
        <v>385000</v>
      </c>
    </row>
    <row r="61" spans="1:8" ht="11.25">
      <c r="A61" s="261"/>
      <c r="B61" s="280"/>
      <c r="C61" s="258" t="s">
        <v>359</v>
      </c>
      <c r="D61" s="259">
        <v>21318</v>
      </c>
      <c r="E61" s="259"/>
      <c r="F61" s="259"/>
      <c r="G61" s="259"/>
      <c r="H61" s="260">
        <v>21318</v>
      </c>
    </row>
    <row r="62" spans="1:8" ht="30" thickBot="1">
      <c r="A62" s="261"/>
      <c r="B62" s="281"/>
      <c r="C62" s="258" t="s">
        <v>409</v>
      </c>
      <c r="D62" s="259"/>
      <c r="E62" s="259">
        <v>12300</v>
      </c>
      <c r="F62" s="259"/>
      <c r="G62" s="259"/>
      <c r="H62" s="260">
        <v>12300</v>
      </c>
    </row>
    <row r="63" spans="1:8" ht="12" thickBot="1">
      <c r="A63" s="261"/>
      <c r="B63" s="263" t="s">
        <v>410</v>
      </c>
      <c r="C63" s="264"/>
      <c r="D63" s="265">
        <v>809918</v>
      </c>
      <c r="E63" s="265">
        <v>51700</v>
      </c>
      <c r="F63" s="265"/>
      <c r="G63" s="265"/>
      <c r="H63" s="266">
        <v>861618</v>
      </c>
    </row>
    <row r="64" spans="1:8" ht="39.75" thickBot="1">
      <c r="A64" s="261"/>
      <c r="B64" s="257" t="s">
        <v>411</v>
      </c>
      <c r="C64" s="258" t="s">
        <v>380</v>
      </c>
      <c r="D64" s="259"/>
      <c r="E64" s="259"/>
      <c r="F64" s="259"/>
      <c r="G64" s="259">
        <v>94000</v>
      </c>
      <c r="H64" s="260">
        <v>94000</v>
      </c>
    </row>
    <row r="65" spans="1:8" ht="12" thickBot="1">
      <c r="A65" s="261"/>
      <c r="B65" s="263" t="s">
        <v>412</v>
      </c>
      <c r="C65" s="264"/>
      <c r="D65" s="265"/>
      <c r="E65" s="265"/>
      <c r="F65" s="265"/>
      <c r="G65" s="265">
        <v>94000</v>
      </c>
      <c r="H65" s="266">
        <v>94000</v>
      </c>
    </row>
    <row r="66" spans="1:8" ht="19.5">
      <c r="A66" s="261"/>
      <c r="B66" s="257" t="s">
        <v>413</v>
      </c>
      <c r="C66" s="258" t="s">
        <v>363</v>
      </c>
      <c r="D66" s="259">
        <v>53180</v>
      </c>
      <c r="E66" s="259"/>
      <c r="F66" s="259"/>
      <c r="G66" s="259"/>
      <c r="H66" s="260">
        <v>53180</v>
      </c>
    </row>
    <row r="67" spans="1:8" ht="39.75" thickBot="1">
      <c r="A67" s="261"/>
      <c r="B67" s="262"/>
      <c r="C67" s="258" t="s">
        <v>364</v>
      </c>
      <c r="D67" s="259">
        <v>13000</v>
      </c>
      <c r="E67" s="259"/>
      <c r="F67" s="259"/>
      <c r="G67" s="259"/>
      <c r="H67" s="260">
        <v>13000</v>
      </c>
    </row>
    <row r="68" spans="1:8" ht="12" thickBot="1">
      <c r="A68" s="261"/>
      <c r="B68" s="263" t="s">
        <v>414</v>
      </c>
      <c r="C68" s="264"/>
      <c r="D68" s="265">
        <v>66180</v>
      </c>
      <c r="E68" s="265"/>
      <c r="F68" s="265"/>
      <c r="G68" s="265"/>
      <c r="H68" s="266">
        <v>66180</v>
      </c>
    </row>
    <row r="69" spans="1:8" ht="12" thickBot="1">
      <c r="A69" s="267" t="s">
        <v>415</v>
      </c>
      <c r="B69" s="268"/>
      <c r="C69" s="269"/>
      <c r="D69" s="270">
        <v>945333</v>
      </c>
      <c r="E69" s="270">
        <v>52950</v>
      </c>
      <c r="F69" s="270">
        <v>1054500</v>
      </c>
      <c r="G69" s="270">
        <v>625300</v>
      </c>
      <c r="H69" s="271">
        <v>2678083</v>
      </c>
    </row>
    <row r="70" spans="1:8" ht="101.25" customHeight="1" thickBot="1">
      <c r="A70" s="283" t="s">
        <v>416</v>
      </c>
      <c r="B70" s="257" t="s">
        <v>417</v>
      </c>
      <c r="C70" s="258" t="s">
        <v>405</v>
      </c>
      <c r="D70" s="259"/>
      <c r="E70" s="259"/>
      <c r="F70" s="259">
        <v>36610</v>
      </c>
      <c r="G70" s="259"/>
      <c r="H70" s="260">
        <v>36610</v>
      </c>
    </row>
    <row r="71" spans="1:8" ht="12" thickBot="1">
      <c r="A71" s="284"/>
      <c r="B71" s="263" t="s">
        <v>418</v>
      </c>
      <c r="C71" s="264"/>
      <c r="D71" s="265"/>
      <c r="E71" s="265"/>
      <c r="F71" s="265">
        <v>36610</v>
      </c>
      <c r="G71" s="265"/>
      <c r="H71" s="266">
        <v>36610</v>
      </c>
    </row>
    <row r="72" spans="1:8" ht="12" thickBot="1">
      <c r="A72" s="267" t="s">
        <v>419</v>
      </c>
      <c r="B72" s="268"/>
      <c r="C72" s="269"/>
      <c r="D72" s="270"/>
      <c r="E72" s="270"/>
      <c r="F72" s="270">
        <v>36610</v>
      </c>
      <c r="G72" s="270"/>
      <c r="H72" s="271">
        <v>36610</v>
      </c>
    </row>
    <row r="73" spans="1:8" ht="39">
      <c r="A73" s="283" t="s">
        <v>420</v>
      </c>
      <c r="B73" s="257" t="s">
        <v>421</v>
      </c>
      <c r="C73" s="258" t="s">
        <v>380</v>
      </c>
      <c r="D73" s="259"/>
      <c r="E73" s="259"/>
      <c r="F73" s="259"/>
      <c r="G73" s="259">
        <v>7826000</v>
      </c>
      <c r="H73" s="260">
        <v>7826000</v>
      </c>
    </row>
    <row r="74" spans="1:8" ht="29.25">
      <c r="A74" s="285"/>
      <c r="B74" s="262"/>
      <c r="C74" s="258" t="s">
        <v>381</v>
      </c>
      <c r="D74" s="259"/>
      <c r="E74" s="259">
        <v>1100</v>
      </c>
      <c r="F74" s="259"/>
      <c r="G74" s="259"/>
      <c r="H74" s="260">
        <v>1100</v>
      </c>
    </row>
    <row r="75" spans="1:8" ht="49.5" thickBot="1">
      <c r="A75" s="285"/>
      <c r="B75" s="262"/>
      <c r="C75" s="258" t="s">
        <v>422</v>
      </c>
      <c r="D75" s="259"/>
      <c r="E75" s="259"/>
      <c r="F75" s="259"/>
      <c r="G75" s="259">
        <v>260000</v>
      </c>
      <c r="H75" s="260">
        <v>260000</v>
      </c>
    </row>
    <row r="76" spans="1:8" ht="12" thickBot="1">
      <c r="A76" s="285"/>
      <c r="B76" s="263" t="s">
        <v>423</v>
      </c>
      <c r="C76" s="264"/>
      <c r="D76" s="265"/>
      <c r="E76" s="265">
        <v>1100</v>
      </c>
      <c r="F76" s="265"/>
      <c r="G76" s="265">
        <v>8086000</v>
      </c>
      <c r="H76" s="266">
        <v>8087100</v>
      </c>
    </row>
    <row r="77" spans="1:8" ht="20.25" thickBot="1">
      <c r="A77" s="285"/>
      <c r="B77" s="257" t="s">
        <v>424</v>
      </c>
      <c r="C77" s="258" t="s">
        <v>425</v>
      </c>
      <c r="D77" s="259">
        <v>50000</v>
      </c>
      <c r="E77" s="259"/>
      <c r="F77" s="259"/>
      <c r="G77" s="259"/>
      <c r="H77" s="260">
        <v>50000</v>
      </c>
    </row>
    <row r="78" spans="1:8" ht="12" thickBot="1">
      <c r="A78" s="284"/>
      <c r="B78" s="263" t="s">
        <v>426</v>
      </c>
      <c r="C78" s="264"/>
      <c r="D78" s="265">
        <v>50000</v>
      </c>
      <c r="E78" s="265"/>
      <c r="F78" s="265"/>
      <c r="G78" s="265"/>
      <c r="H78" s="266">
        <v>50000</v>
      </c>
    </row>
    <row r="79" spans="1:8" ht="12" thickBot="1">
      <c r="A79" s="267" t="s">
        <v>427</v>
      </c>
      <c r="B79" s="268"/>
      <c r="C79" s="269"/>
      <c r="D79" s="270">
        <v>50000</v>
      </c>
      <c r="E79" s="270">
        <v>1100</v>
      </c>
      <c r="F79" s="270"/>
      <c r="G79" s="270">
        <v>8086000</v>
      </c>
      <c r="H79" s="271">
        <v>8137100</v>
      </c>
    </row>
    <row r="80" spans="1:8" ht="29.25">
      <c r="A80" s="283" t="s">
        <v>428</v>
      </c>
      <c r="B80" s="257" t="s">
        <v>429</v>
      </c>
      <c r="C80" s="258" t="s">
        <v>430</v>
      </c>
      <c r="D80" s="259">
        <v>1000000</v>
      </c>
      <c r="E80" s="259"/>
      <c r="F80" s="259"/>
      <c r="G80" s="259"/>
      <c r="H80" s="260">
        <v>1000000</v>
      </c>
    </row>
    <row r="81" spans="1:8" ht="20.25" thickBot="1">
      <c r="A81" s="285"/>
      <c r="B81" s="262"/>
      <c r="C81" s="258" t="s">
        <v>431</v>
      </c>
      <c r="D81" s="259">
        <v>60000</v>
      </c>
      <c r="E81" s="259"/>
      <c r="F81" s="259"/>
      <c r="G81" s="259"/>
      <c r="H81" s="260">
        <v>60000</v>
      </c>
    </row>
    <row r="82" spans="1:8" ht="12" thickBot="1">
      <c r="A82" s="285"/>
      <c r="B82" s="263" t="s">
        <v>432</v>
      </c>
      <c r="C82" s="264"/>
      <c r="D82" s="265">
        <v>1060000</v>
      </c>
      <c r="E82" s="265"/>
      <c r="F82" s="265"/>
      <c r="G82" s="265"/>
      <c r="H82" s="266">
        <v>1060000</v>
      </c>
    </row>
    <row r="83" spans="1:8" ht="11.25">
      <c r="A83" s="285"/>
      <c r="B83" s="279" t="s">
        <v>433</v>
      </c>
      <c r="C83" s="258" t="s">
        <v>434</v>
      </c>
      <c r="D83" s="259">
        <v>75600000</v>
      </c>
      <c r="E83" s="259"/>
      <c r="F83" s="259"/>
      <c r="G83" s="259"/>
      <c r="H83" s="260">
        <v>75600000</v>
      </c>
    </row>
    <row r="84" spans="1:8" ht="11.25">
      <c r="A84" s="285"/>
      <c r="B84" s="280"/>
      <c r="C84" s="258" t="s">
        <v>435</v>
      </c>
      <c r="D84" s="259">
        <v>400</v>
      </c>
      <c r="E84" s="259"/>
      <c r="F84" s="259"/>
      <c r="G84" s="259"/>
      <c r="H84" s="260">
        <v>400</v>
      </c>
    </row>
    <row r="85" spans="1:8" ht="11.25">
      <c r="A85" s="285"/>
      <c r="B85" s="280"/>
      <c r="C85" s="258" t="s">
        <v>436</v>
      </c>
      <c r="D85" s="259">
        <v>64800</v>
      </c>
      <c r="E85" s="259"/>
      <c r="F85" s="259"/>
      <c r="G85" s="259"/>
      <c r="H85" s="260">
        <v>64800</v>
      </c>
    </row>
    <row r="86" spans="1:8" ht="11.25">
      <c r="A86" s="285"/>
      <c r="B86" s="280"/>
      <c r="C86" s="258" t="s">
        <v>437</v>
      </c>
      <c r="D86" s="259">
        <v>2800000</v>
      </c>
      <c r="E86" s="259"/>
      <c r="F86" s="259"/>
      <c r="G86" s="259"/>
      <c r="H86" s="260">
        <v>2800000</v>
      </c>
    </row>
    <row r="87" spans="1:8" ht="11.25">
      <c r="A87" s="285"/>
      <c r="B87" s="280"/>
      <c r="C87" s="258" t="s">
        <v>438</v>
      </c>
      <c r="D87" s="259">
        <v>3100000</v>
      </c>
      <c r="E87" s="259"/>
      <c r="F87" s="259"/>
      <c r="G87" s="259"/>
      <c r="H87" s="260">
        <v>3100000</v>
      </c>
    </row>
    <row r="88" spans="1:8" ht="20.25" thickBot="1">
      <c r="A88" s="285"/>
      <c r="B88" s="281"/>
      <c r="C88" s="258" t="s">
        <v>431</v>
      </c>
      <c r="D88" s="259">
        <v>1000000</v>
      </c>
      <c r="E88" s="259"/>
      <c r="F88" s="259"/>
      <c r="G88" s="259"/>
      <c r="H88" s="260">
        <v>1000000</v>
      </c>
    </row>
    <row r="89" spans="1:8" ht="12" thickBot="1">
      <c r="A89" s="285"/>
      <c r="B89" s="263" t="s">
        <v>439</v>
      </c>
      <c r="C89" s="264"/>
      <c r="D89" s="265">
        <v>82565200</v>
      </c>
      <c r="E89" s="265"/>
      <c r="F89" s="265"/>
      <c r="G89" s="265"/>
      <c r="H89" s="266">
        <v>82565200</v>
      </c>
    </row>
    <row r="90" spans="1:8" ht="11.25">
      <c r="A90" s="286"/>
      <c r="B90" s="279" t="s">
        <v>440</v>
      </c>
      <c r="C90" s="258" t="s">
        <v>434</v>
      </c>
      <c r="D90" s="259">
        <v>11900000</v>
      </c>
      <c r="E90" s="259"/>
      <c r="F90" s="259"/>
      <c r="G90" s="259"/>
      <c r="H90" s="260">
        <v>11900000</v>
      </c>
    </row>
    <row r="91" spans="1:8" ht="11.25">
      <c r="A91" s="261"/>
      <c r="B91" s="280"/>
      <c r="C91" s="258" t="s">
        <v>435</v>
      </c>
      <c r="D91" s="259">
        <v>27600</v>
      </c>
      <c r="E91" s="259"/>
      <c r="F91" s="259"/>
      <c r="G91" s="259"/>
      <c r="H91" s="260">
        <v>27600</v>
      </c>
    </row>
    <row r="92" spans="1:8" ht="11.25">
      <c r="A92" s="261"/>
      <c r="B92" s="280"/>
      <c r="C92" s="258" t="s">
        <v>436</v>
      </c>
      <c r="D92" s="259">
        <v>3200</v>
      </c>
      <c r="E92" s="259"/>
      <c r="F92" s="259"/>
      <c r="G92" s="259"/>
      <c r="H92" s="260">
        <v>3200</v>
      </c>
    </row>
    <row r="93" spans="1:8" ht="11.25">
      <c r="A93" s="261"/>
      <c r="B93" s="280"/>
      <c r="C93" s="258" t="s">
        <v>437</v>
      </c>
      <c r="D93" s="259">
        <v>1700000</v>
      </c>
      <c r="E93" s="259"/>
      <c r="F93" s="259"/>
      <c r="G93" s="259"/>
      <c r="H93" s="260">
        <v>1700000</v>
      </c>
    </row>
    <row r="94" spans="1:8" ht="11.25">
      <c r="A94" s="261"/>
      <c r="B94" s="280"/>
      <c r="C94" s="258" t="s">
        <v>441</v>
      </c>
      <c r="D94" s="259">
        <v>3400000</v>
      </c>
      <c r="E94" s="259"/>
      <c r="F94" s="259"/>
      <c r="G94" s="259"/>
      <c r="H94" s="260">
        <v>3400000</v>
      </c>
    </row>
    <row r="95" spans="1:8" ht="11.25">
      <c r="A95" s="261"/>
      <c r="B95" s="280"/>
      <c r="C95" s="258" t="s">
        <v>442</v>
      </c>
      <c r="D95" s="259">
        <v>100000</v>
      </c>
      <c r="E95" s="259"/>
      <c r="F95" s="259"/>
      <c r="G95" s="259"/>
      <c r="H95" s="260">
        <v>100000</v>
      </c>
    </row>
    <row r="96" spans="1:8" ht="11.25">
      <c r="A96" s="261"/>
      <c r="B96" s="280"/>
      <c r="C96" s="258" t="s">
        <v>443</v>
      </c>
      <c r="D96" s="259">
        <v>1450000</v>
      </c>
      <c r="E96" s="259"/>
      <c r="F96" s="259"/>
      <c r="G96" s="259"/>
      <c r="H96" s="260">
        <v>1450000</v>
      </c>
    </row>
    <row r="97" spans="1:8" ht="11.25">
      <c r="A97" s="261"/>
      <c r="B97" s="280"/>
      <c r="C97" s="258" t="s">
        <v>444</v>
      </c>
      <c r="D97" s="259">
        <v>125200</v>
      </c>
      <c r="E97" s="259"/>
      <c r="F97" s="259"/>
      <c r="G97" s="259"/>
      <c r="H97" s="260">
        <v>125200</v>
      </c>
    </row>
    <row r="98" spans="1:8" ht="19.5">
      <c r="A98" s="261"/>
      <c r="B98" s="280"/>
      <c r="C98" s="258" t="s">
        <v>445</v>
      </c>
      <c r="D98" s="259">
        <v>6000</v>
      </c>
      <c r="E98" s="259"/>
      <c r="F98" s="259"/>
      <c r="G98" s="259"/>
      <c r="H98" s="260">
        <v>6000</v>
      </c>
    </row>
    <row r="99" spans="1:8" ht="11.25">
      <c r="A99" s="261"/>
      <c r="B99" s="280"/>
      <c r="C99" s="258" t="s">
        <v>438</v>
      </c>
      <c r="D99" s="259">
        <v>10900000</v>
      </c>
      <c r="E99" s="259"/>
      <c r="F99" s="259"/>
      <c r="G99" s="259"/>
      <c r="H99" s="260">
        <v>10900000</v>
      </c>
    </row>
    <row r="100" spans="1:8" ht="11.25">
      <c r="A100" s="261"/>
      <c r="B100" s="280"/>
      <c r="C100" s="258" t="s">
        <v>446</v>
      </c>
      <c r="D100" s="259">
        <v>2000</v>
      </c>
      <c r="E100" s="259"/>
      <c r="F100" s="259"/>
      <c r="G100" s="259"/>
      <c r="H100" s="260">
        <v>2000</v>
      </c>
    </row>
    <row r="101" spans="1:8" ht="20.25" thickBot="1">
      <c r="A101" s="261"/>
      <c r="B101" s="281"/>
      <c r="C101" s="258" t="s">
        <v>431</v>
      </c>
      <c r="D101" s="259">
        <v>500000</v>
      </c>
      <c r="E101" s="259"/>
      <c r="F101" s="259"/>
      <c r="G101" s="259"/>
      <c r="H101" s="260">
        <v>500000</v>
      </c>
    </row>
    <row r="102" spans="1:8" ht="12" thickBot="1">
      <c r="A102" s="261"/>
      <c r="B102" s="263" t="s">
        <v>447</v>
      </c>
      <c r="C102" s="264"/>
      <c r="D102" s="265">
        <v>30114000</v>
      </c>
      <c r="E102" s="265"/>
      <c r="F102" s="265"/>
      <c r="G102" s="265"/>
      <c r="H102" s="266">
        <v>30114000</v>
      </c>
    </row>
    <row r="103" spans="1:8" ht="11.25">
      <c r="A103" s="261"/>
      <c r="B103" s="279" t="s">
        <v>448</v>
      </c>
      <c r="C103" s="258" t="s">
        <v>449</v>
      </c>
      <c r="D103" s="259">
        <v>4738000</v>
      </c>
      <c r="E103" s="259"/>
      <c r="F103" s="259"/>
      <c r="G103" s="259"/>
      <c r="H103" s="260">
        <v>4738000</v>
      </c>
    </row>
    <row r="104" spans="1:8" ht="11.25">
      <c r="A104" s="261"/>
      <c r="B104" s="280"/>
      <c r="C104" s="258" t="s">
        <v>450</v>
      </c>
      <c r="D104" s="259"/>
      <c r="E104" s="259">
        <v>4200000</v>
      </c>
      <c r="F104" s="259"/>
      <c r="G104" s="259"/>
      <c r="H104" s="260">
        <v>4200000</v>
      </c>
    </row>
    <row r="105" spans="1:8" ht="19.5">
      <c r="A105" s="261"/>
      <c r="B105" s="280"/>
      <c r="C105" s="258" t="s">
        <v>451</v>
      </c>
      <c r="D105" s="259">
        <v>3900000</v>
      </c>
      <c r="E105" s="259"/>
      <c r="F105" s="259"/>
      <c r="G105" s="259"/>
      <c r="H105" s="260">
        <v>3900000</v>
      </c>
    </row>
    <row r="106" spans="1:8" ht="20.25" thickBot="1">
      <c r="A106" s="261"/>
      <c r="B106" s="281"/>
      <c r="C106" s="258" t="s">
        <v>431</v>
      </c>
      <c r="D106" s="259">
        <v>40000</v>
      </c>
      <c r="E106" s="259"/>
      <c r="F106" s="259"/>
      <c r="G106" s="259"/>
      <c r="H106" s="260">
        <v>40000</v>
      </c>
    </row>
    <row r="107" spans="1:8" ht="12" thickBot="1">
      <c r="A107" s="261"/>
      <c r="B107" s="263" t="s">
        <v>452</v>
      </c>
      <c r="C107" s="264"/>
      <c r="D107" s="265">
        <v>8678000</v>
      </c>
      <c r="E107" s="265">
        <v>4200000</v>
      </c>
      <c r="F107" s="265"/>
      <c r="G107" s="265"/>
      <c r="H107" s="266">
        <v>12878000</v>
      </c>
    </row>
    <row r="108" spans="1:8" ht="13.5" customHeight="1">
      <c r="A108" s="261"/>
      <c r="B108" s="279" t="s">
        <v>453</v>
      </c>
      <c r="C108" s="258" t="s">
        <v>454</v>
      </c>
      <c r="D108" s="259">
        <v>138766528</v>
      </c>
      <c r="E108" s="259"/>
      <c r="F108" s="259"/>
      <c r="G108" s="259"/>
      <c r="H108" s="260">
        <v>138766528</v>
      </c>
    </row>
    <row r="109" spans="1:8" ht="19.5" customHeight="1" thickBot="1">
      <c r="A109" s="261"/>
      <c r="B109" s="281"/>
      <c r="C109" s="258" t="s">
        <v>455</v>
      </c>
      <c r="D109" s="259">
        <v>10772284</v>
      </c>
      <c r="E109" s="259"/>
      <c r="F109" s="259"/>
      <c r="G109" s="259"/>
      <c r="H109" s="260">
        <v>10772284</v>
      </c>
    </row>
    <row r="110" spans="1:8" ht="12" thickBot="1">
      <c r="A110" s="261"/>
      <c r="B110" s="263" t="s">
        <v>456</v>
      </c>
      <c r="C110" s="264"/>
      <c r="D110" s="265">
        <v>149538812</v>
      </c>
      <c r="E110" s="265"/>
      <c r="F110" s="265"/>
      <c r="G110" s="265"/>
      <c r="H110" s="266">
        <v>149538812</v>
      </c>
    </row>
    <row r="111" spans="1:8" ht="13.5" customHeight="1">
      <c r="A111" s="261"/>
      <c r="B111" s="279" t="s">
        <v>457</v>
      </c>
      <c r="C111" s="258" t="s">
        <v>454</v>
      </c>
      <c r="D111" s="259"/>
      <c r="E111" s="259">
        <v>39942626</v>
      </c>
      <c r="F111" s="259"/>
      <c r="G111" s="259"/>
      <c r="H111" s="260">
        <v>39942626</v>
      </c>
    </row>
    <row r="112" spans="1:8" ht="18.75" customHeight="1" thickBot="1">
      <c r="A112" s="261"/>
      <c r="B112" s="281"/>
      <c r="C112" s="258" t="s">
        <v>455</v>
      </c>
      <c r="D112" s="259"/>
      <c r="E112" s="259">
        <v>2630600</v>
      </c>
      <c r="F112" s="259"/>
      <c r="G112" s="259"/>
      <c r="H112" s="260">
        <v>2630600</v>
      </c>
    </row>
    <row r="113" spans="1:8" ht="12" thickBot="1">
      <c r="A113" s="261"/>
      <c r="B113" s="263" t="s">
        <v>458</v>
      </c>
      <c r="C113" s="264"/>
      <c r="D113" s="265"/>
      <c r="E113" s="265">
        <v>42573226</v>
      </c>
      <c r="F113" s="265"/>
      <c r="G113" s="265"/>
      <c r="H113" s="266">
        <v>42573226</v>
      </c>
    </row>
    <row r="114" spans="1:8" ht="12" thickBot="1">
      <c r="A114" s="267" t="s">
        <v>459</v>
      </c>
      <c r="B114" s="268"/>
      <c r="C114" s="269"/>
      <c r="D114" s="270">
        <v>271956012</v>
      </c>
      <c r="E114" s="270">
        <v>46773226</v>
      </c>
      <c r="F114" s="270"/>
      <c r="G114" s="270"/>
      <c r="H114" s="271">
        <v>318729238</v>
      </c>
    </row>
    <row r="115" spans="1:8" ht="39.75" thickBot="1">
      <c r="A115" s="256" t="s">
        <v>460</v>
      </c>
      <c r="B115" s="257" t="s">
        <v>461</v>
      </c>
      <c r="C115" s="258" t="s">
        <v>462</v>
      </c>
      <c r="D115" s="259">
        <v>68159054</v>
      </c>
      <c r="E115" s="259">
        <v>60304339</v>
      </c>
      <c r="F115" s="259"/>
      <c r="G115" s="259"/>
      <c r="H115" s="260">
        <v>128463393</v>
      </c>
    </row>
    <row r="116" spans="1:8" ht="12" thickBot="1">
      <c r="A116" s="261"/>
      <c r="B116" s="263" t="s">
        <v>463</v>
      </c>
      <c r="C116" s="264"/>
      <c r="D116" s="265">
        <v>68159054</v>
      </c>
      <c r="E116" s="265">
        <v>60304339</v>
      </c>
      <c r="F116" s="265"/>
      <c r="G116" s="265"/>
      <c r="H116" s="266">
        <v>128463393</v>
      </c>
    </row>
    <row r="117" spans="1:8" ht="20.25" thickBot="1">
      <c r="A117" s="261"/>
      <c r="B117" s="257" t="s">
        <v>464</v>
      </c>
      <c r="C117" s="258" t="s">
        <v>358</v>
      </c>
      <c r="D117" s="259">
        <v>700000</v>
      </c>
      <c r="E117" s="259"/>
      <c r="F117" s="259"/>
      <c r="G117" s="259"/>
      <c r="H117" s="260">
        <v>700000</v>
      </c>
    </row>
    <row r="118" spans="1:8" ht="12" thickBot="1">
      <c r="A118" s="261"/>
      <c r="B118" s="263" t="s">
        <v>465</v>
      </c>
      <c r="C118" s="264"/>
      <c r="D118" s="265">
        <v>700000</v>
      </c>
      <c r="E118" s="265"/>
      <c r="F118" s="265"/>
      <c r="G118" s="265"/>
      <c r="H118" s="266">
        <v>700000</v>
      </c>
    </row>
    <row r="119" spans="1:8" ht="30" thickBot="1">
      <c r="A119" s="261"/>
      <c r="B119" s="257" t="s">
        <v>466</v>
      </c>
      <c r="C119" s="258" t="s">
        <v>462</v>
      </c>
      <c r="D119" s="259"/>
      <c r="E119" s="259">
        <v>604865</v>
      </c>
      <c r="F119" s="259"/>
      <c r="G119" s="259"/>
      <c r="H119" s="260">
        <v>604865</v>
      </c>
    </row>
    <row r="120" spans="1:8" ht="12" thickBot="1">
      <c r="A120" s="261"/>
      <c r="B120" s="263" t="s">
        <v>467</v>
      </c>
      <c r="C120" s="264"/>
      <c r="D120" s="265"/>
      <c r="E120" s="265">
        <v>604865</v>
      </c>
      <c r="F120" s="265"/>
      <c r="G120" s="265"/>
      <c r="H120" s="266">
        <v>604865</v>
      </c>
    </row>
    <row r="121" spans="1:8" ht="12" thickBot="1">
      <c r="A121" s="267" t="s">
        <v>468</v>
      </c>
      <c r="B121" s="268"/>
      <c r="C121" s="269"/>
      <c r="D121" s="270">
        <v>68859054</v>
      </c>
      <c r="E121" s="270">
        <v>60909204</v>
      </c>
      <c r="F121" s="270"/>
      <c r="G121" s="270"/>
      <c r="H121" s="271">
        <v>129768258</v>
      </c>
    </row>
    <row r="122" spans="1:8" ht="48.75">
      <c r="A122" s="256" t="s">
        <v>469</v>
      </c>
      <c r="B122" s="257" t="s">
        <v>470</v>
      </c>
      <c r="C122" s="258" t="s">
        <v>356</v>
      </c>
      <c r="D122" s="259">
        <v>1037741</v>
      </c>
      <c r="E122" s="259"/>
      <c r="F122" s="259"/>
      <c r="G122" s="259"/>
      <c r="H122" s="260">
        <v>1037741</v>
      </c>
    </row>
    <row r="123" spans="1:8" ht="11.25">
      <c r="A123" s="261"/>
      <c r="B123" s="262"/>
      <c r="C123" s="258" t="s">
        <v>357</v>
      </c>
      <c r="D123" s="259">
        <v>123851</v>
      </c>
      <c r="E123" s="259"/>
      <c r="F123" s="259"/>
      <c r="G123" s="259"/>
      <c r="H123" s="260">
        <v>123851</v>
      </c>
    </row>
    <row r="124" spans="1:8" ht="11.25">
      <c r="A124" s="261"/>
      <c r="B124" s="262"/>
      <c r="C124" s="258" t="s">
        <v>358</v>
      </c>
      <c r="D124" s="259">
        <v>2416</v>
      </c>
      <c r="E124" s="259"/>
      <c r="F124" s="259"/>
      <c r="G124" s="259"/>
      <c r="H124" s="260">
        <v>2416</v>
      </c>
    </row>
    <row r="125" spans="1:8" ht="19.5">
      <c r="A125" s="261"/>
      <c r="B125" s="262"/>
      <c r="C125" s="258" t="s">
        <v>471</v>
      </c>
      <c r="D125" s="259">
        <v>77703</v>
      </c>
      <c r="E125" s="259"/>
      <c r="F125" s="259"/>
      <c r="G125" s="259"/>
      <c r="H125" s="260">
        <v>77703</v>
      </c>
    </row>
    <row r="126" spans="1:8" ht="11.25">
      <c r="A126" s="261"/>
      <c r="B126" s="262"/>
      <c r="C126" s="258" t="s">
        <v>359</v>
      </c>
      <c r="D126" s="259">
        <v>6793</v>
      </c>
      <c r="E126" s="259"/>
      <c r="F126" s="259"/>
      <c r="G126" s="259"/>
      <c r="H126" s="260">
        <v>6793</v>
      </c>
    </row>
    <row r="127" spans="1:8" ht="20.25" thickBot="1">
      <c r="A127" s="261"/>
      <c r="B127" s="262"/>
      <c r="C127" s="258" t="s">
        <v>363</v>
      </c>
      <c r="D127" s="259">
        <v>281204</v>
      </c>
      <c r="E127" s="259"/>
      <c r="F127" s="259"/>
      <c r="G127" s="259"/>
      <c r="H127" s="260">
        <v>281204</v>
      </c>
    </row>
    <row r="128" spans="1:8" ht="12" thickBot="1">
      <c r="A128" s="261"/>
      <c r="B128" s="263" t="s">
        <v>472</v>
      </c>
      <c r="C128" s="264"/>
      <c r="D128" s="265">
        <v>1529708</v>
      </c>
      <c r="E128" s="265"/>
      <c r="F128" s="265"/>
      <c r="G128" s="265"/>
      <c r="H128" s="266">
        <v>1529708</v>
      </c>
    </row>
    <row r="129" spans="1:8" ht="48.75">
      <c r="A129" s="261"/>
      <c r="B129" s="257" t="s">
        <v>473</v>
      </c>
      <c r="C129" s="258" t="s">
        <v>356</v>
      </c>
      <c r="D129" s="259"/>
      <c r="E129" s="259">
        <v>35000</v>
      </c>
      <c r="F129" s="259"/>
      <c r="G129" s="259"/>
      <c r="H129" s="260">
        <v>35000</v>
      </c>
    </row>
    <row r="130" spans="1:8" ht="11.25">
      <c r="A130" s="261"/>
      <c r="B130" s="262"/>
      <c r="C130" s="258" t="s">
        <v>358</v>
      </c>
      <c r="D130" s="259"/>
      <c r="E130" s="259">
        <v>23</v>
      </c>
      <c r="F130" s="259"/>
      <c r="G130" s="259"/>
      <c r="H130" s="260">
        <v>23</v>
      </c>
    </row>
    <row r="131" spans="1:8" ht="20.25" thickBot="1">
      <c r="A131" s="261"/>
      <c r="B131" s="262"/>
      <c r="C131" s="258" t="s">
        <v>363</v>
      </c>
      <c r="D131" s="259"/>
      <c r="E131" s="259">
        <v>7062</v>
      </c>
      <c r="F131" s="259"/>
      <c r="G131" s="259"/>
      <c r="H131" s="260">
        <v>7062</v>
      </c>
    </row>
    <row r="132" spans="1:8" ht="12" thickBot="1">
      <c r="A132" s="261"/>
      <c r="B132" s="263" t="s">
        <v>474</v>
      </c>
      <c r="C132" s="264"/>
      <c r="D132" s="265"/>
      <c r="E132" s="265">
        <v>42085</v>
      </c>
      <c r="F132" s="265"/>
      <c r="G132" s="265"/>
      <c r="H132" s="266">
        <v>42085</v>
      </c>
    </row>
    <row r="133" spans="1:8" ht="49.5" thickBot="1">
      <c r="A133" s="261"/>
      <c r="B133" s="257" t="s">
        <v>475</v>
      </c>
      <c r="C133" s="258" t="s">
        <v>356</v>
      </c>
      <c r="D133" s="259">
        <v>2541</v>
      </c>
      <c r="E133" s="259"/>
      <c r="F133" s="259"/>
      <c r="G133" s="259"/>
      <c r="H133" s="260">
        <v>2541</v>
      </c>
    </row>
    <row r="134" spans="1:8" ht="12" thickBot="1">
      <c r="A134" s="261"/>
      <c r="B134" s="263" t="s">
        <v>476</v>
      </c>
      <c r="C134" s="264"/>
      <c r="D134" s="265">
        <v>2541</v>
      </c>
      <c r="E134" s="265"/>
      <c r="F134" s="265"/>
      <c r="G134" s="265"/>
      <c r="H134" s="266">
        <v>2541</v>
      </c>
    </row>
    <row r="135" spans="1:8" ht="48.75">
      <c r="A135" s="261"/>
      <c r="B135" s="257" t="s">
        <v>477</v>
      </c>
      <c r="C135" s="258" t="s">
        <v>356</v>
      </c>
      <c r="D135" s="259">
        <v>271286</v>
      </c>
      <c r="E135" s="259"/>
      <c r="F135" s="259"/>
      <c r="G135" s="259"/>
      <c r="H135" s="260">
        <v>271286</v>
      </c>
    </row>
    <row r="136" spans="1:8" ht="11.25">
      <c r="A136" s="261"/>
      <c r="B136" s="262"/>
      <c r="C136" s="258" t="s">
        <v>357</v>
      </c>
      <c r="D136" s="259">
        <v>5885</v>
      </c>
      <c r="E136" s="259"/>
      <c r="F136" s="259"/>
      <c r="G136" s="259"/>
      <c r="H136" s="260">
        <v>5885</v>
      </c>
    </row>
    <row r="137" spans="1:8" ht="11.25">
      <c r="A137" s="261"/>
      <c r="B137" s="262"/>
      <c r="C137" s="258" t="s">
        <v>358</v>
      </c>
      <c r="D137" s="259">
        <v>579</v>
      </c>
      <c r="E137" s="259"/>
      <c r="F137" s="259"/>
      <c r="G137" s="259"/>
      <c r="H137" s="260">
        <v>579</v>
      </c>
    </row>
    <row r="138" spans="1:8" ht="19.5">
      <c r="A138" s="261"/>
      <c r="B138" s="262"/>
      <c r="C138" s="258" t="s">
        <v>471</v>
      </c>
      <c r="D138" s="259">
        <v>21592</v>
      </c>
      <c r="E138" s="259"/>
      <c r="F138" s="259"/>
      <c r="G138" s="259"/>
      <c r="H138" s="260">
        <v>21592</v>
      </c>
    </row>
    <row r="139" spans="1:8" ht="11.25">
      <c r="A139" s="261"/>
      <c r="B139" s="262"/>
      <c r="C139" s="258" t="s">
        <v>359</v>
      </c>
      <c r="D139" s="259">
        <v>7200</v>
      </c>
      <c r="E139" s="259"/>
      <c r="F139" s="259"/>
      <c r="G139" s="259"/>
      <c r="H139" s="260">
        <v>7200</v>
      </c>
    </row>
    <row r="140" spans="1:8" ht="20.25" thickBot="1">
      <c r="A140" s="261"/>
      <c r="B140" s="262"/>
      <c r="C140" s="258" t="s">
        <v>363</v>
      </c>
      <c r="D140" s="259">
        <v>58730</v>
      </c>
      <c r="E140" s="259"/>
      <c r="F140" s="259"/>
      <c r="G140" s="259"/>
      <c r="H140" s="260">
        <v>58730</v>
      </c>
    </row>
    <row r="141" spans="1:8" ht="12" thickBot="1">
      <c r="A141" s="261"/>
      <c r="B141" s="263" t="s">
        <v>478</v>
      </c>
      <c r="C141" s="264"/>
      <c r="D141" s="265">
        <v>365272</v>
      </c>
      <c r="E141" s="265"/>
      <c r="F141" s="265"/>
      <c r="G141" s="265"/>
      <c r="H141" s="266">
        <v>365272</v>
      </c>
    </row>
    <row r="142" spans="1:8" ht="48.75">
      <c r="A142" s="261"/>
      <c r="B142" s="257" t="s">
        <v>479</v>
      </c>
      <c r="C142" s="258" t="s">
        <v>356</v>
      </c>
      <c r="D142" s="259"/>
      <c r="E142" s="259">
        <v>178500</v>
      </c>
      <c r="F142" s="259"/>
      <c r="G142" s="259"/>
      <c r="H142" s="260">
        <v>178500</v>
      </c>
    </row>
    <row r="143" spans="1:8" ht="11.25">
      <c r="A143" s="261"/>
      <c r="B143" s="262"/>
      <c r="C143" s="258" t="s">
        <v>358</v>
      </c>
      <c r="D143" s="259"/>
      <c r="E143" s="259">
        <v>2236</v>
      </c>
      <c r="F143" s="259"/>
      <c r="G143" s="259"/>
      <c r="H143" s="260">
        <v>2236</v>
      </c>
    </row>
    <row r="144" spans="1:8" ht="19.5">
      <c r="A144" s="261"/>
      <c r="B144" s="262"/>
      <c r="C144" s="258" t="s">
        <v>471</v>
      </c>
      <c r="D144" s="259"/>
      <c r="E144" s="259">
        <v>112413</v>
      </c>
      <c r="F144" s="259"/>
      <c r="G144" s="259"/>
      <c r="H144" s="260">
        <v>112413</v>
      </c>
    </row>
    <row r="145" spans="1:8" ht="11.25">
      <c r="A145" s="261"/>
      <c r="B145" s="262"/>
      <c r="C145" s="258" t="s">
        <v>359</v>
      </c>
      <c r="D145" s="259"/>
      <c r="E145" s="259">
        <v>4924</v>
      </c>
      <c r="F145" s="259"/>
      <c r="G145" s="259"/>
      <c r="H145" s="260">
        <v>4924</v>
      </c>
    </row>
    <row r="146" spans="1:8" ht="20.25" thickBot="1">
      <c r="A146" s="261"/>
      <c r="B146" s="262"/>
      <c r="C146" s="258" t="s">
        <v>363</v>
      </c>
      <c r="D146" s="259"/>
      <c r="E146" s="259">
        <v>406206</v>
      </c>
      <c r="F146" s="259"/>
      <c r="G146" s="259"/>
      <c r="H146" s="260">
        <v>406206</v>
      </c>
    </row>
    <row r="147" spans="1:8" ht="12" thickBot="1">
      <c r="A147" s="261"/>
      <c r="B147" s="263" t="s">
        <v>480</v>
      </c>
      <c r="C147" s="264"/>
      <c r="D147" s="265"/>
      <c r="E147" s="265">
        <v>704279</v>
      </c>
      <c r="F147" s="265"/>
      <c r="G147" s="265"/>
      <c r="H147" s="266">
        <v>704279</v>
      </c>
    </row>
    <row r="148" spans="1:8" ht="48.75">
      <c r="A148" s="261"/>
      <c r="B148" s="257" t="s">
        <v>481</v>
      </c>
      <c r="C148" s="258" t="s">
        <v>356</v>
      </c>
      <c r="D148" s="259"/>
      <c r="E148" s="259">
        <v>156001</v>
      </c>
      <c r="F148" s="259"/>
      <c r="G148" s="259"/>
      <c r="H148" s="260">
        <v>156001</v>
      </c>
    </row>
    <row r="149" spans="1:8" ht="11.25">
      <c r="A149" s="261"/>
      <c r="B149" s="262"/>
      <c r="C149" s="258" t="s">
        <v>357</v>
      </c>
      <c r="D149" s="259"/>
      <c r="E149" s="259">
        <v>43032</v>
      </c>
      <c r="F149" s="259"/>
      <c r="G149" s="259"/>
      <c r="H149" s="260">
        <v>43032</v>
      </c>
    </row>
    <row r="150" spans="1:8" ht="11.25">
      <c r="A150" s="261"/>
      <c r="B150" s="262"/>
      <c r="C150" s="258" t="s">
        <v>482</v>
      </c>
      <c r="D150" s="259"/>
      <c r="E150" s="259">
        <v>15650</v>
      </c>
      <c r="F150" s="259"/>
      <c r="G150" s="259"/>
      <c r="H150" s="260">
        <v>15650</v>
      </c>
    </row>
    <row r="151" spans="1:8" ht="11.25">
      <c r="A151" s="261"/>
      <c r="B151" s="262"/>
      <c r="C151" s="258" t="s">
        <v>358</v>
      </c>
      <c r="D151" s="259"/>
      <c r="E151" s="259">
        <v>519</v>
      </c>
      <c r="F151" s="259"/>
      <c r="G151" s="259"/>
      <c r="H151" s="260">
        <v>519</v>
      </c>
    </row>
    <row r="152" spans="1:8" ht="19.5">
      <c r="A152" s="261"/>
      <c r="B152" s="262"/>
      <c r="C152" s="258" t="s">
        <v>471</v>
      </c>
      <c r="D152" s="259"/>
      <c r="E152" s="259">
        <v>3284</v>
      </c>
      <c r="F152" s="259"/>
      <c r="G152" s="259"/>
      <c r="H152" s="260">
        <v>3284</v>
      </c>
    </row>
    <row r="153" spans="1:8" ht="11.25">
      <c r="A153" s="261"/>
      <c r="B153" s="262"/>
      <c r="C153" s="258" t="s">
        <v>359</v>
      </c>
      <c r="D153" s="259"/>
      <c r="E153" s="259">
        <v>2</v>
      </c>
      <c r="F153" s="259"/>
      <c r="G153" s="259"/>
      <c r="H153" s="260">
        <v>2</v>
      </c>
    </row>
    <row r="154" spans="1:8" ht="20.25" thickBot="1">
      <c r="A154" s="261"/>
      <c r="B154" s="262"/>
      <c r="C154" s="258" t="s">
        <v>363</v>
      </c>
      <c r="D154" s="259"/>
      <c r="E154" s="259">
        <v>118914</v>
      </c>
      <c r="F154" s="259"/>
      <c r="G154" s="259"/>
      <c r="H154" s="260">
        <v>118914</v>
      </c>
    </row>
    <row r="155" spans="1:8" ht="12" thickBot="1">
      <c r="A155" s="261"/>
      <c r="B155" s="263" t="s">
        <v>483</v>
      </c>
      <c r="C155" s="264"/>
      <c r="D155" s="265"/>
      <c r="E155" s="265">
        <v>337402</v>
      </c>
      <c r="F155" s="265"/>
      <c r="G155" s="265"/>
      <c r="H155" s="266">
        <v>337402</v>
      </c>
    </row>
    <row r="156" spans="1:8" ht="49.5" thickBot="1">
      <c r="A156" s="261"/>
      <c r="B156" s="257" t="s">
        <v>484</v>
      </c>
      <c r="C156" s="258" t="s">
        <v>356</v>
      </c>
      <c r="D156" s="259"/>
      <c r="E156" s="259">
        <v>28000</v>
      </c>
      <c r="F156" s="259"/>
      <c r="G156" s="259"/>
      <c r="H156" s="260">
        <v>28000</v>
      </c>
    </row>
    <row r="157" spans="1:8" ht="12" thickBot="1">
      <c r="A157" s="261"/>
      <c r="B157" s="263" t="s">
        <v>485</v>
      </c>
      <c r="C157" s="264"/>
      <c r="D157" s="265"/>
      <c r="E157" s="265">
        <v>28000</v>
      </c>
      <c r="F157" s="265"/>
      <c r="G157" s="265"/>
      <c r="H157" s="266">
        <v>28000</v>
      </c>
    </row>
    <row r="158" spans="1:8" ht="49.5" thickBot="1">
      <c r="A158" s="261"/>
      <c r="B158" s="257" t="s">
        <v>486</v>
      </c>
      <c r="C158" s="258" t="s">
        <v>409</v>
      </c>
      <c r="D158" s="259"/>
      <c r="E158" s="259">
        <v>500000</v>
      </c>
      <c r="F158" s="259"/>
      <c r="G158" s="259"/>
      <c r="H158" s="260">
        <v>500000</v>
      </c>
    </row>
    <row r="159" spans="1:8" ht="12" thickBot="1">
      <c r="A159" s="261"/>
      <c r="B159" s="263" t="s">
        <v>487</v>
      </c>
      <c r="C159" s="264"/>
      <c r="D159" s="265"/>
      <c r="E159" s="265">
        <v>500000</v>
      </c>
      <c r="F159" s="265"/>
      <c r="G159" s="265"/>
      <c r="H159" s="266">
        <v>500000</v>
      </c>
    </row>
    <row r="160" spans="1:8" ht="11.25">
      <c r="A160" s="261"/>
      <c r="B160" s="279" t="s">
        <v>488</v>
      </c>
      <c r="C160" s="258" t="s">
        <v>357</v>
      </c>
      <c r="D160" s="259"/>
      <c r="E160" s="259">
        <v>12875</v>
      </c>
      <c r="F160" s="259"/>
      <c r="G160" s="259"/>
      <c r="H160" s="260">
        <v>12875</v>
      </c>
    </row>
    <row r="161" spans="1:8" ht="11.25">
      <c r="A161" s="261"/>
      <c r="B161" s="280"/>
      <c r="C161" s="258" t="s">
        <v>358</v>
      </c>
      <c r="D161" s="259"/>
      <c r="E161" s="259">
        <v>213</v>
      </c>
      <c r="F161" s="259"/>
      <c r="G161" s="259"/>
      <c r="H161" s="260">
        <v>213</v>
      </c>
    </row>
    <row r="162" spans="1:8" ht="20.25" thickBot="1">
      <c r="A162" s="261"/>
      <c r="B162" s="281"/>
      <c r="C162" s="258" t="s">
        <v>363</v>
      </c>
      <c r="D162" s="259"/>
      <c r="E162" s="259">
        <v>38671</v>
      </c>
      <c r="F162" s="259"/>
      <c r="G162" s="259"/>
      <c r="H162" s="260">
        <v>38671</v>
      </c>
    </row>
    <row r="163" spans="1:8" ht="12" thickBot="1">
      <c r="A163" s="261"/>
      <c r="B163" s="263" t="s">
        <v>489</v>
      </c>
      <c r="C163" s="264"/>
      <c r="D163" s="265"/>
      <c r="E163" s="265">
        <v>51759</v>
      </c>
      <c r="F163" s="265"/>
      <c r="G163" s="265"/>
      <c r="H163" s="266">
        <v>51759</v>
      </c>
    </row>
    <row r="164" spans="1:8" ht="12" thickBot="1">
      <c r="A164" s="267" t="s">
        <v>490</v>
      </c>
      <c r="B164" s="268"/>
      <c r="C164" s="269"/>
      <c r="D164" s="270">
        <v>1897521</v>
      </c>
      <c r="E164" s="270">
        <v>1663525</v>
      </c>
      <c r="F164" s="270"/>
      <c r="G164" s="270"/>
      <c r="H164" s="271">
        <v>3561046</v>
      </c>
    </row>
    <row r="165" spans="1:8" ht="23.25" thickBot="1">
      <c r="A165" s="256" t="s">
        <v>491</v>
      </c>
      <c r="B165" s="257" t="s">
        <v>492</v>
      </c>
      <c r="C165" s="258" t="s">
        <v>493</v>
      </c>
      <c r="D165" s="259">
        <v>230000</v>
      </c>
      <c r="E165" s="259"/>
      <c r="F165" s="259"/>
      <c r="G165" s="259"/>
      <c r="H165" s="260">
        <v>230000</v>
      </c>
    </row>
    <row r="166" spans="1:8" ht="12" thickBot="1">
      <c r="A166" s="261"/>
      <c r="B166" s="263" t="s">
        <v>494</v>
      </c>
      <c r="C166" s="264"/>
      <c r="D166" s="265">
        <v>230000</v>
      </c>
      <c r="E166" s="265"/>
      <c r="F166" s="265"/>
      <c r="G166" s="265"/>
      <c r="H166" s="266">
        <v>230000</v>
      </c>
    </row>
    <row r="167" spans="1:8" ht="69" thickBot="1">
      <c r="A167" s="261"/>
      <c r="B167" s="257" t="s">
        <v>495</v>
      </c>
      <c r="C167" s="258" t="s">
        <v>380</v>
      </c>
      <c r="D167" s="259"/>
      <c r="E167" s="259"/>
      <c r="F167" s="259"/>
      <c r="G167" s="259">
        <v>1576000</v>
      </c>
      <c r="H167" s="260">
        <v>1576000</v>
      </c>
    </row>
    <row r="168" spans="1:8" ht="12" thickBot="1">
      <c r="A168" s="261"/>
      <c r="B168" s="263" t="s">
        <v>496</v>
      </c>
      <c r="C168" s="264"/>
      <c r="D168" s="265"/>
      <c r="E168" s="265"/>
      <c r="F168" s="265"/>
      <c r="G168" s="265">
        <v>1576000</v>
      </c>
      <c r="H168" s="266">
        <v>1576000</v>
      </c>
    </row>
    <row r="169" spans="1:8" ht="12" thickBot="1">
      <c r="A169" s="267" t="s">
        <v>497</v>
      </c>
      <c r="B169" s="268"/>
      <c r="C169" s="269"/>
      <c r="D169" s="270">
        <v>230000</v>
      </c>
      <c r="E169" s="270"/>
      <c r="F169" s="270"/>
      <c r="G169" s="270">
        <v>1576000</v>
      </c>
      <c r="H169" s="271">
        <v>1806000</v>
      </c>
    </row>
    <row r="170" spans="1:8" ht="30" thickBot="1">
      <c r="A170" s="256" t="s">
        <v>498</v>
      </c>
      <c r="B170" s="257" t="s">
        <v>499</v>
      </c>
      <c r="C170" s="258" t="s">
        <v>409</v>
      </c>
      <c r="D170" s="259"/>
      <c r="E170" s="259">
        <v>203660</v>
      </c>
      <c r="F170" s="259"/>
      <c r="G170" s="259"/>
      <c r="H170" s="260">
        <v>203660</v>
      </c>
    </row>
    <row r="171" spans="1:8" ht="12" thickBot="1">
      <c r="A171" s="261"/>
      <c r="B171" s="263" t="s">
        <v>500</v>
      </c>
      <c r="C171" s="264"/>
      <c r="D171" s="265"/>
      <c r="E171" s="265">
        <v>203660</v>
      </c>
      <c r="F171" s="265"/>
      <c r="G171" s="265"/>
      <c r="H171" s="266">
        <v>203660</v>
      </c>
    </row>
    <row r="172" spans="1:8" ht="11.25">
      <c r="A172" s="261"/>
      <c r="B172" s="279" t="s">
        <v>501</v>
      </c>
      <c r="C172" s="258" t="s">
        <v>357</v>
      </c>
      <c r="D172" s="259"/>
      <c r="E172" s="259">
        <v>420000</v>
      </c>
      <c r="F172" s="259"/>
      <c r="G172" s="259"/>
      <c r="H172" s="260">
        <v>420000</v>
      </c>
    </row>
    <row r="173" spans="1:8" ht="30" thickBot="1">
      <c r="A173" s="261"/>
      <c r="B173" s="281"/>
      <c r="C173" s="258" t="s">
        <v>502</v>
      </c>
      <c r="D173" s="259"/>
      <c r="E173" s="259">
        <v>1397760</v>
      </c>
      <c r="F173" s="259"/>
      <c r="G173" s="259"/>
      <c r="H173" s="260">
        <v>1397760</v>
      </c>
    </row>
    <row r="174" spans="1:8" ht="12" thickBot="1">
      <c r="A174" s="261"/>
      <c r="B174" s="263" t="s">
        <v>503</v>
      </c>
      <c r="C174" s="264"/>
      <c r="D174" s="265"/>
      <c r="E174" s="265">
        <v>1817760</v>
      </c>
      <c r="F174" s="265"/>
      <c r="G174" s="265"/>
      <c r="H174" s="266">
        <v>1817760</v>
      </c>
    </row>
    <row r="175" spans="1:8" ht="11.25">
      <c r="A175" s="261"/>
      <c r="B175" s="257" t="s">
        <v>504</v>
      </c>
      <c r="C175" s="258" t="s">
        <v>357</v>
      </c>
      <c r="D175" s="259">
        <v>355000</v>
      </c>
      <c r="E175" s="259"/>
      <c r="F175" s="259"/>
      <c r="G175" s="259"/>
      <c r="H175" s="260">
        <v>355000</v>
      </c>
    </row>
    <row r="176" spans="1:8" ht="48.75">
      <c r="A176" s="261"/>
      <c r="B176" s="262"/>
      <c r="C176" s="258" t="s">
        <v>405</v>
      </c>
      <c r="D176" s="259"/>
      <c r="E176" s="259"/>
      <c r="F176" s="259">
        <v>435600</v>
      </c>
      <c r="G176" s="259"/>
      <c r="H176" s="260">
        <v>435600</v>
      </c>
    </row>
    <row r="177" spans="1:8" ht="29.25">
      <c r="A177" s="261"/>
      <c r="B177" s="262"/>
      <c r="C177" s="258" t="s">
        <v>381</v>
      </c>
      <c r="D177" s="259">
        <v>350</v>
      </c>
      <c r="E177" s="259"/>
      <c r="F177" s="259"/>
      <c r="G177" s="259"/>
      <c r="H177" s="260">
        <v>350</v>
      </c>
    </row>
    <row r="178" spans="1:8" ht="39.75" thickBot="1">
      <c r="A178" s="261"/>
      <c r="B178" s="262"/>
      <c r="C178" s="258" t="s">
        <v>365</v>
      </c>
      <c r="D178" s="259">
        <v>405300</v>
      </c>
      <c r="E178" s="259"/>
      <c r="F178" s="259"/>
      <c r="G178" s="259"/>
      <c r="H178" s="260">
        <v>405300</v>
      </c>
    </row>
    <row r="179" spans="1:8" ht="12" thickBot="1">
      <c r="A179" s="261"/>
      <c r="B179" s="263" t="s">
        <v>505</v>
      </c>
      <c r="C179" s="264"/>
      <c r="D179" s="265">
        <v>760650</v>
      </c>
      <c r="E179" s="265"/>
      <c r="F179" s="265">
        <v>435600</v>
      </c>
      <c r="G179" s="265"/>
      <c r="H179" s="266">
        <v>1196250</v>
      </c>
    </row>
    <row r="180" spans="1:8" ht="30" thickBot="1">
      <c r="A180" s="261"/>
      <c r="B180" s="257" t="s">
        <v>506</v>
      </c>
      <c r="C180" s="258" t="s">
        <v>409</v>
      </c>
      <c r="D180" s="259"/>
      <c r="E180" s="259">
        <v>77178</v>
      </c>
      <c r="F180" s="259"/>
      <c r="G180" s="259"/>
      <c r="H180" s="260">
        <v>77178</v>
      </c>
    </row>
    <row r="181" spans="1:8" ht="12" thickBot="1">
      <c r="A181" s="261"/>
      <c r="B181" s="263" t="s">
        <v>507</v>
      </c>
      <c r="C181" s="264"/>
      <c r="D181" s="265"/>
      <c r="E181" s="265">
        <v>77178</v>
      </c>
      <c r="F181" s="265"/>
      <c r="G181" s="265"/>
      <c r="H181" s="266">
        <v>77178</v>
      </c>
    </row>
    <row r="182" spans="1:8" ht="48.75">
      <c r="A182" s="261"/>
      <c r="B182" s="279" t="s">
        <v>508</v>
      </c>
      <c r="C182" s="258" t="s">
        <v>405</v>
      </c>
      <c r="D182" s="259"/>
      <c r="E182" s="259"/>
      <c r="F182" s="259">
        <v>32400310</v>
      </c>
      <c r="G182" s="259"/>
      <c r="H182" s="260">
        <v>32400310</v>
      </c>
    </row>
    <row r="183" spans="1:8" ht="39.75" thickBot="1">
      <c r="A183" s="261"/>
      <c r="B183" s="281"/>
      <c r="C183" s="258" t="s">
        <v>380</v>
      </c>
      <c r="D183" s="259"/>
      <c r="E183" s="259"/>
      <c r="F183" s="259"/>
      <c r="G183" s="259">
        <v>41800</v>
      </c>
      <c r="H183" s="260">
        <v>41800</v>
      </c>
    </row>
    <row r="184" spans="1:8" ht="12" thickBot="1">
      <c r="A184" s="261"/>
      <c r="B184" s="263" t="s">
        <v>509</v>
      </c>
      <c r="C184" s="264"/>
      <c r="D184" s="265"/>
      <c r="E184" s="265"/>
      <c r="F184" s="265">
        <v>32400310</v>
      </c>
      <c r="G184" s="265">
        <v>41800</v>
      </c>
      <c r="H184" s="266">
        <v>32442110</v>
      </c>
    </row>
    <row r="185" spans="1:8" ht="69" thickBot="1">
      <c r="A185" s="261"/>
      <c r="B185" s="257" t="s">
        <v>510</v>
      </c>
      <c r="C185" s="258" t="s">
        <v>405</v>
      </c>
      <c r="D185" s="259"/>
      <c r="E185" s="259"/>
      <c r="F185" s="259">
        <v>445000</v>
      </c>
      <c r="G185" s="259"/>
      <c r="H185" s="260">
        <v>445000</v>
      </c>
    </row>
    <row r="186" spans="1:8" ht="12" thickBot="1">
      <c r="A186" s="261"/>
      <c r="B186" s="263" t="s">
        <v>511</v>
      </c>
      <c r="C186" s="264"/>
      <c r="D186" s="265"/>
      <c r="E186" s="265"/>
      <c r="F186" s="265">
        <v>445000</v>
      </c>
      <c r="G186" s="265"/>
      <c r="H186" s="266">
        <v>445000</v>
      </c>
    </row>
    <row r="187" spans="1:8" ht="48.75">
      <c r="A187" s="261"/>
      <c r="B187" s="257" t="s">
        <v>512</v>
      </c>
      <c r="C187" s="258" t="s">
        <v>405</v>
      </c>
      <c r="D187" s="259"/>
      <c r="E187" s="259"/>
      <c r="F187" s="259">
        <v>5103000</v>
      </c>
      <c r="G187" s="259"/>
      <c r="H187" s="260">
        <v>5103000</v>
      </c>
    </row>
    <row r="188" spans="1:8" ht="30" thickBot="1">
      <c r="A188" s="261"/>
      <c r="B188" s="262"/>
      <c r="C188" s="258" t="s">
        <v>513</v>
      </c>
      <c r="D188" s="259">
        <v>283500</v>
      </c>
      <c r="E188" s="259"/>
      <c r="F188" s="259"/>
      <c r="G188" s="259"/>
      <c r="H188" s="260">
        <v>283500</v>
      </c>
    </row>
    <row r="189" spans="1:8" ht="12" thickBot="1">
      <c r="A189" s="261"/>
      <c r="B189" s="263" t="s">
        <v>514</v>
      </c>
      <c r="C189" s="264"/>
      <c r="D189" s="265">
        <v>283500</v>
      </c>
      <c r="E189" s="265"/>
      <c r="F189" s="265">
        <v>5103000</v>
      </c>
      <c r="G189" s="265"/>
      <c r="H189" s="266">
        <v>5386500</v>
      </c>
    </row>
    <row r="190" spans="1:8" ht="30" thickBot="1">
      <c r="A190" s="261"/>
      <c r="B190" s="257" t="s">
        <v>515</v>
      </c>
      <c r="C190" s="258" t="s">
        <v>513</v>
      </c>
      <c r="D190" s="259">
        <v>1104210</v>
      </c>
      <c r="E190" s="259"/>
      <c r="F190" s="259"/>
      <c r="G190" s="259"/>
      <c r="H190" s="260">
        <v>1104210</v>
      </c>
    </row>
    <row r="191" spans="1:8" ht="12" thickBot="1">
      <c r="A191" s="261"/>
      <c r="B191" s="263" t="s">
        <v>516</v>
      </c>
      <c r="C191" s="264"/>
      <c r="D191" s="265">
        <v>1104210</v>
      </c>
      <c r="E191" s="265"/>
      <c r="F191" s="265"/>
      <c r="G191" s="265"/>
      <c r="H191" s="266">
        <v>1104210</v>
      </c>
    </row>
    <row r="192" spans="1:8" ht="11.25">
      <c r="A192" s="261"/>
      <c r="B192" s="279" t="s">
        <v>517</v>
      </c>
      <c r="C192" s="258" t="s">
        <v>357</v>
      </c>
      <c r="D192" s="259">
        <v>360000</v>
      </c>
      <c r="E192" s="259"/>
      <c r="F192" s="259"/>
      <c r="G192" s="259"/>
      <c r="H192" s="260">
        <v>360000</v>
      </c>
    </row>
    <row r="193" spans="1:8" ht="48.75">
      <c r="A193" s="261"/>
      <c r="B193" s="280"/>
      <c r="C193" s="258" t="s">
        <v>405</v>
      </c>
      <c r="D193" s="259"/>
      <c r="E193" s="259"/>
      <c r="F193" s="259">
        <v>248420</v>
      </c>
      <c r="G193" s="259"/>
      <c r="H193" s="260">
        <v>248420</v>
      </c>
    </row>
    <row r="194" spans="1:8" ht="30" thickBot="1">
      <c r="A194" s="261"/>
      <c r="B194" s="281"/>
      <c r="C194" s="258" t="s">
        <v>381</v>
      </c>
      <c r="D194" s="259">
        <v>750</v>
      </c>
      <c r="E194" s="259"/>
      <c r="F194" s="259"/>
      <c r="G194" s="259"/>
      <c r="H194" s="260">
        <v>750</v>
      </c>
    </row>
    <row r="195" spans="1:8" ht="12" thickBot="1">
      <c r="A195" s="261"/>
      <c r="B195" s="263" t="s">
        <v>518</v>
      </c>
      <c r="C195" s="264"/>
      <c r="D195" s="265">
        <v>360750</v>
      </c>
      <c r="E195" s="265"/>
      <c r="F195" s="265">
        <v>248420</v>
      </c>
      <c r="G195" s="265"/>
      <c r="H195" s="266">
        <v>609170</v>
      </c>
    </row>
    <row r="196" spans="1:8" ht="30" thickBot="1">
      <c r="A196" s="261"/>
      <c r="B196" s="257" t="s">
        <v>519</v>
      </c>
      <c r="C196" s="258" t="s">
        <v>513</v>
      </c>
      <c r="D196" s="259">
        <v>197344</v>
      </c>
      <c r="E196" s="259"/>
      <c r="F196" s="259"/>
      <c r="G196" s="259"/>
      <c r="H196" s="260">
        <v>197344</v>
      </c>
    </row>
    <row r="197" spans="1:8" ht="12" thickBot="1">
      <c r="A197" s="261"/>
      <c r="B197" s="263" t="s">
        <v>520</v>
      </c>
      <c r="C197" s="264"/>
      <c r="D197" s="265">
        <v>197344</v>
      </c>
      <c r="E197" s="265"/>
      <c r="F197" s="265"/>
      <c r="G197" s="265"/>
      <c r="H197" s="266">
        <v>197344</v>
      </c>
    </row>
    <row r="198" spans="1:8" ht="12" thickBot="1">
      <c r="A198" s="267" t="s">
        <v>521</v>
      </c>
      <c r="B198" s="268"/>
      <c r="C198" s="269"/>
      <c r="D198" s="270">
        <v>2706454</v>
      </c>
      <c r="E198" s="270">
        <v>2098598</v>
      </c>
      <c r="F198" s="270">
        <v>38632330</v>
      </c>
      <c r="G198" s="270">
        <v>41800</v>
      </c>
      <c r="H198" s="271">
        <v>43479182</v>
      </c>
    </row>
    <row r="199" spans="1:8" ht="12" thickBot="1">
      <c r="A199" s="283" t="s">
        <v>522</v>
      </c>
      <c r="B199" s="257" t="s">
        <v>523</v>
      </c>
      <c r="C199" s="258" t="s">
        <v>357</v>
      </c>
      <c r="D199" s="259">
        <v>165000</v>
      </c>
      <c r="E199" s="259"/>
      <c r="F199" s="259"/>
      <c r="G199" s="259"/>
      <c r="H199" s="260">
        <v>165000</v>
      </c>
    </row>
    <row r="200" spans="1:8" ht="12" thickBot="1">
      <c r="A200" s="285"/>
      <c r="B200" s="263" t="s">
        <v>524</v>
      </c>
      <c r="C200" s="264"/>
      <c r="D200" s="265">
        <v>165000</v>
      </c>
      <c r="E200" s="265"/>
      <c r="F200" s="265"/>
      <c r="G200" s="265"/>
      <c r="H200" s="266">
        <v>165000</v>
      </c>
    </row>
    <row r="201" spans="1:8" ht="39">
      <c r="A201" s="285"/>
      <c r="B201" s="257" t="s">
        <v>525</v>
      </c>
      <c r="C201" s="258" t="s">
        <v>380</v>
      </c>
      <c r="D201" s="259"/>
      <c r="E201" s="259"/>
      <c r="F201" s="259"/>
      <c r="G201" s="259">
        <v>255000</v>
      </c>
      <c r="H201" s="260">
        <v>255000</v>
      </c>
    </row>
    <row r="202" spans="1:8" ht="30" thickBot="1">
      <c r="A202" s="285"/>
      <c r="B202" s="262"/>
      <c r="C202" s="258" t="s">
        <v>409</v>
      </c>
      <c r="D202" s="259"/>
      <c r="E202" s="259">
        <v>44840</v>
      </c>
      <c r="F202" s="259"/>
      <c r="G202" s="259"/>
      <c r="H202" s="260">
        <v>44840</v>
      </c>
    </row>
    <row r="203" spans="1:8" ht="12" thickBot="1">
      <c r="A203" s="285"/>
      <c r="B203" s="263" t="s">
        <v>526</v>
      </c>
      <c r="C203" s="264"/>
      <c r="D203" s="265"/>
      <c r="E203" s="265">
        <v>44840</v>
      </c>
      <c r="F203" s="265"/>
      <c r="G203" s="265">
        <v>255000</v>
      </c>
      <c r="H203" s="266">
        <v>299840</v>
      </c>
    </row>
    <row r="204" spans="1:8" ht="30" thickBot="1">
      <c r="A204" s="285"/>
      <c r="B204" s="257" t="s">
        <v>527</v>
      </c>
      <c r="C204" s="258" t="s">
        <v>409</v>
      </c>
      <c r="D204" s="259"/>
      <c r="E204" s="259">
        <v>148280</v>
      </c>
      <c r="F204" s="259"/>
      <c r="G204" s="259"/>
      <c r="H204" s="260">
        <v>148280</v>
      </c>
    </row>
    <row r="205" spans="1:8" ht="12" thickBot="1">
      <c r="A205" s="284"/>
      <c r="B205" s="263" t="s">
        <v>528</v>
      </c>
      <c r="C205" s="264"/>
      <c r="D205" s="265"/>
      <c r="E205" s="265">
        <v>148280</v>
      </c>
      <c r="F205" s="265"/>
      <c r="G205" s="265"/>
      <c r="H205" s="266">
        <v>148280</v>
      </c>
    </row>
    <row r="206" spans="1:8" ht="12" thickBot="1">
      <c r="A206" s="267" t="s">
        <v>529</v>
      </c>
      <c r="B206" s="268"/>
      <c r="C206" s="269"/>
      <c r="D206" s="270">
        <v>165000</v>
      </c>
      <c r="E206" s="270">
        <v>193120</v>
      </c>
      <c r="F206" s="270"/>
      <c r="G206" s="270">
        <v>255000</v>
      </c>
      <c r="H206" s="271">
        <v>613120</v>
      </c>
    </row>
    <row r="207" spans="1:8" ht="11.25">
      <c r="A207" s="283" t="s">
        <v>530</v>
      </c>
      <c r="B207" s="257" t="s">
        <v>531</v>
      </c>
      <c r="C207" s="258" t="s">
        <v>357</v>
      </c>
      <c r="D207" s="259">
        <v>642789</v>
      </c>
      <c r="E207" s="259">
        <v>2920</v>
      </c>
      <c r="F207" s="259"/>
      <c r="G207" s="259"/>
      <c r="H207" s="260">
        <v>645709</v>
      </c>
    </row>
    <row r="208" spans="1:8" ht="11.25">
      <c r="A208" s="285"/>
      <c r="B208" s="262"/>
      <c r="C208" s="258" t="s">
        <v>358</v>
      </c>
      <c r="D208" s="259">
        <v>235</v>
      </c>
      <c r="E208" s="259">
        <v>7</v>
      </c>
      <c r="F208" s="259"/>
      <c r="G208" s="259"/>
      <c r="H208" s="260">
        <v>242</v>
      </c>
    </row>
    <row r="209" spans="1:8" ht="19.5">
      <c r="A209" s="285"/>
      <c r="B209" s="262"/>
      <c r="C209" s="258" t="s">
        <v>471</v>
      </c>
      <c r="D209" s="259">
        <v>7351</v>
      </c>
      <c r="E209" s="259"/>
      <c r="F209" s="259"/>
      <c r="G209" s="259"/>
      <c r="H209" s="260">
        <v>7351</v>
      </c>
    </row>
    <row r="210" spans="1:8" ht="20.25" thickBot="1">
      <c r="A210" s="285"/>
      <c r="B210" s="262"/>
      <c r="C210" s="258" t="s">
        <v>363</v>
      </c>
      <c r="D210" s="259">
        <v>258046</v>
      </c>
      <c r="E210" s="259">
        <v>3581</v>
      </c>
      <c r="F210" s="259"/>
      <c r="G210" s="259"/>
      <c r="H210" s="260">
        <v>261627</v>
      </c>
    </row>
    <row r="211" spans="1:8" ht="12" thickBot="1">
      <c r="A211" s="286"/>
      <c r="B211" s="263" t="s">
        <v>532</v>
      </c>
      <c r="C211" s="264"/>
      <c r="D211" s="265">
        <v>908421</v>
      </c>
      <c r="E211" s="265">
        <v>6508</v>
      </c>
      <c r="F211" s="265"/>
      <c r="G211" s="265"/>
      <c r="H211" s="266">
        <v>914929</v>
      </c>
    </row>
    <row r="212" spans="1:8" ht="48.75">
      <c r="A212" s="261"/>
      <c r="B212" s="257" t="s">
        <v>533</v>
      </c>
      <c r="C212" s="258" t="s">
        <v>356</v>
      </c>
      <c r="D212" s="259"/>
      <c r="E212" s="259">
        <v>17800</v>
      </c>
      <c r="F212" s="259"/>
      <c r="G212" s="259"/>
      <c r="H212" s="260">
        <v>17800</v>
      </c>
    </row>
    <row r="213" spans="1:8" ht="11.25">
      <c r="A213" s="261"/>
      <c r="B213" s="262"/>
      <c r="C213" s="258" t="s">
        <v>357</v>
      </c>
      <c r="D213" s="259"/>
      <c r="E213" s="259">
        <v>4686</v>
      </c>
      <c r="F213" s="259"/>
      <c r="G213" s="259"/>
      <c r="H213" s="260">
        <v>4686</v>
      </c>
    </row>
    <row r="214" spans="1:8" ht="11.25">
      <c r="A214" s="261"/>
      <c r="B214" s="262"/>
      <c r="C214" s="258" t="s">
        <v>358</v>
      </c>
      <c r="D214" s="259"/>
      <c r="E214" s="259">
        <v>327</v>
      </c>
      <c r="F214" s="259"/>
      <c r="G214" s="259"/>
      <c r="H214" s="260">
        <v>327</v>
      </c>
    </row>
    <row r="215" spans="1:8" ht="19.5">
      <c r="A215" s="261"/>
      <c r="B215" s="262"/>
      <c r="C215" s="258" t="s">
        <v>471</v>
      </c>
      <c r="D215" s="259"/>
      <c r="E215" s="259">
        <v>1200</v>
      </c>
      <c r="F215" s="259"/>
      <c r="G215" s="259"/>
      <c r="H215" s="260">
        <v>1200</v>
      </c>
    </row>
    <row r="216" spans="1:8" ht="20.25" thickBot="1">
      <c r="A216" s="261"/>
      <c r="B216" s="262"/>
      <c r="C216" s="258" t="s">
        <v>363</v>
      </c>
      <c r="D216" s="259"/>
      <c r="E216" s="259">
        <v>66420</v>
      </c>
      <c r="F216" s="259"/>
      <c r="G216" s="259"/>
      <c r="H216" s="260">
        <v>66420</v>
      </c>
    </row>
    <row r="217" spans="1:8" ht="12" thickBot="1">
      <c r="A217" s="261"/>
      <c r="B217" s="263" t="s">
        <v>534</v>
      </c>
      <c r="C217" s="264"/>
      <c r="D217" s="265"/>
      <c r="E217" s="265">
        <v>90433</v>
      </c>
      <c r="F217" s="265"/>
      <c r="G217" s="265"/>
      <c r="H217" s="266">
        <v>90433</v>
      </c>
    </row>
    <row r="218" spans="1:8" ht="49.5" thickBot="1">
      <c r="A218" s="261"/>
      <c r="B218" s="257" t="s">
        <v>535</v>
      </c>
      <c r="C218" s="258" t="s">
        <v>356</v>
      </c>
      <c r="D218" s="259"/>
      <c r="E218" s="259">
        <v>11000</v>
      </c>
      <c r="F218" s="259"/>
      <c r="G218" s="259"/>
      <c r="H218" s="260">
        <v>11000</v>
      </c>
    </row>
    <row r="219" spans="1:8" ht="12" thickBot="1">
      <c r="A219" s="261"/>
      <c r="B219" s="263" t="s">
        <v>536</v>
      </c>
      <c r="C219" s="264"/>
      <c r="D219" s="265"/>
      <c r="E219" s="265">
        <v>11000</v>
      </c>
      <c r="F219" s="265"/>
      <c r="G219" s="265"/>
      <c r="H219" s="266">
        <v>11000</v>
      </c>
    </row>
    <row r="220" spans="1:8" ht="48.75">
      <c r="A220" s="261"/>
      <c r="B220" s="257" t="s">
        <v>537</v>
      </c>
      <c r="C220" s="258" t="s">
        <v>356</v>
      </c>
      <c r="D220" s="259"/>
      <c r="E220" s="259">
        <v>248500</v>
      </c>
      <c r="F220" s="259"/>
      <c r="G220" s="259"/>
      <c r="H220" s="260">
        <v>248500</v>
      </c>
    </row>
    <row r="221" spans="1:8" ht="11.25">
      <c r="A221" s="261"/>
      <c r="B221" s="262"/>
      <c r="C221" s="258" t="s">
        <v>357</v>
      </c>
      <c r="D221" s="259"/>
      <c r="E221" s="259">
        <v>53863</v>
      </c>
      <c r="F221" s="259"/>
      <c r="G221" s="259"/>
      <c r="H221" s="260">
        <v>53863</v>
      </c>
    </row>
    <row r="222" spans="1:8" ht="11.25">
      <c r="A222" s="261"/>
      <c r="B222" s="262"/>
      <c r="C222" s="258" t="s">
        <v>358</v>
      </c>
      <c r="D222" s="259"/>
      <c r="E222" s="259">
        <v>309</v>
      </c>
      <c r="F222" s="259"/>
      <c r="G222" s="259"/>
      <c r="H222" s="260">
        <v>309</v>
      </c>
    </row>
    <row r="223" spans="1:8" ht="19.5">
      <c r="A223" s="261"/>
      <c r="B223" s="262"/>
      <c r="C223" s="258" t="s">
        <v>471</v>
      </c>
      <c r="D223" s="259"/>
      <c r="E223" s="259">
        <v>29400</v>
      </c>
      <c r="F223" s="259"/>
      <c r="G223" s="259"/>
      <c r="H223" s="260">
        <v>29400</v>
      </c>
    </row>
    <row r="224" spans="1:8" ht="20.25" thickBot="1">
      <c r="A224" s="261"/>
      <c r="B224" s="262"/>
      <c r="C224" s="258" t="s">
        <v>363</v>
      </c>
      <c r="D224" s="259"/>
      <c r="E224" s="259">
        <v>155789</v>
      </c>
      <c r="F224" s="259"/>
      <c r="G224" s="259"/>
      <c r="H224" s="260">
        <v>155789</v>
      </c>
    </row>
    <row r="225" spans="1:8" ht="12" thickBot="1">
      <c r="A225" s="261"/>
      <c r="B225" s="263" t="s">
        <v>538</v>
      </c>
      <c r="C225" s="264"/>
      <c r="D225" s="265"/>
      <c r="E225" s="265">
        <v>487861</v>
      </c>
      <c r="F225" s="265"/>
      <c r="G225" s="265"/>
      <c r="H225" s="266">
        <v>487861</v>
      </c>
    </row>
    <row r="226" spans="1:8" ht="11.25">
      <c r="A226" s="261"/>
      <c r="B226" s="279" t="s">
        <v>539</v>
      </c>
      <c r="C226" s="258" t="s">
        <v>357</v>
      </c>
      <c r="D226" s="259">
        <v>5360</v>
      </c>
      <c r="E226" s="259"/>
      <c r="F226" s="259"/>
      <c r="G226" s="259"/>
      <c r="H226" s="260">
        <v>5360</v>
      </c>
    </row>
    <row r="227" spans="1:8" ht="11.25">
      <c r="A227" s="261"/>
      <c r="B227" s="280"/>
      <c r="C227" s="258" t="s">
        <v>358</v>
      </c>
      <c r="D227" s="259">
        <v>19</v>
      </c>
      <c r="E227" s="259"/>
      <c r="F227" s="259"/>
      <c r="G227" s="259"/>
      <c r="H227" s="260">
        <v>19</v>
      </c>
    </row>
    <row r="228" spans="1:8" ht="19.5">
      <c r="A228" s="261"/>
      <c r="B228" s="280"/>
      <c r="C228" s="258" t="s">
        <v>471</v>
      </c>
      <c r="D228" s="259">
        <v>1924</v>
      </c>
      <c r="E228" s="259"/>
      <c r="F228" s="259"/>
      <c r="G228" s="259"/>
      <c r="H228" s="260">
        <v>1924</v>
      </c>
    </row>
    <row r="229" spans="1:8" ht="20.25" thickBot="1">
      <c r="A229" s="261"/>
      <c r="B229" s="281"/>
      <c r="C229" s="258" t="s">
        <v>363</v>
      </c>
      <c r="D229" s="259">
        <v>3859</v>
      </c>
      <c r="E229" s="259"/>
      <c r="F229" s="259"/>
      <c r="G229" s="259"/>
      <c r="H229" s="260">
        <v>3859</v>
      </c>
    </row>
    <row r="230" spans="1:8" ht="12" thickBot="1">
      <c r="A230" s="261"/>
      <c r="B230" s="263" t="s">
        <v>540</v>
      </c>
      <c r="C230" s="264"/>
      <c r="D230" s="265">
        <v>11162</v>
      </c>
      <c r="E230" s="265"/>
      <c r="F230" s="265"/>
      <c r="G230" s="265"/>
      <c r="H230" s="266">
        <v>11162</v>
      </c>
    </row>
    <row r="231" spans="1:8" ht="30" thickBot="1">
      <c r="A231" s="261"/>
      <c r="B231" s="257" t="s">
        <v>541</v>
      </c>
      <c r="C231" s="258" t="s">
        <v>513</v>
      </c>
      <c r="D231" s="259">
        <v>77685</v>
      </c>
      <c r="E231" s="259"/>
      <c r="F231" s="259"/>
      <c r="G231" s="259"/>
      <c r="H231" s="260">
        <v>77685</v>
      </c>
    </row>
    <row r="232" spans="1:8" ht="12" thickBot="1">
      <c r="A232" s="261"/>
      <c r="B232" s="263" t="s">
        <v>542</v>
      </c>
      <c r="C232" s="264"/>
      <c r="D232" s="265">
        <v>77685</v>
      </c>
      <c r="E232" s="265"/>
      <c r="F232" s="265"/>
      <c r="G232" s="265"/>
      <c r="H232" s="266">
        <v>77685</v>
      </c>
    </row>
    <row r="233" spans="1:8" ht="11.25">
      <c r="A233" s="261"/>
      <c r="B233" s="279" t="s">
        <v>543</v>
      </c>
      <c r="C233" s="258" t="s">
        <v>357</v>
      </c>
      <c r="D233" s="259"/>
      <c r="E233" s="259">
        <v>19687</v>
      </c>
      <c r="F233" s="259"/>
      <c r="G233" s="259"/>
      <c r="H233" s="260">
        <v>19687</v>
      </c>
    </row>
    <row r="234" spans="1:8" ht="11.25">
      <c r="A234" s="261"/>
      <c r="B234" s="280"/>
      <c r="C234" s="258" t="s">
        <v>358</v>
      </c>
      <c r="D234" s="259"/>
      <c r="E234" s="259">
        <v>234</v>
      </c>
      <c r="F234" s="259"/>
      <c r="G234" s="259"/>
      <c r="H234" s="260">
        <v>234</v>
      </c>
    </row>
    <row r="235" spans="1:8" ht="11.25">
      <c r="A235" s="261"/>
      <c r="B235" s="280"/>
      <c r="C235" s="258" t="s">
        <v>359</v>
      </c>
      <c r="D235" s="259"/>
      <c r="E235" s="259">
        <v>222</v>
      </c>
      <c r="F235" s="259"/>
      <c r="G235" s="259"/>
      <c r="H235" s="260">
        <v>222</v>
      </c>
    </row>
    <row r="236" spans="1:8" ht="20.25" thickBot="1">
      <c r="A236" s="261"/>
      <c r="B236" s="281"/>
      <c r="C236" s="258" t="s">
        <v>363</v>
      </c>
      <c r="D236" s="259"/>
      <c r="E236" s="259">
        <v>151989</v>
      </c>
      <c r="F236" s="259"/>
      <c r="G236" s="259"/>
      <c r="H236" s="260">
        <v>151989</v>
      </c>
    </row>
    <row r="237" spans="1:8" ht="12" thickBot="1">
      <c r="A237" s="261"/>
      <c r="B237" s="263" t="s">
        <v>544</v>
      </c>
      <c r="C237" s="264"/>
      <c r="D237" s="265"/>
      <c r="E237" s="265">
        <v>172132</v>
      </c>
      <c r="F237" s="265"/>
      <c r="G237" s="265"/>
      <c r="H237" s="266">
        <v>172132</v>
      </c>
    </row>
    <row r="238" spans="1:8" ht="12" thickBot="1">
      <c r="A238" s="267" t="s">
        <v>545</v>
      </c>
      <c r="B238" s="268"/>
      <c r="C238" s="269"/>
      <c r="D238" s="270">
        <v>997268</v>
      </c>
      <c r="E238" s="270">
        <v>767934</v>
      </c>
      <c r="F238" s="270"/>
      <c r="G238" s="270"/>
      <c r="H238" s="271">
        <v>1765202</v>
      </c>
    </row>
    <row r="239" spans="1:8" ht="57" thickBot="1">
      <c r="A239" s="256" t="s">
        <v>546</v>
      </c>
      <c r="B239" s="257" t="s">
        <v>547</v>
      </c>
      <c r="C239" s="258" t="s">
        <v>356</v>
      </c>
      <c r="D239" s="259">
        <v>36690</v>
      </c>
      <c r="E239" s="259"/>
      <c r="F239" s="259"/>
      <c r="G239" s="259"/>
      <c r="H239" s="260">
        <v>36690</v>
      </c>
    </row>
    <row r="240" spans="1:8" ht="12" thickBot="1">
      <c r="A240" s="261"/>
      <c r="B240" s="263" t="s">
        <v>548</v>
      </c>
      <c r="C240" s="264"/>
      <c r="D240" s="265">
        <v>36690</v>
      </c>
      <c r="E240" s="265"/>
      <c r="F240" s="265"/>
      <c r="G240" s="265"/>
      <c r="H240" s="266">
        <v>36690</v>
      </c>
    </row>
    <row r="241" spans="1:8" ht="39.75" thickBot="1">
      <c r="A241" s="261"/>
      <c r="B241" s="257" t="s">
        <v>549</v>
      </c>
      <c r="C241" s="258" t="s">
        <v>550</v>
      </c>
      <c r="D241" s="259">
        <v>1441588</v>
      </c>
      <c r="E241" s="259"/>
      <c r="F241" s="259"/>
      <c r="G241" s="259"/>
      <c r="H241" s="260">
        <v>1441588</v>
      </c>
    </row>
    <row r="242" spans="1:8" ht="12" thickBot="1">
      <c r="A242" s="261"/>
      <c r="B242" s="263" t="s">
        <v>551</v>
      </c>
      <c r="C242" s="264"/>
      <c r="D242" s="265">
        <v>1441588</v>
      </c>
      <c r="E242" s="265"/>
      <c r="F242" s="265"/>
      <c r="G242" s="265"/>
      <c r="H242" s="266">
        <v>1441588</v>
      </c>
    </row>
    <row r="243" spans="1:8" ht="12" thickBot="1">
      <c r="A243" s="267" t="s">
        <v>552</v>
      </c>
      <c r="B243" s="268"/>
      <c r="C243" s="269"/>
      <c r="D243" s="270">
        <v>1478278</v>
      </c>
      <c r="E243" s="270"/>
      <c r="F243" s="270"/>
      <c r="G243" s="270"/>
      <c r="H243" s="271">
        <v>1478278</v>
      </c>
    </row>
    <row r="244" spans="1:8" ht="12" thickBot="1">
      <c r="A244" s="283" t="s">
        <v>553</v>
      </c>
      <c r="B244" s="257" t="s">
        <v>554</v>
      </c>
      <c r="C244" s="258" t="s">
        <v>355</v>
      </c>
      <c r="D244" s="259">
        <v>100000</v>
      </c>
      <c r="E244" s="259"/>
      <c r="F244" s="259"/>
      <c r="G244" s="259"/>
      <c r="H244" s="260">
        <v>100000</v>
      </c>
    </row>
    <row r="245" spans="1:8" ht="12" thickBot="1">
      <c r="A245" s="285"/>
      <c r="B245" s="263" t="s">
        <v>555</v>
      </c>
      <c r="C245" s="264"/>
      <c r="D245" s="265">
        <v>100000</v>
      </c>
      <c r="E245" s="265"/>
      <c r="F245" s="265"/>
      <c r="G245" s="265"/>
      <c r="H245" s="266">
        <v>100000</v>
      </c>
    </row>
    <row r="246" spans="1:8" ht="48.75">
      <c r="A246" s="285"/>
      <c r="B246" s="257" t="s">
        <v>556</v>
      </c>
      <c r="C246" s="258" t="s">
        <v>356</v>
      </c>
      <c r="D246" s="259">
        <v>230000</v>
      </c>
      <c r="E246" s="259"/>
      <c r="F246" s="259"/>
      <c r="G246" s="259"/>
      <c r="H246" s="260">
        <v>230000</v>
      </c>
    </row>
    <row r="247" spans="1:8" ht="11.25">
      <c r="A247" s="285"/>
      <c r="B247" s="262"/>
      <c r="C247" s="258" t="s">
        <v>359</v>
      </c>
      <c r="D247" s="259">
        <v>10725</v>
      </c>
      <c r="E247" s="259"/>
      <c r="F247" s="259"/>
      <c r="G247" s="259"/>
      <c r="H247" s="260">
        <v>10725</v>
      </c>
    </row>
    <row r="248" spans="1:8" ht="20.25" thickBot="1">
      <c r="A248" s="285"/>
      <c r="B248" s="262"/>
      <c r="C248" s="258" t="s">
        <v>363</v>
      </c>
      <c r="D248" s="259">
        <v>18332</v>
      </c>
      <c r="E248" s="259"/>
      <c r="F248" s="259"/>
      <c r="G248" s="259"/>
      <c r="H248" s="260">
        <v>18332</v>
      </c>
    </row>
    <row r="249" spans="1:8" ht="12" thickBot="1">
      <c r="A249" s="284"/>
      <c r="B249" s="263" t="s">
        <v>557</v>
      </c>
      <c r="C249" s="264"/>
      <c r="D249" s="265">
        <v>259057</v>
      </c>
      <c r="E249" s="265"/>
      <c r="F249" s="265"/>
      <c r="G249" s="265"/>
      <c r="H249" s="266">
        <v>259057</v>
      </c>
    </row>
    <row r="250" spans="1:8" ht="12" thickBot="1">
      <c r="A250" s="267" t="s">
        <v>558</v>
      </c>
      <c r="B250" s="268"/>
      <c r="C250" s="269"/>
      <c r="D250" s="270">
        <v>359057</v>
      </c>
      <c r="E250" s="270"/>
      <c r="F250" s="270"/>
      <c r="G250" s="270"/>
      <c r="H250" s="271">
        <v>359057</v>
      </c>
    </row>
    <row r="251" spans="1:8" ht="12" thickBot="1">
      <c r="A251" s="287" t="s">
        <v>559</v>
      </c>
      <c r="B251" s="288"/>
      <c r="C251" s="272"/>
      <c r="D251" s="273">
        <v>461464923</v>
      </c>
      <c r="E251" s="273">
        <v>126498533</v>
      </c>
      <c r="F251" s="273">
        <v>39723440</v>
      </c>
      <c r="G251" s="273">
        <v>11376500</v>
      </c>
      <c r="H251" s="274">
        <v>639063396</v>
      </c>
    </row>
  </sheetData>
  <mergeCells count="26">
    <mergeCell ref="A251:B251"/>
    <mergeCell ref="A207:A211"/>
    <mergeCell ref="B226:B229"/>
    <mergeCell ref="B233:B236"/>
    <mergeCell ref="A244:A249"/>
    <mergeCell ref="B172:B173"/>
    <mergeCell ref="B182:B183"/>
    <mergeCell ref="B192:B194"/>
    <mergeCell ref="A199:A205"/>
    <mergeCell ref="B103:B106"/>
    <mergeCell ref="B108:B109"/>
    <mergeCell ref="B111:B112"/>
    <mergeCell ref="B160:B162"/>
    <mergeCell ref="A73:A78"/>
    <mergeCell ref="B83:B88"/>
    <mergeCell ref="A80:A90"/>
    <mergeCell ref="B90:B101"/>
    <mergeCell ref="A27:A28"/>
    <mergeCell ref="B27:B28"/>
    <mergeCell ref="B58:B62"/>
    <mergeCell ref="A70:A71"/>
    <mergeCell ref="A2:H2"/>
    <mergeCell ref="A6:A11"/>
    <mergeCell ref="B13:B18"/>
    <mergeCell ref="B20:B21"/>
    <mergeCell ref="B6:B7"/>
  </mergeCells>
  <printOptions/>
  <pageMargins left="0.36" right="0.4" top="0.56" bottom="0.48" header="0.5" footer="0.28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8"/>
  <sheetViews>
    <sheetView workbookViewId="0" topLeftCell="A1">
      <selection activeCell="I1" sqref="I1"/>
    </sheetView>
  </sheetViews>
  <sheetFormatPr defaultColWidth="9.140625" defaultRowHeight="12"/>
  <cols>
    <col min="1" max="1" width="14.140625" style="0" customWidth="1"/>
    <col min="2" max="2" width="16.140625" style="0" customWidth="1"/>
    <col min="3" max="3" width="28.28125" style="0" customWidth="1"/>
    <col min="4" max="4" width="11.00390625" style="294" customWidth="1"/>
    <col min="5" max="5" width="9.28125" style="294" customWidth="1"/>
    <col min="6" max="6" width="11.00390625" style="294" customWidth="1"/>
    <col min="7" max="7" width="9.7109375" style="294" customWidth="1"/>
    <col min="8" max="8" width="10.00390625" style="294" customWidth="1"/>
    <col min="9" max="9" width="11.00390625" style="294" customWidth="1"/>
  </cols>
  <sheetData>
    <row r="1" ht="11.25">
      <c r="I1" s="4" t="s">
        <v>790</v>
      </c>
    </row>
    <row r="2" spans="1:9" ht="60.75" customHeight="1" thickBot="1">
      <c r="A2" s="275" t="s">
        <v>561</v>
      </c>
      <c r="B2" s="275"/>
      <c r="C2" s="275"/>
      <c r="D2" s="275"/>
      <c r="E2" s="275"/>
      <c r="F2" s="275"/>
      <c r="G2" s="275"/>
      <c r="H2" s="275"/>
      <c r="I2" s="275"/>
    </row>
    <row r="3" spans="1:9" ht="12">
      <c r="A3" s="239" t="s">
        <v>343</v>
      </c>
      <c r="B3" s="240"/>
      <c r="C3" s="240"/>
      <c r="D3" s="295" t="s">
        <v>344</v>
      </c>
      <c r="E3" s="296"/>
      <c r="F3" s="296"/>
      <c r="G3" s="297"/>
      <c r="H3" s="298"/>
      <c r="I3" s="299"/>
    </row>
    <row r="4" spans="1:9" ht="49.5" thickBot="1">
      <c r="A4" s="289" t="s">
        <v>345</v>
      </c>
      <c r="B4" s="290" t="s">
        <v>346</v>
      </c>
      <c r="C4" s="291" t="s">
        <v>347</v>
      </c>
      <c r="D4" s="300" t="s">
        <v>348</v>
      </c>
      <c r="E4" s="301" t="s">
        <v>562</v>
      </c>
      <c r="F4" s="301" t="s">
        <v>349</v>
      </c>
      <c r="G4" s="302" t="s">
        <v>350</v>
      </c>
      <c r="H4" s="303" t="s">
        <v>351</v>
      </c>
      <c r="I4" s="251" t="s">
        <v>352</v>
      </c>
    </row>
    <row r="5" spans="1:9" s="292" customFormat="1" ht="12" thickBot="1">
      <c r="A5" s="293">
        <v>1</v>
      </c>
      <c r="B5" s="293">
        <v>2</v>
      </c>
      <c r="C5" s="293">
        <v>3</v>
      </c>
      <c r="D5" s="304">
        <v>4</v>
      </c>
      <c r="E5" s="304">
        <v>5</v>
      </c>
      <c r="F5" s="304">
        <v>6</v>
      </c>
      <c r="G5" s="304">
        <v>7</v>
      </c>
      <c r="H5" s="304">
        <v>8</v>
      </c>
      <c r="I5" s="305">
        <v>9</v>
      </c>
    </row>
    <row r="6" spans="1:9" ht="108" thickBot="1">
      <c r="A6" s="256" t="s">
        <v>563</v>
      </c>
      <c r="B6" s="257" t="s">
        <v>564</v>
      </c>
      <c r="C6" s="258" t="s">
        <v>565</v>
      </c>
      <c r="D6" s="306">
        <v>50000</v>
      </c>
      <c r="E6" s="306"/>
      <c r="F6" s="306"/>
      <c r="G6" s="306"/>
      <c r="H6" s="306"/>
      <c r="I6" s="307">
        <v>50000</v>
      </c>
    </row>
    <row r="7" spans="1:9" ht="12" thickBot="1">
      <c r="A7" s="261"/>
      <c r="B7" s="263" t="s">
        <v>566</v>
      </c>
      <c r="C7" s="264"/>
      <c r="D7" s="308">
        <v>50000</v>
      </c>
      <c r="E7" s="308"/>
      <c r="F7" s="308"/>
      <c r="G7" s="308"/>
      <c r="H7" s="308"/>
      <c r="I7" s="309">
        <v>50000</v>
      </c>
    </row>
    <row r="8" spans="1:9" ht="39.75" thickBot="1">
      <c r="A8" s="261"/>
      <c r="B8" s="257" t="s">
        <v>567</v>
      </c>
      <c r="C8" s="258" t="s">
        <v>568</v>
      </c>
      <c r="D8" s="306">
        <v>700</v>
      </c>
      <c r="E8" s="306"/>
      <c r="F8" s="306"/>
      <c r="G8" s="306"/>
      <c r="H8" s="306"/>
      <c r="I8" s="307">
        <v>700</v>
      </c>
    </row>
    <row r="9" spans="1:9" ht="12" thickBot="1">
      <c r="A9" s="261"/>
      <c r="B9" s="263" t="s">
        <v>569</v>
      </c>
      <c r="C9" s="264"/>
      <c r="D9" s="308">
        <v>700</v>
      </c>
      <c r="E9" s="308"/>
      <c r="F9" s="308"/>
      <c r="G9" s="308"/>
      <c r="H9" s="308"/>
      <c r="I9" s="309">
        <v>700</v>
      </c>
    </row>
    <row r="10" spans="1:9" ht="20.25" thickBot="1">
      <c r="A10" s="261"/>
      <c r="B10" s="257" t="s">
        <v>570</v>
      </c>
      <c r="C10" s="258" t="s">
        <v>565</v>
      </c>
      <c r="D10" s="306">
        <v>17900</v>
      </c>
      <c r="E10" s="306"/>
      <c r="F10" s="306"/>
      <c r="G10" s="306"/>
      <c r="H10" s="306"/>
      <c r="I10" s="307">
        <v>17900</v>
      </c>
    </row>
    <row r="11" spans="1:9" ht="12" thickBot="1">
      <c r="A11" s="261"/>
      <c r="B11" s="263" t="s">
        <v>571</v>
      </c>
      <c r="C11" s="264"/>
      <c r="D11" s="308">
        <v>17900</v>
      </c>
      <c r="E11" s="308"/>
      <c r="F11" s="308"/>
      <c r="G11" s="308"/>
      <c r="H11" s="308"/>
      <c r="I11" s="309">
        <v>17900</v>
      </c>
    </row>
    <row r="12" spans="1:9" ht="12" thickBot="1">
      <c r="A12" s="267" t="s">
        <v>572</v>
      </c>
      <c r="B12" s="268"/>
      <c r="C12" s="269"/>
      <c r="D12" s="310">
        <v>68600</v>
      </c>
      <c r="E12" s="310"/>
      <c r="F12" s="310"/>
      <c r="G12" s="310"/>
      <c r="H12" s="310"/>
      <c r="I12" s="311">
        <v>68600</v>
      </c>
    </row>
    <row r="13" spans="1:9" ht="23.25" thickBot="1">
      <c r="A13" s="256" t="s">
        <v>573</v>
      </c>
      <c r="B13" s="257" t="s">
        <v>574</v>
      </c>
      <c r="C13" s="258" t="s">
        <v>565</v>
      </c>
      <c r="D13" s="306">
        <v>282500</v>
      </c>
      <c r="E13" s="306"/>
      <c r="F13" s="306"/>
      <c r="G13" s="306"/>
      <c r="H13" s="306"/>
      <c r="I13" s="307">
        <v>282500</v>
      </c>
    </row>
    <row r="14" spans="1:9" ht="12" thickBot="1">
      <c r="A14" s="261"/>
      <c r="B14" s="263" t="s">
        <v>575</v>
      </c>
      <c r="C14" s="264"/>
      <c r="D14" s="308">
        <v>282500</v>
      </c>
      <c r="E14" s="308"/>
      <c r="F14" s="308"/>
      <c r="G14" s="308"/>
      <c r="H14" s="308"/>
      <c r="I14" s="309">
        <v>282500</v>
      </c>
    </row>
    <row r="15" spans="1:9" ht="19.5">
      <c r="A15" s="261"/>
      <c r="B15" s="257" t="s">
        <v>576</v>
      </c>
      <c r="C15" s="258" t="s">
        <v>577</v>
      </c>
      <c r="D15" s="306"/>
      <c r="E15" s="306"/>
      <c r="F15" s="306">
        <v>1882</v>
      </c>
      <c r="G15" s="306"/>
      <c r="H15" s="306"/>
      <c r="I15" s="307">
        <v>1882</v>
      </c>
    </row>
    <row r="16" spans="1:9" ht="11.25">
      <c r="A16" s="261"/>
      <c r="B16" s="262"/>
      <c r="C16" s="258" t="s">
        <v>578</v>
      </c>
      <c r="D16" s="306"/>
      <c r="E16" s="306"/>
      <c r="F16" s="306">
        <v>268</v>
      </c>
      <c r="G16" s="306"/>
      <c r="H16" s="306"/>
      <c r="I16" s="307">
        <v>268</v>
      </c>
    </row>
    <row r="17" spans="1:9" ht="11.25">
      <c r="A17" s="261"/>
      <c r="B17" s="262"/>
      <c r="C17" s="258" t="s">
        <v>579</v>
      </c>
      <c r="D17" s="306"/>
      <c r="E17" s="306"/>
      <c r="F17" s="306">
        <v>10920</v>
      </c>
      <c r="G17" s="306"/>
      <c r="H17" s="306"/>
      <c r="I17" s="307">
        <v>10920</v>
      </c>
    </row>
    <row r="18" spans="1:9" ht="12" thickBot="1">
      <c r="A18" s="261"/>
      <c r="B18" s="262"/>
      <c r="C18" s="258" t="s">
        <v>565</v>
      </c>
      <c r="D18" s="306"/>
      <c r="E18" s="306"/>
      <c r="F18" s="306">
        <v>20500</v>
      </c>
      <c r="G18" s="306"/>
      <c r="H18" s="306"/>
      <c r="I18" s="307">
        <v>20500</v>
      </c>
    </row>
    <row r="19" spans="1:9" ht="12" thickBot="1">
      <c r="A19" s="261"/>
      <c r="B19" s="263" t="s">
        <v>580</v>
      </c>
      <c r="C19" s="264"/>
      <c r="D19" s="308"/>
      <c r="E19" s="308"/>
      <c r="F19" s="308">
        <v>33570</v>
      </c>
      <c r="G19" s="308"/>
      <c r="H19" s="308"/>
      <c r="I19" s="309">
        <v>33570</v>
      </c>
    </row>
    <row r="20" spans="1:9" ht="12" thickBot="1">
      <c r="A20" s="267" t="s">
        <v>581</v>
      </c>
      <c r="B20" s="268"/>
      <c r="C20" s="269"/>
      <c r="D20" s="310">
        <v>282500</v>
      </c>
      <c r="E20" s="310"/>
      <c r="F20" s="310">
        <v>33570</v>
      </c>
      <c r="G20" s="310"/>
      <c r="H20" s="310"/>
      <c r="I20" s="311">
        <v>316070</v>
      </c>
    </row>
    <row r="21" spans="1:9" ht="19.5">
      <c r="A21" s="276" t="s">
        <v>353</v>
      </c>
      <c r="B21" s="257" t="s">
        <v>354</v>
      </c>
      <c r="C21" s="258" t="s">
        <v>582</v>
      </c>
      <c r="D21" s="306">
        <v>4794</v>
      </c>
      <c r="E21" s="306"/>
      <c r="F21" s="306"/>
      <c r="G21" s="306"/>
      <c r="H21" s="306"/>
      <c r="I21" s="307">
        <v>4794</v>
      </c>
    </row>
    <row r="22" spans="1:9" ht="19.5">
      <c r="A22" s="278"/>
      <c r="B22" s="262"/>
      <c r="C22" s="258" t="s">
        <v>583</v>
      </c>
      <c r="D22" s="306">
        <v>3862945</v>
      </c>
      <c r="E22" s="306"/>
      <c r="F22" s="306"/>
      <c r="G22" s="306"/>
      <c r="H22" s="306"/>
      <c r="I22" s="307">
        <v>3862945</v>
      </c>
    </row>
    <row r="23" spans="1:9" ht="19.5">
      <c r="A23" s="261"/>
      <c r="B23" s="262"/>
      <c r="C23" s="258" t="s">
        <v>584</v>
      </c>
      <c r="D23" s="306">
        <v>313368</v>
      </c>
      <c r="E23" s="306"/>
      <c r="F23" s="306"/>
      <c r="G23" s="306"/>
      <c r="H23" s="306"/>
      <c r="I23" s="307">
        <v>313368</v>
      </c>
    </row>
    <row r="24" spans="1:9" ht="19.5">
      <c r="A24" s="261"/>
      <c r="B24" s="262"/>
      <c r="C24" s="258" t="s">
        <v>577</v>
      </c>
      <c r="D24" s="306">
        <v>757737</v>
      </c>
      <c r="E24" s="306"/>
      <c r="F24" s="306"/>
      <c r="G24" s="306"/>
      <c r="H24" s="306"/>
      <c r="I24" s="307">
        <v>757737</v>
      </c>
    </row>
    <row r="25" spans="1:9" ht="11.25">
      <c r="A25" s="261"/>
      <c r="B25" s="262"/>
      <c r="C25" s="258" t="s">
        <v>578</v>
      </c>
      <c r="D25" s="306">
        <v>103830</v>
      </c>
      <c r="E25" s="306"/>
      <c r="F25" s="306"/>
      <c r="G25" s="306"/>
      <c r="H25" s="306"/>
      <c r="I25" s="307">
        <v>103830</v>
      </c>
    </row>
    <row r="26" spans="1:9" ht="19.5">
      <c r="A26" s="261"/>
      <c r="B26" s="262"/>
      <c r="C26" s="258" t="s">
        <v>585</v>
      </c>
      <c r="D26" s="306">
        <v>20816</v>
      </c>
      <c r="E26" s="306"/>
      <c r="F26" s="306"/>
      <c r="G26" s="306"/>
      <c r="H26" s="306"/>
      <c r="I26" s="307">
        <v>20816</v>
      </c>
    </row>
    <row r="27" spans="1:9" ht="11.25">
      <c r="A27" s="261"/>
      <c r="B27" s="262"/>
      <c r="C27" s="258" t="s">
        <v>579</v>
      </c>
      <c r="D27" s="306">
        <v>520000</v>
      </c>
      <c r="E27" s="306"/>
      <c r="F27" s="306"/>
      <c r="G27" s="306"/>
      <c r="H27" s="306"/>
      <c r="I27" s="307">
        <v>520000</v>
      </c>
    </row>
    <row r="28" spans="1:9" ht="11.25">
      <c r="A28" s="261"/>
      <c r="B28" s="262"/>
      <c r="C28" s="258" t="s">
        <v>586</v>
      </c>
      <c r="D28" s="306">
        <v>453014</v>
      </c>
      <c r="E28" s="306"/>
      <c r="F28" s="306"/>
      <c r="G28" s="306"/>
      <c r="H28" s="306"/>
      <c r="I28" s="307">
        <v>453014</v>
      </c>
    </row>
    <row r="29" spans="1:9" ht="11.25">
      <c r="A29" s="261"/>
      <c r="B29" s="262"/>
      <c r="C29" s="258" t="s">
        <v>587</v>
      </c>
      <c r="D29" s="306">
        <v>172600</v>
      </c>
      <c r="E29" s="306"/>
      <c r="F29" s="306"/>
      <c r="G29" s="306"/>
      <c r="H29" s="306"/>
      <c r="I29" s="307">
        <v>172600</v>
      </c>
    </row>
    <row r="30" spans="1:9" ht="11.25">
      <c r="A30" s="261"/>
      <c r="B30" s="262"/>
      <c r="C30" s="258" t="s">
        <v>588</v>
      </c>
      <c r="D30" s="306">
        <v>226369</v>
      </c>
      <c r="E30" s="306"/>
      <c r="F30" s="306"/>
      <c r="G30" s="306"/>
      <c r="H30" s="306"/>
      <c r="I30" s="307">
        <v>226369</v>
      </c>
    </row>
    <row r="31" spans="1:9" ht="11.25">
      <c r="A31" s="261"/>
      <c r="B31" s="262"/>
      <c r="C31" s="258" t="s">
        <v>589</v>
      </c>
      <c r="D31" s="306">
        <v>15275</v>
      </c>
      <c r="E31" s="306"/>
      <c r="F31" s="306"/>
      <c r="G31" s="306"/>
      <c r="H31" s="306"/>
      <c r="I31" s="307">
        <v>15275</v>
      </c>
    </row>
    <row r="32" spans="1:9" ht="11.25">
      <c r="A32" s="261"/>
      <c r="B32" s="262"/>
      <c r="C32" s="258" t="s">
        <v>565</v>
      </c>
      <c r="D32" s="306">
        <v>90295857</v>
      </c>
      <c r="E32" s="306"/>
      <c r="F32" s="306"/>
      <c r="G32" s="306"/>
      <c r="H32" s="306"/>
      <c r="I32" s="307">
        <v>90295857</v>
      </c>
    </row>
    <row r="33" spans="1:9" ht="11.25">
      <c r="A33" s="261"/>
      <c r="B33" s="262"/>
      <c r="C33" s="258" t="s">
        <v>590</v>
      </c>
      <c r="D33" s="306">
        <v>24473</v>
      </c>
      <c r="E33" s="306"/>
      <c r="F33" s="306"/>
      <c r="G33" s="306"/>
      <c r="H33" s="306"/>
      <c r="I33" s="307">
        <v>24473</v>
      </c>
    </row>
    <row r="34" spans="1:9" ht="11.25">
      <c r="A34" s="261"/>
      <c r="B34" s="262"/>
      <c r="C34" s="258" t="s">
        <v>591</v>
      </c>
      <c r="D34" s="306">
        <v>5549</v>
      </c>
      <c r="E34" s="306"/>
      <c r="F34" s="306"/>
      <c r="G34" s="306"/>
      <c r="H34" s="306"/>
      <c r="I34" s="307">
        <v>5549</v>
      </c>
    </row>
    <row r="35" spans="1:9" ht="11.25">
      <c r="A35" s="261"/>
      <c r="B35" s="262"/>
      <c r="C35" s="258" t="s">
        <v>592</v>
      </c>
      <c r="D35" s="306">
        <v>65835</v>
      </c>
      <c r="E35" s="306"/>
      <c r="F35" s="306"/>
      <c r="G35" s="306"/>
      <c r="H35" s="306"/>
      <c r="I35" s="307">
        <v>65835</v>
      </c>
    </row>
    <row r="36" spans="1:9" ht="19.5">
      <c r="A36" s="261"/>
      <c r="B36" s="262"/>
      <c r="C36" s="258" t="s">
        <v>593</v>
      </c>
      <c r="D36" s="306">
        <v>87565</v>
      </c>
      <c r="E36" s="306"/>
      <c r="F36" s="306"/>
      <c r="G36" s="306"/>
      <c r="H36" s="306"/>
      <c r="I36" s="307">
        <v>87565</v>
      </c>
    </row>
    <row r="37" spans="1:9" ht="19.5">
      <c r="A37" s="261"/>
      <c r="B37" s="262"/>
      <c r="C37" s="258" t="s">
        <v>594</v>
      </c>
      <c r="D37" s="306">
        <v>2064</v>
      </c>
      <c r="E37" s="306"/>
      <c r="F37" s="306"/>
      <c r="G37" s="306"/>
      <c r="H37" s="306"/>
      <c r="I37" s="307">
        <v>2064</v>
      </c>
    </row>
    <row r="38" spans="1:9" ht="19.5">
      <c r="A38" s="261"/>
      <c r="B38" s="262"/>
      <c r="C38" s="258" t="s">
        <v>595</v>
      </c>
      <c r="D38" s="306">
        <v>17310</v>
      </c>
      <c r="E38" s="306"/>
      <c r="F38" s="306"/>
      <c r="G38" s="306"/>
      <c r="H38" s="306"/>
      <c r="I38" s="307">
        <v>17310</v>
      </c>
    </row>
    <row r="39" spans="1:9" ht="11.25">
      <c r="A39" s="261"/>
      <c r="B39" s="262"/>
      <c r="C39" s="258" t="s">
        <v>596</v>
      </c>
      <c r="D39" s="306">
        <v>102</v>
      </c>
      <c r="E39" s="306"/>
      <c r="F39" s="306"/>
      <c r="G39" s="306"/>
      <c r="H39" s="306"/>
      <c r="I39" s="307">
        <v>102</v>
      </c>
    </row>
    <row r="40" spans="1:9" ht="19.5">
      <c r="A40" s="261"/>
      <c r="B40" s="262"/>
      <c r="C40" s="258" t="s">
        <v>597</v>
      </c>
      <c r="D40" s="306">
        <v>314214</v>
      </c>
      <c r="E40" s="306"/>
      <c r="F40" s="306"/>
      <c r="G40" s="306"/>
      <c r="H40" s="306"/>
      <c r="I40" s="307">
        <v>314214</v>
      </c>
    </row>
    <row r="41" spans="1:9" ht="29.25">
      <c r="A41" s="261"/>
      <c r="B41" s="262"/>
      <c r="C41" s="258" t="s">
        <v>598</v>
      </c>
      <c r="D41" s="306">
        <v>6000000</v>
      </c>
      <c r="E41" s="306"/>
      <c r="F41" s="306"/>
      <c r="G41" s="306"/>
      <c r="H41" s="306"/>
      <c r="I41" s="307">
        <v>6000000</v>
      </c>
    </row>
    <row r="42" spans="1:9" ht="19.5">
      <c r="A42" s="261"/>
      <c r="B42" s="262"/>
      <c r="C42" s="258" t="s">
        <v>599</v>
      </c>
      <c r="D42" s="306">
        <v>4135000</v>
      </c>
      <c r="E42" s="306"/>
      <c r="F42" s="306"/>
      <c r="G42" s="306"/>
      <c r="H42" s="306"/>
      <c r="I42" s="307">
        <v>4135000</v>
      </c>
    </row>
    <row r="43" spans="1:9" ht="20.25" thickBot="1">
      <c r="A43" s="261"/>
      <c r="B43" s="262"/>
      <c r="C43" s="258" t="s">
        <v>600</v>
      </c>
      <c r="D43" s="306">
        <v>132725</v>
      </c>
      <c r="E43" s="306"/>
      <c r="F43" s="306"/>
      <c r="G43" s="306"/>
      <c r="H43" s="306"/>
      <c r="I43" s="307">
        <v>132725</v>
      </c>
    </row>
    <row r="44" spans="1:9" ht="12" thickBot="1">
      <c r="A44" s="261"/>
      <c r="B44" s="263" t="s">
        <v>361</v>
      </c>
      <c r="C44" s="264"/>
      <c r="D44" s="308">
        <v>107531442</v>
      </c>
      <c r="E44" s="308"/>
      <c r="F44" s="308"/>
      <c r="G44" s="308"/>
      <c r="H44" s="308"/>
      <c r="I44" s="309">
        <v>107531442</v>
      </c>
    </row>
    <row r="45" spans="1:9" ht="11.25">
      <c r="A45" s="261"/>
      <c r="B45" s="279" t="s">
        <v>362</v>
      </c>
      <c r="C45" s="258" t="s">
        <v>587</v>
      </c>
      <c r="D45" s="306"/>
      <c r="E45" s="306"/>
      <c r="F45" s="306">
        <v>288300</v>
      </c>
      <c r="G45" s="306"/>
      <c r="H45" s="306"/>
      <c r="I45" s="307">
        <v>288300</v>
      </c>
    </row>
    <row r="46" spans="1:9" ht="11.25">
      <c r="A46" s="261"/>
      <c r="B46" s="280"/>
      <c r="C46" s="258" t="s">
        <v>588</v>
      </c>
      <c r="D46" s="306"/>
      <c r="E46" s="306"/>
      <c r="F46" s="306">
        <v>5194800</v>
      </c>
      <c r="G46" s="306"/>
      <c r="H46" s="306"/>
      <c r="I46" s="307">
        <v>5194800</v>
      </c>
    </row>
    <row r="47" spans="1:9" ht="11.25">
      <c r="A47" s="261"/>
      <c r="B47" s="280"/>
      <c r="C47" s="258" t="s">
        <v>565</v>
      </c>
      <c r="D47" s="306"/>
      <c r="E47" s="306">
        <v>18000</v>
      </c>
      <c r="F47" s="306">
        <v>4442514</v>
      </c>
      <c r="G47" s="306"/>
      <c r="H47" s="306"/>
      <c r="I47" s="307">
        <v>4460514</v>
      </c>
    </row>
    <row r="48" spans="1:9" ht="11.25">
      <c r="A48" s="261"/>
      <c r="B48" s="280"/>
      <c r="C48" s="258" t="s">
        <v>592</v>
      </c>
      <c r="D48" s="306"/>
      <c r="E48" s="306"/>
      <c r="F48" s="306">
        <v>109000</v>
      </c>
      <c r="G48" s="306"/>
      <c r="H48" s="306"/>
      <c r="I48" s="307">
        <v>109000</v>
      </c>
    </row>
    <row r="49" spans="1:9" ht="19.5">
      <c r="A49" s="261"/>
      <c r="B49" s="280"/>
      <c r="C49" s="258" t="s">
        <v>597</v>
      </c>
      <c r="D49" s="306"/>
      <c r="E49" s="306"/>
      <c r="F49" s="306">
        <v>1500</v>
      </c>
      <c r="G49" s="306"/>
      <c r="H49" s="306"/>
      <c r="I49" s="307">
        <v>1500</v>
      </c>
    </row>
    <row r="50" spans="1:9" ht="19.5">
      <c r="A50" s="261"/>
      <c r="B50" s="280"/>
      <c r="C50" s="258" t="s">
        <v>599</v>
      </c>
      <c r="D50" s="306"/>
      <c r="E50" s="306"/>
      <c r="F50" s="306">
        <v>36745000</v>
      </c>
      <c r="G50" s="306"/>
      <c r="H50" s="306"/>
      <c r="I50" s="307">
        <v>36745000</v>
      </c>
    </row>
    <row r="51" spans="1:9" ht="20.25" thickBot="1">
      <c r="A51" s="261"/>
      <c r="B51" s="281"/>
      <c r="C51" s="258" t="s">
        <v>600</v>
      </c>
      <c r="D51" s="306"/>
      <c r="E51" s="306"/>
      <c r="F51" s="306">
        <v>3335000</v>
      </c>
      <c r="G51" s="306"/>
      <c r="H51" s="306"/>
      <c r="I51" s="307">
        <v>3335000</v>
      </c>
    </row>
    <row r="52" spans="1:9" ht="12" thickBot="1">
      <c r="A52" s="261"/>
      <c r="B52" s="263" t="s">
        <v>366</v>
      </c>
      <c r="C52" s="264"/>
      <c r="D52" s="308"/>
      <c r="E52" s="308">
        <v>18000</v>
      </c>
      <c r="F52" s="308">
        <v>50116114</v>
      </c>
      <c r="G52" s="308"/>
      <c r="H52" s="308"/>
      <c r="I52" s="309">
        <v>50134114</v>
      </c>
    </row>
    <row r="53" spans="1:9" ht="11.25">
      <c r="A53" s="261"/>
      <c r="B53" s="279" t="s">
        <v>601</v>
      </c>
      <c r="C53" s="258" t="s">
        <v>587</v>
      </c>
      <c r="D53" s="306">
        <v>1700</v>
      </c>
      <c r="E53" s="306"/>
      <c r="F53" s="306"/>
      <c r="G53" s="306"/>
      <c r="H53" s="306"/>
      <c r="I53" s="307">
        <v>1700</v>
      </c>
    </row>
    <row r="54" spans="1:9" ht="11.25">
      <c r="A54" s="261"/>
      <c r="B54" s="280"/>
      <c r="C54" s="258" t="s">
        <v>588</v>
      </c>
      <c r="D54" s="306">
        <v>538110</v>
      </c>
      <c r="E54" s="306"/>
      <c r="F54" s="306"/>
      <c r="G54" s="306"/>
      <c r="H54" s="306"/>
      <c r="I54" s="307">
        <v>538110</v>
      </c>
    </row>
    <row r="55" spans="1:9" ht="11.25">
      <c r="A55" s="261"/>
      <c r="B55" s="280"/>
      <c r="C55" s="258" t="s">
        <v>565</v>
      </c>
      <c r="D55" s="306">
        <v>2106780</v>
      </c>
      <c r="E55" s="306">
        <v>81908</v>
      </c>
      <c r="F55" s="306"/>
      <c r="G55" s="306"/>
      <c r="H55" s="306"/>
      <c r="I55" s="307">
        <v>2188688</v>
      </c>
    </row>
    <row r="56" spans="1:9" ht="19.5">
      <c r="A56" s="261"/>
      <c r="B56" s="280"/>
      <c r="C56" s="258" t="s">
        <v>599</v>
      </c>
      <c r="D56" s="306">
        <v>5290900</v>
      </c>
      <c r="E56" s="306">
        <v>102890</v>
      </c>
      <c r="F56" s="306"/>
      <c r="G56" s="306"/>
      <c r="H56" s="306"/>
      <c r="I56" s="307">
        <v>5393790</v>
      </c>
    </row>
    <row r="57" spans="1:9" ht="20.25" thickBot="1">
      <c r="A57" s="261"/>
      <c r="B57" s="281"/>
      <c r="C57" s="258" t="s">
        <v>600</v>
      </c>
      <c r="D57" s="306">
        <v>100000</v>
      </c>
      <c r="E57" s="306"/>
      <c r="F57" s="306"/>
      <c r="G57" s="306"/>
      <c r="H57" s="306"/>
      <c r="I57" s="307">
        <v>100000</v>
      </c>
    </row>
    <row r="58" spans="1:9" ht="12" thickBot="1">
      <c r="A58" s="261"/>
      <c r="B58" s="263" t="s">
        <v>602</v>
      </c>
      <c r="C58" s="264"/>
      <c r="D58" s="308">
        <v>8037490</v>
      </c>
      <c r="E58" s="308">
        <v>184798</v>
      </c>
      <c r="F58" s="308"/>
      <c r="G58" s="308"/>
      <c r="H58" s="308"/>
      <c r="I58" s="309">
        <v>8222288</v>
      </c>
    </row>
    <row r="59" spans="1:9" ht="11.25">
      <c r="A59" s="261"/>
      <c r="B59" s="279" t="s">
        <v>367</v>
      </c>
      <c r="C59" s="258" t="s">
        <v>603</v>
      </c>
      <c r="D59" s="306">
        <v>32050</v>
      </c>
      <c r="E59" s="306"/>
      <c r="F59" s="306"/>
      <c r="G59" s="306"/>
      <c r="H59" s="306"/>
      <c r="I59" s="307">
        <v>32050</v>
      </c>
    </row>
    <row r="60" spans="1:9" ht="19.5">
      <c r="A60" s="261"/>
      <c r="B60" s="282"/>
      <c r="C60" s="258" t="s">
        <v>583</v>
      </c>
      <c r="D60" s="306"/>
      <c r="E60" s="306"/>
      <c r="F60" s="306">
        <v>89171</v>
      </c>
      <c r="G60" s="306"/>
      <c r="H60" s="306"/>
      <c r="I60" s="307">
        <v>89171</v>
      </c>
    </row>
    <row r="61" spans="1:9" ht="19.5">
      <c r="A61" s="261"/>
      <c r="B61" s="262"/>
      <c r="C61" s="258" t="s">
        <v>584</v>
      </c>
      <c r="D61" s="306"/>
      <c r="E61" s="306"/>
      <c r="F61" s="306">
        <v>5375</v>
      </c>
      <c r="G61" s="306"/>
      <c r="H61" s="306"/>
      <c r="I61" s="307">
        <v>5375</v>
      </c>
    </row>
    <row r="62" spans="1:9" ht="19.5">
      <c r="A62" s="261"/>
      <c r="B62" s="262"/>
      <c r="C62" s="258" t="s">
        <v>577</v>
      </c>
      <c r="D62" s="306"/>
      <c r="E62" s="306"/>
      <c r="F62" s="306">
        <v>16295</v>
      </c>
      <c r="G62" s="306"/>
      <c r="H62" s="306"/>
      <c r="I62" s="307">
        <v>16295</v>
      </c>
    </row>
    <row r="63" spans="1:9" ht="11.25">
      <c r="A63" s="261"/>
      <c r="B63" s="262"/>
      <c r="C63" s="258" t="s">
        <v>578</v>
      </c>
      <c r="D63" s="306"/>
      <c r="E63" s="306"/>
      <c r="F63" s="306">
        <v>2320</v>
      </c>
      <c r="G63" s="306"/>
      <c r="H63" s="306"/>
      <c r="I63" s="307">
        <v>2320</v>
      </c>
    </row>
    <row r="64" spans="1:9" ht="11.25">
      <c r="A64" s="261"/>
      <c r="B64" s="262"/>
      <c r="C64" s="258" t="s">
        <v>586</v>
      </c>
      <c r="D64" s="306"/>
      <c r="E64" s="306"/>
      <c r="F64" s="306">
        <v>1600</v>
      </c>
      <c r="G64" s="306"/>
      <c r="H64" s="306"/>
      <c r="I64" s="307">
        <v>1600</v>
      </c>
    </row>
    <row r="65" spans="1:9" ht="11.25">
      <c r="A65" s="261"/>
      <c r="B65" s="262"/>
      <c r="C65" s="258" t="s">
        <v>604</v>
      </c>
      <c r="D65" s="306">
        <v>525</v>
      </c>
      <c r="E65" s="306"/>
      <c r="F65" s="306"/>
      <c r="G65" s="306"/>
      <c r="H65" s="306"/>
      <c r="I65" s="307">
        <v>525</v>
      </c>
    </row>
    <row r="66" spans="1:9" ht="11.25">
      <c r="A66" s="261"/>
      <c r="B66" s="262"/>
      <c r="C66" s="258" t="s">
        <v>565</v>
      </c>
      <c r="D66" s="306">
        <v>155650</v>
      </c>
      <c r="E66" s="306"/>
      <c r="F66" s="306">
        <v>162755</v>
      </c>
      <c r="G66" s="306"/>
      <c r="H66" s="306"/>
      <c r="I66" s="307">
        <v>318405</v>
      </c>
    </row>
    <row r="67" spans="1:9" ht="11.25">
      <c r="A67" s="261"/>
      <c r="B67" s="262"/>
      <c r="C67" s="258" t="s">
        <v>605</v>
      </c>
      <c r="D67" s="306">
        <v>256716</v>
      </c>
      <c r="E67" s="306"/>
      <c r="F67" s="306"/>
      <c r="G67" s="306"/>
      <c r="H67" s="306"/>
      <c r="I67" s="307">
        <v>256716</v>
      </c>
    </row>
    <row r="68" spans="1:9" ht="11.25">
      <c r="A68" s="261"/>
      <c r="B68" s="262"/>
      <c r="C68" s="258" t="s">
        <v>606</v>
      </c>
      <c r="D68" s="306">
        <v>82</v>
      </c>
      <c r="E68" s="306"/>
      <c r="F68" s="306"/>
      <c r="G68" s="306"/>
      <c r="H68" s="306"/>
      <c r="I68" s="307">
        <v>82</v>
      </c>
    </row>
    <row r="69" spans="1:9" ht="11.25">
      <c r="A69" s="261"/>
      <c r="B69" s="262"/>
      <c r="C69" s="258" t="s">
        <v>607</v>
      </c>
      <c r="D69" s="306">
        <v>2654</v>
      </c>
      <c r="E69" s="306"/>
      <c r="F69" s="306"/>
      <c r="G69" s="306"/>
      <c r="H69" s="306"/>
      <c r="I69" s="307">
        <v>2654</v>
      </c>
    </row>
    <row r="70" spans="1:9" ht="11.25">
      <c r="A70" s="261"/>
      <c r="B70" s="262"/>
      <c r="C70" s="258" t="s">
        <v>591</v>
      </c>
      <c r="D70" s="306"/>
      <c r="E70" s="306"/>
      <c r="F70" s="306">
        <v>44029</v>
      </c>
      <c r="G70" s="306"/>
      <c r="H70" s="306"/>
      <c r="I70" s="307">
        <v>44029</v>
      </c>
    </row>
    <row r="71" spans="1:9" ht="11.25">
      <c r="A71" s="261"/>
      <c r="B71" s="262"/>
      <c r="C71" s="258" t="s">
        <v>608</v>
      </c>
      <c r="D71" s="306">
        <v>14310</v>
      </c>
      <c r="E71" s="306"/>
      <c r="F71" s="306"/>
      <c r="G71" s="306"/>
      <c r="H71" s="306"/>
      <c r="I71" s="307">
        <v>14310</v>
      </c>
    </row>
    <row r="72" spans="1:9" ht="12" thickBot="1">
      <c r="A72" s="261"/>
      <c r="B72" s="262"/>
      <c r="C72" s="258" t="s">
        <v>609</v>
      </c>
      <c r="D72" s="306">
        <v>3526</v>
      </c>
      <c r="E72" s="306"/>
      <c r="F72" s="306"/>
      <c r="G72" s="306"/>
      <c r="H72" s="306"/>
      <c r="I72" s="307">
        <v>3526</v>
      </c>
    </row>
    <row r="73" spans="1:9" ht="12" thickBot="1">
      <c r="A73" s="261"/>
      <c r="B73" s="263" t="s">
        <v>369</v>
      </c>
      <c r="C73" s="264"/>
      <c r="D73" s="308">
        <v>465513</v>
      </c>
      <c r="E73" s="308"/>
      <c r="F73" s="308">
        <v>321545</v>
      </c>
      <c r="G73" s="308"/>
      <c r="H73" s="308"/>
      <c r="I73" s="309">
        <v>787058</v>
      </c>
    </row>
    <row r="74" spans="1:9" ht="12" thickBot="1">
      <c r="A74" s="267" t="s">
        <v>370</v>
      </c>
      <c r="B74" s="268"/>
      <c r="C74" s="269"/>
      <c r="D74" s="310">
        <v>116034445</v>
      </c>
      <c r="E74" s="310">
        <v>202798</v>
      </c>
      <c r="F74" s="310">
        <v>50437659</v>
      </c>
      <c r="G74" s="310"/>
      <c r="H74" s="310"/>
      <c r="I74" s="311">
        <v>166674902</v>
      </c>
    </row>
    <row r="75" spans="1:9" ht="29.25">
      <c r="A75" s="256" t="s">
        <v>371</v>
      </c>
      <c r="B75" s="279" t="s">
        <v>610</v>
      </c>
      <c r="C75" s="258" t="s">
        <v>611</v>
      </c>
      <c r="D75" s="306">
        <v>10000</v>
      </c>
      <c r="E75" s="306"/>
      <c r="F75" s="306"/>
      <c r="G75" s="306"/>
      <c r="H75" s="306"/>
      <c r="I75" s="307">
        <v>10000</v>
      </c>
    </row>
    <row r="76" spans="1:9" ht="11.25">
      <c r="A76" s="261"/>
      <c r="B76" s="280"/>
      <c r="C76" s="258" t="s">
        <v>579</v>
      </c>
      <c r="D76" s="306">
        <v>5000</v>
      </c>
      <c r="E76" s="306"/>
      <c r="F76" s="306"/>
      <c r="G76" s="306"/>
      <c r="H76" s="306"/>
      <c r="I76" s="307">
        <v>5000</v>
      </c>
    </row>
    <row r="77" spans="1:9" ht="11.25">
      <c r="A77" s="261"/>
      <c r="B77" s="280"/>
      <c r="C77" s="258" t="s">
        <v>586</v>
      </c>
      <c r="D77" s="306">
        <v>59950</v>
      </c>
      <c r="E77" s="306"/>
      <c r="F77" s="306"/>
      <c r="G77" s="306"/>
      <c r="H77" s="306"/>
      <c r="I77" s="307">
        <v>59950</v>
      </c>
    </row>
    <row r="78" spans="1:9" ht="11.25">
      <c r="A78" s="261"/>
      <c r="B78" s="280"/>
      <c r="C78" s="258" t="s">
        <v>587</v>
      </c>
      <c r="D78" s="306">
        <v>15000</v>
      </c>
      <c r="E78" s="306"/>
      <c r="F78" s="306"/>
      <c r="G78" s="306"/>
      <c r="H78" s="306"/>
      <c r="I78" s="307">
        <v>15000</v>
      </c>
    </row>
    <row r="79" spans="1:9" ht="11.25">
      <c r="A79" s="261"/>
      <c r="B79" s="280"/>
      <c r="C79" s="258" t="s">
        <v>588</v>
      </c>
      <c r="D79" s="306">
        <v>20000</v>
      </c>
      <c r="E79" s="306"/>
      <c r="F79" s="306"/>
      <c r="G79" s="306"/>
      <c r="H79" s="306"/>
      <c r="I79" s="307">
        <v>20000</v>
      </c>
    </row>
    <row r="80" spans="1:9" ht="11.25">
      <c r="A80" s="261"/>
      <c r="B80" s="280"/>
      <c r="C80" s="258" t="s">
        <v>565</v>
      </c>
      <c r="D80" s="306">
        <v>129150</v>
      </c>
      <c r="E80" s="306"/>
      <c r="F80" s="306"/>
      <c r="G80" s="306"/>
      <c r="H80" s="306"/>
      <c r="I80" s="307">
        <v>129150</v>
      </c>
    </row>
    <row r="81" spans="1:9" ht="11.25">
      <c r="A81" s="261"/>
      <c r="B81" s="280"/>
      <c r="C81" s="258" t="s">
        <v>612</v>
      </c>
      <c r="D81" s="306">
        <v>22000</v>
      </c>
      <c r="E81" s="306"/>
      <c r="F81" s="306"/>
      <c r="G81" s="306"/>
      <c r="H81" s="306"/>
      <c r="I81" s="307">
        <v>22000</v>
      </c>
    </row>
    <row r="82" spans="1:9" ht="12" thickBot="1">
      <c r="A82" s="261"/>
      <c r="B82" s="281"/>
      <c r="C82" s="258" t="s">
        <v>592</v>
      </c>
      <c r="D82" s="306">
        <v>7000</v>
      </c>
      <c r="E82" s="306"/>
      <c r="F82" s="306"/>
      <c r="G82" s="306"/>
      <c r="H82" s="306"/>
      <c r="I82" s="307">
        <v>7000</v>
      </c>
    </row>
    <row r="83" spans="1:9" ht="12" thickBot="1">
      <c r="A83" s="261"/>
      <c r="B83" s="263" t="s">
        <v>613</v>
      </c>
      <c r="C83" s="264"/>
      <c r="D83" s="308">
        <v>268100</v>
      </c>
      <c r="E83" s="308"/>
      <c r="F83" s="308"/>
      <c r="G83" s="308"/>
      <c r="H83" s="308"/>
      <c r="I83" s="309">
        <v>268100</v>
      </c>
    </row>
    <row r="84" spans="1:9" ht="11.25">
      <c r="A84" s="261"/>
      <c r="B84" s="279" t="s">
        <v>372</v>
      </c>
      <c r="C84" s="258" t="s">
        <v>565</v>
      </c>
      <c r="D84" s="306"/>
      <c r="E84" s="306">
        <v>3710</v>
      </c>
      <c r="F84" s="306"/>
      <c r="G84" s="306"/>
      <c r="H84" s="306"/>
      <c r="I84" s="307">
        <v>3710</v>
      </c>
    </row>
    <row r="85" spans="1:9" ht="11.25">
      <c r="A85" s="261"/>
      <c r="B85" s="282"/>
      <c r="C85" s="258" t="s">
        <v>592</v>
      </c>
      <c r="D85" s="306">
        <v>40000</v>
      </c>
      <c r="E85" s="306"/>
      <c r="F85" s="306"/>
      <c r="G85" s="306"/>
      <c r="H85" s="306"/>
      <c r="I85" s="307">
        <v>40000</v>
      </c>
    </row>
    <row r="86" spans="1:9" ht="20.25" thickBot="1">
      <c r="A86" s="261"/>
      <c r="B86" s="262"/>
      <c r="C86" s="258" t="s">
        <v>599</v>
      </c>
      <c r="D86" s="306">
        <v>6600000</v>
      </c>
      <c r="E86" s="306"/>
      <c r="F86" s="306"/>
      <c r="G86" s="306"/>
      <c r="H86" s="306"/>
      <c r="I86" s="307">
        <v>6600000</v>
      </c>
    </row>
    <row r="87" spans="1:9" ht="12" thickBot="1">
      <c r="A87" s="261"/>
      <c r="B87" s="263" t="s">
        <v>373</v>
      </c>
      <c r="C87" s="264"/>
      <c r="D87" s="308">
        <v>6640000</v>
      </c>
      <c r="E87" s="308">
        <v>3710</v>
      </c>
      <c r="F87" s="308"/>
      <c r="G87" s="308"/>
      <c r="H87" s="308"/>
      <c r="I87" s="309">
        <v>6643710</v>
      </c>
    </row>
    <row r="88" spans="1:9" ht="12" thickBot="1">
      <c r="A88" s="267" t="s">
        <v>374</v>
      </c>
      <c r="B88" s="268"/>
      <c r="C88" s="269"/>
      <c r="D88" s="310">
        <v>6908100</v>
      </c>
      <c r="E88" s="310">
        <v>3710</v>
      </c>
      <c r="F88" s="310"/>
      <c r="G88" s="310"/>
      <c r="H88" s="310"/>
      <c r="I88" s="311">
        <v>6911810</v>
      </c>
    </row>
    <row r="89" spans="1:9" ht="29.25">
      <c r="A89" s="283" t="s">
        <v>375</v>
      </c>
      <c r="B89" s="257" t="s">
        <v>614</v>
      </c>
      <c r="C89" s="258" t="s">
        <v>615</v>
      </c>
      <c r="D89" s="306">
        <v>607649</v>
      </c>
      <c r="E89" s="306"/>
      <c r="F89" s="306"/>
      <c r="G89" s="306"/>
      <c r="H89" s="306"/>
      <c r="I89" s="307">
        <v>607649</v>
      </c>
    </row>
    <row r="90" spans="1:9" ht="49.5" thickBot="1">
      <c r="A90" s="285"/>
      <c r="B90" s="262"/>
      <c r="C90" s="258" t="s">
        <v>616</v>
      </c>
      <c r="D90" s="306">
        <v>20000</v>
      </c>
      <c r="E90" s="306"/>
      <c r="F90" s="306"/>
      <c r="G90" s="306"/>
      <c r="H90" s="306"/>
      <c r="I90" s="307">
        <v>20000</v>
      </c>
    </row>
    <row r="91" spans="1:9" ht="12" thickBot="1">
      <c r="A91" s="286"/>
      <c r="B91" s="263" t="s">
        <v>617</v>
      </c>
      <c r="C91" s="264"/>
      <c r="D91" s="308">
        <v>627649</v>
      </c>
      <c r="E91" s="308"/>
      <c r="F91" s="308"/>
      <c r="G91" s="308"/>
      <c r="H91" s="308"/>
      <c r="I91" s="309">
        <v>627649</v>
      </c>
    </row>
    <row r="92" spans="1:9" ht="19.5">
      <c r="A92" s="261"/>
      <c r="B92" s="279" t="s">
        <v>376</v>
      </c>
      <c r="C92" s="258" t="s">
        <v>577</v>
      </c>
      <c r="D92" s="306">
        <v>1800</v>
      </c>
      <c r="E92" s="306"/>
      <c r="F92" s="306"/>
      <c r="G92" s="306"/>
      <c r="H92" s="306"/>
      <c r="I92" s="307">
        <v>1800</v>
      </c>
    </row>
    <row r="93" spans="1:9" ht="11.25">
      <c r="A93" s="261"/>
      <c r="B93" s="280"/>
      <c r="C93" s="258" t="s">
        <v>578</v>
      </c>
      <c r="D93" s="306">
        <v>250</v>
      </c>
      <c r="E93" s="306"/>
      <c r="F93" s="306"/>
      <c r="G93" s="306"/>
      <c r="H93" s="306"/>
      <c r="I93" s="307">
        <v>250</v>
      </c>
    </row>
    <row r="94" spans="1:9" ht="11.25">
      <c r="A94" s="261"/>
      <c r="B94" s="280"/>
      <c r="C94" s="258" t="s">
        <v>579</v>
      </c>
      <c r="D94" s="306">
        <v>24900</v>
      </c>
      <c r="E94" s="306"/>
      <c r="F94" s="306"/>
      <c r="G94" s="306"/>
      <c r="H94" s="306"/>
      <c r="I94" s="307">
        <v>24900</v>
      </c>
    </row>
    <row r="95" spans="1:9" ht="11.25">
      <c r="A95" s="261"/>
      <c r="B95" s="282"/>
      <c r="C95" s="258" t="s">
        <v>587</v>
      </c>
      <c r="D95" s="306">
        <v>175000</v>
      </c>
      <c r="E95" s="306"/>
      <c r="F95" s="306"/>
      <c r="G95" s="306"/>
      <c r="H95" s="306"/>
      <c r="I95" s="307">
        <v>175000</v>
      </c>
    </row>
    <row r="96" spans="1:9" ht="11.25">
      <c r="A96" s="261"/>
      <c r="B96" s="262"/>
      <c r="C96" s="258" t="s">
        <v>588</v>
      </c>
      <c r="D96" s="306">
        <v>1276000</v>
      </c>
      <c r="E96" s="306"/>
      <c r="F96" s="306"/>
      <c r="G96" s="306"/>
      <c r="H96" s="306">
        <v>180</v>
      </c>
      <c r="I96" s="307">
        <v>1276180</v>
      </c>
    </row>
    <row r="97" spans="1:9" ht="11.25">
      <c r="A97" s="261"/>
      <c r="B97" s="262"/>
      <c r="C97" s="258" t="s">
        <v>565</v>
      </c>
      <c r="D97" s="306">
        <v>2832650</v>
      </c>
      <c r="E97" s="306">
        <v>1000</v>
      </c>
      <c r="F97" s="306"/>
      <c r="G97" s="306"/>
      <c r="H97" s="306">
        <v>85820</v>
      </c>
      <c r="I97" s="307">
        <v>2919470</v>
      </c>
    </row>
    <row r="98" spans="1:9" ht="11.25">
      <c r="A98" s="261"/>
      <c r="B98" s="262"/>
      <c r="C98" s="258" t="s">
        <v>592</v>
      </c>
      <c r="D98" s="306">
        <v>15351</v>
      </c>
      <c r="E98" s="306"/>
      <c r="F98" s="306"/>
      <c r="G98" s="306"/>
      <c r="H98" s="306"/>
      <c r="I98" s="307">
        <v>15351</v>
      </c>
    </row>
    <row r="99" spans="1:9" ht="11.25">
      <c r="A99" s="261"/>
      <c r="B99" s="262"/>
      <c r="C99" s="258" t="s">
        <v>618</v>
      </c>
      <c r="D99" s="306">
        <v>50000</v>
      </c>
      <c r="E99" s="306"/>
      <c r="F99" s="306"/>
      <c r="G99" s="306"/>
      <c r="H99" s="306"/>
      <c r="I99" s="307">
        <v>50000</v>
      </c>
    </row>
    <row r="100" spans="1:9" ht="19.5">
      <c r="A100" s="261"/>
      <c r="B100" s="262"/>
      <c r="C100" s="258" t="s">
        <v>595</v>
      </c>
      <c r="D100" s="306">
        <v>41000</v>
      </c>
      <c r="E100" s="306"/>
      <c r="F100" s="306"/>
      <c r="G100" s="306"/>
      <c r="H100" s="306"/>
      <c r="I100" s="307">
        <v>41000</v>
      </c>
    </row>
    <row r="101" spans="1:9" ht="19.5">
      <c r="A101" s="261"/>
      <c r="B101" s="262"/>
      <c r="C101" s="258" t="s">
        <v>619</v>
      </c>
      <c r="D101" s="306">
        <v>1032000</v>
      </c>
      <c r="E101" s="306"/>
      <c r="F101" s="306"/>
      <c r="G101" s="306"/>
      <c r="H101" s="306"/>
      <c r="I101" s="307">
        <v>1032000</v>
      </c>
    </row>
    <row r="102" spans="1:9" ht="29.25">
      <c r="A102" s="261"/>
      <c r="B102" s="262"/>
      <c r="C102" s="258" t="s">
        <v>620</v>
      </c>
      <c r="D102" s="306">
        <v>1629290</v>
      </c>
      <c r="E102" s="306"/>
      <c r="F102" s="306"/>
      <c r="G102" s="306"/>
      <c r="H102" s="306"/>
      <c r="I102" s="307">
        <v>1629290</v>
      </c>
    </row>
    <row r="103" spans="1:9" ht="19.5">
      <c r="A103" s="261"/>
      <c r="B103" s="262"/>
      <c r="C103" s="258" t="s">
        <v>597</v>
      </c>
      <c r="D103" s="306">
        <v>330000</v>
      </c>
      <c r="E103" s="306"/>
      <c r="F103" s="306"/>
      <c r="G103" s="306"/>
      <c r="H103" s="306">
        <v>39000</v>
      </c>
      <c r="I103" s="307">
        <v>369000</v>
      </c>
    </row>
    <row r="104" spans="1:9" ht="19.5">
      <c r="A104" s="261"/>
      <c r="B104" s="262"/>
      <c r="C104" s="258" t="s">
        <v>599</v>
      </c>
      <c r="D104" s="306">
        <v>678000</v>
      </c>
      <c r="E104" s="306"/>
      <c r="F104" s="306"/>
      <c r="G104" s="306"/>
      <c r="H104" s="306"/>
      <c r="I104" s="307">
        <v>678000</v>
      </c>
    </row>
    <row r="105" spans="1:9" ht="20.25" thickBot="1">
      <c r="A105" s="261"/>
      <c r="B105" s="262"/>
      <c r="C105" s="258" t="s">
        <v>600</v>
      </c>
      <c r="D105" s="306">
        <v>3422810</v>
      </c>
      <c r="E105" s="306"/>
      <c r="F105" s="306"/>
      <c r="G105" s="306"/>
      <c r="H105" s="306"/>
      <c r="I105" s="307">
        <v>3422810</v>
      </c>
    </row>
    <row r="106" spans="1:9" ht="12" thickBot="1">
      <c r="A106" s="261"/>
      <c r="B106" s="263" t="s">
        <v>382</v>
      </c>
      <c r="C106" s="264"/>
      <c r="D106" s="308">
        <v>11509051</v>
      </c>
      <c r="E106" s="308">
        <v>1000</v>
      </c>
      <c r="F106" s="308"/>
      <c r="G106" s="308"/>
      <c r="H106" s="308">
        <v>125000</v>
      </c>
      <c r="I106" s="309">
        <v>11635051</v>
      </c>
    </row>
    <row r="107" spans="1:9" ht="30" thickBot="1">
      <c r="A107" s="261"/>
      <c r="B107" s="257" t="s">
        <v>621</v>
      </c>
      <c r="C107" s="258" t="s">
        <v>598</v>
      </c>
      <c r="D107" s="306">
        <v>4000000</v>
      </c>
      <c r="E107" s="306"/>
      <c r="F107" s="306"/>
      <c r="G107" s="306"/>
      <c r="H107" s="306"/>
      <c r="I107" s="307">
        <v>4000000</v>
      </c>
    </row>
    <row r="108" spans="1:9" ht="12" thickBot="1">
      <c r="A108" s="261"/>
      <c r="B108" s="263" t="s">
        <v>622</v>
      </c>
      <c r="C108" s="264"/>
      <c r="D108" s="308">
        <v>4000000</v>
      </c>
      <c r="E108" s="308"/>
      <c r="F108" s="308"/>
      <c r="G108" s="308"/>
      <c r="H108" s="308"/>
      <c r="I108" s="309">
        <v>4000000</v>
      </c>
    </row>
    <row r="109" spans="1:9" ht="19.5">
      <c r="A109" s="261"/>
      <c r="B109" s="257" t="s">
        <v>383</v>
      </c>
      <c r="C109" s="258" t="s">
        <v>623</v>
      </c>
      <c r="D109" s="306">
        <v>270000</v>
      </c>
      <c r="E109" s="306"/>
      <c r="F109" s="306"/>
      <c r="G109" s="306"/>
      <c r="H109" s="306"/>
      <c r="I109" s="307">
        <v>270000</v>
      </c>
    </row>
    <row r="110" spans="1:9" ht="19.5">
      <c r="A110" s="261"/>
      <c r="B110" s="262"/>
      <c r="C110" s="258" t="s">
        <v>577</v>
      </c>
      <c r="D110" s="306">
        <v>415</v>
      </c>
      <c r="E110" s="306"/>
      <c r="F110" s="306"/>
      <c r="G110" s="306"/>
      <c r="H110" s="306"/>
      <c r="I110" s="307">
        <v>415</v>
      </c>
    </row>
    <row r="111" spans="1:9" ht="11.25">
      <c r="A111" s="261"/>
      <c r="B111" s="262"/>
      <c r="C111" s="258" t="s">
        <v>579</v>
      </c>
      <c r="D111" s="306">
        <v>2400</v>
      </c>
      <c r="E111" s="306"/>
      <c r="F111" s="306"/>
      <c r="G111" s="306"/>
      <c r="H111" s="306"/>
      <c r="I111" s="307">
        <v>2400</v>
      </c>
    </row>
    <row r="112" spans="1:9" ht="11.25">
      <c r="A112" s="261"/>
      <c r="B112" s="262"/>
      <c r="C112" s="258" t="s">
        <v>588</v>
      </c>
      <c r="D112" s="306">
        <v>2189</v>
      </c>
      <c r="E112" s="306"/>
      <c r="F112" s="306"/>
      <c r="G112" s="306"/>
      <c r="H112" s="306"/>
      <c r="I112" s="307">
        <v>2189</v>
      </c>
    </row>
    <row r="113" spans="1:9" ht="11.25">
      <c r="A113" s="261"/>
      <c r="B113" s="262"/>
      <c r="C113" s="258" t="s">
        <v>565</v>
      </c>
      <c r="D113" s="306">
        <v>500990</v>
      </c>
      <c r="E113" s="306"/>
      <c r="F113" s="306"/>
      <c r="G113" s="306"/>
      <c r="H113" s="306"/>
      <c r="I113" s="307">
        <v>500990</v>
      </c>
    </row>
    <row r="114" spans="1:9" ht="11.25">
      <c r="A114" s="261"/>
      <c r="B114" s="262"/>
      <c r="C114" s="258" t="s">
        <v>596</v>
      </c>
      <c r="D114" s="306">
        <v>10627</v>
      </c>
      <c r="E114" s="306"/>
      <c r="F114" s="306"/>
      <c r="G114" s="306"/>
      <c r="H114" s="306"/>
      <c r="I114" s="307">
        <v>10627</v>
      </c>
    </row>
    <row r="115" spans="1:9" ht="19.5">
      <c r="A115" s="261"/>
      <c r="B115" s="262"/>
      <c r="C115" s="258" t="s">
        <v>619</v>
      </c>
      <c r="D115" s="306">
        <v>32643</v>
      </c>
      <c r="E115" s="306"/>
      <c r="F115" s="306"/>
      <c r="G115" s="306"/>
      <c r="H115" s="306"/>
      <c r="I115" s="307">
        <v>32643</v>
      </c>
    </row>
    <row r="116" spans="1:9" ht="19.5">
      <c r="A116" s="261"/>
      <c r="B116" s="262"/>
      <c r="C116" s="258" t="s">
        <v>597</v>
      </c>
      <c r="D116" s="306">
        <v>157680</v>
      </c>
      <c r="E116" s="306"/>
      <c r="F116" s="306"/>
      <c r="G116" s="306"/>
      <c r="H116" s="306"/>
      <c r="I116" s="307">
        <v>157680</v>
      </c>
    </row>
    <row r="117" spans="1:9" ht="12" thickBot="1">
      <c r="A117" s="261"/>
      <c r="B117" s="262"/>
      <c r="C117" s="258" t="s">
        <v>624</v>
      </c>
      <c r="D117" s="306">
        <v>167900</v>
      </c>
      <c r="E117" s="306"/>
      <c r="F117" s="306"/>
      <c r="G117" s="306"/>
      <c r="H117" s="306"/>
      <c r="I117" s="307">
        <v>167900</v>
      </c>
    </row>
    <row r="118" spans="1:9" ht="12" thickBot="1">
      <c r="A118" s="261"/>
      <c r="B118" s="263" t="s">
        <v>384</v>
      </c>
      <c r="C118" s="264"/>
      <c r="D118" s="308">
        <v>1144844</v>
      </c>
      <c r="E118" s="308"/>
      <c r="F118" s="308"/>
      <c r="G118" s="308"/>
      <c r="H118" s="308"/>
      <c r="I118" s="309">
        <v>1144844</v>
      </c>
    </row>
    <row r="119" spans="1:9" ht="12" thickBot="1">
      <c r="A119" s="267" t="s">
        <v>385</v>
      </c>
      <c r="B119" s="268"/>
      <c r="C119" s="269"/>
      <c r="D119" s="310">
        <v>17281544</v>
      </c>
      <c r="E119" s="310">
        <v>1000</v>
      </c>
      <c r="F119" s="310"/>
      <c r="G119" s="310"/>
      <c r="H119" s="310">
        <v>125000</v>
      </c>
      <c r="I119" s="311">
        <v>17407544</v>
      </c>
    </row>
    <row r="120" spans="1:9" ht="19.5">
      <c r="A120" s="276" t="s">
        <v>386</v>
      </c>
      <c r="B120" s="279" t="s">
        <v>387</v>
      </c>
      <c r="C120" s="258" t="s">
        <v>625</v>
      </c>
      <c r="D120" s="306">
        <v>430</v>
      </c>
      <c r="E120" s="306"/>
      <c r="F120" s="306"/>
      <c r="G120" s="306"/>
      <c r="H120" s="306"/>
      <c r="I120" s="307">
        <v>430</v>
      </c>
    </row>
    <row r="121" spans="1:9" ht="11.25">
      <c r="A121" s="277"/>
      <c r="B121" s="280"/>
      <c r="C121" s="258" t="s">
        <v>579</v>
      </c>
      <c r="D121" s="306">
        <v>75000</v>
      </c>
      <c r="E121" s="306"/>
      <c r="F121" s="306"/>
      <c r="G121" s="306"/>
      <c r="H121" s="306"/>
      <c r="I121" s="307">
        <v>75000</v>
      </c>
    </row>
    <row r="122" spans="1:9" ht="11.25">
      <c r="A122" s="277"/>
      <c r="B122" s="280"/>
      <c r="C122" s="258" t="s">
        <v>565</v>
      </c>
      <c r="D122" s="306">
        <v>270400</v>
      </c>
      <c r="E122" s="306"/>
      <c r="F122" s="306"/>
      <c r="G122" s="306"/>
      <c r="H122" s="306"/>
      <c r="I122" s="307">
        <v>270400</v>
      </c>
    </row>
    <row r="123" spans="1:9" ht="11.25">
      <c r="A123" s="277"/>
      <c r="B123" s="280"/>
      <c r="C123" s="258" t="s">
        <v>605</v>
      </c>
      <c r="D123" s="306">
        <v>65900</v>
      </c>
      <c r="E123" s="306"/>
      <c r="F123" s="306"/>
      <c r="G123" s="306"/>
      <c r="H123" s="306"/>
      <c r="I123" s="307">
        <v>65900</v>
      </c>
    </row>
    <row r="124" spans="1:9" ht="11.25">
      <c r="A124" s="277"/>
      <c r="B124" s="280"/>
      <c r="C124" s="258" t="s">
        <v>606</v>
      </c>
      <c r="D124" s="306">
        <v>4070</v>
      </c>
      <c r="E124" s="306"/>
      <c r="F124" s="306"/>
      <c r="G124" s="306"/>
      <c r="H124" s="306"/>
      <c r="I124" s="307">
        <v>4070</v>
      </c>
    </row>
    <row r="125" spans="1:9" ht="11.25">
      <c r="A125" s="277"/>
      <c r="B125" s="280"/>
      <c r="C125" s="258" t="s">
        <v>608</v>
      </c>
      <c r="D125" s="306">
        <v>33560</v>
      </c>
      <c r="E125" s="306"/>
      <c r="F125" s="306"/>
      <c r="G125" s="306"/>
      <c r="H125" s="306"/>
      <c r="I125" s="307">
        <v>33560</v>
      </c>
    </row>
    <row r="126" spans="1:9" ht="19.5">
      <c r="A126" s="277"/>
      <c r="B126" s="280"/>
      <c r="C126" s="258" t="s">
        <v>626</v>
      </c>
      <c r="D126" s="306">
        <v>7960</v>
      </c>
      <c r="E126" s="306"/>
      <c r="F126" s="306"/>
      <c r="G126" s="306"/>
      <c r="H126" s="306"/>
      <c r="I126" s="307">
        <v>7960</v>
      </c>
    </row>
    <row r="127" spans="1:9" ht="20.25" thickBot="1">
      <c r="A127" s="278"/>
      <c r="B127" s="281"/>
      <c r="C127" s="258" t="s">
        <v>627</v>
      </c>
      <c r="D127" s="306">
        <v>14000</v>
      </c>
      <c r="E127" s="306"/>
      <c r="F127" s="306"/>
      <c r="G127" s="306"/>
      <c r="H127" s="306"/>
      <c r="I127" s="307">
        <v>14000</v>
      </c>
    </row>
    <row r="128" spans="1:9" ht="12" thickBot="1">
      <c r="A128" s="261"/>
      <c r="B128" s="263" t="s">
        <v>389</v>
      </c>
      <c r="C128" s="264"/>
      <c r="D128" s="308">
        <v>471320</v>
      </c>
      <c r="E128" s="308"/>
      <c r="F128" s="308"/>
      <c r="G128" s="308"/>
      <c r="H128" s="308"/>
      <c r="I128" s="309">
        <v>471320</v>
      </c>
    </row>
    <row r="129" spans="1:9" ht="39.75" thickBot="1">
      <c r="A129" s="261"/>
      <c r="B129" s="257" t="s">
        <v>390</v>
      </c>
      <c r="C129" s="258" t="s">
        <v>565</v>
      </c>
      <c r="D129" s="306"/>
      <c r="E129" s="306"/>
      <c r="F129" s="306"/>
      <c r="G129" s="306"/>
      <c r="H129" s="306">
        <v>173000</v>
      </c>
      <c r="I129" s="307">
        <v>173000</v>
      </c>
    </row>
    <row r="130" spans="1:9" ht="12" thickBot="1">
      <c r="A130" s="261"/>
      <c r="B130" s="263" t="s">
        <v>391</v>
      </c>
      <c r="C130" s="264"/>
      <c r="D130" s="308"/>
      <c r="E130" s="308"/>
      <c r="F130" s="308"/>
      <c r="G130" s="308"/>
      <c r="H130" s="308">
        <v>173000</v>
      </c>
      <c r="I130" s="309">
        <v>173000</v>
      </c>
    </row>
    <row r="131" spans="1:9" ht="30" thickBot="1">
      <c r="A131" s="261"/>
      <c r="B131" s="257" t="s">
        <v>392</v>
      </c>
      <c r="C131" s="258" t="s">
        <v>565</v>
      </c>
      <c r="D131" s="306"/>
      <c r="E131" s="306"/>
      <c r="F131" s="306"/>
      <c r="G131" s="306"/>
      <c r="H131" s="306">
        <v>60000</v>
      </c>
      <c r="I131" s="307">
        <v>60000</v>
      </c>
    </row>
    <row r="132" spans="1:9" ht="12" thickBot="1">
      <c r="A132" s="261"/>
      <c r="B132" s="263" t="s">
        <v>393</v>
      </c>
      <c r="C132" s="264"/>
      <c r="D132" s="308"/>
      <c r="E132" s="308"/>
      <c r="F132" s="308"/>
      <c r="G132" s="308"/>
      <c r="H132" s="308">
        <v>60000</v>
      </c>
      <c r="I132" s="309">
        <v>60000</v>
      </c>
    </row>
    <row r="133" spans="1:9" ht="19.5">
      <c r="A133" s="261"/>
      <c r="B133" s="257" t="s">
        <v>394</v>
      </c>
      <c r="C133" s="258" t="s">
        <v>582</v>
      </c>
      <c r="D133" s="306"/>
      <c r="E133" s="306"/>
      <c r="F133" s="306"/>
      <c r="G133" s="306"/>
      <c r="H133" s="306">
        <v>300</v>
      </c>
      <c r="I133" s="307">
        <v>300</v>
      </c>
    </row>
    <row r="134" spans="1:9" ht="19.5">
      <c r="A134" s="261"/>
      <c r="B134" s="262"/>
      <c r="C134" s="258" t="s">
        <v>583</v>
      </c>
      <c r="D134" s="306"/>
      <c r="E134" s="306"/>
      <c r="F134" s="306"/>
      <c r="G134" s="306"/>
      <c r="H134" s="306">
        <v>281992</v>
      </c>
      <c r="I134" s="307">
        <v>281992</v>
      </c>
    </row>
    <row r="135" spans="1:9" ht="19.5">
      <c r="A135" s="261"/>
      <c r="B135" s="262"/>
      <c r="C135" s="258" t="s">
        <v>584</v>
      </c>
      <c r="D135" s="306"/>
      <c r="E135" s="306"/>
      <c r="F135" s="306"/>
      <c r="G135" s="306"/>
      <c r="H135" s="306">
        <v>22423</v>
      </c>
      <c r="I135" s="307">
        <v>22423</v>
      </c>
    </row>
    <row r="136" spans="1:9" ht="19.5">
      <c r="A136" s="261"/>
      <c r="B136" s="262"/>
      <c r="C136" s="258" t="s">
        <v>577</v>
      </c>
      <c r="D136" s="306"/>
      <c r="E136" s="306"/>
      <c r="F136" s="306"/>
      <c r="G136" s="306"/>
      <c r="H136" s="306">
        <v>55390</v>
      </c>
      <c r="I136" s="307">
        <v>55390</v>
      </c>
    </row>
    <row r="137" spans="1:9" ht="11.25">
      <c r="A137" s="261"/>
      <c r="B137" s="262"/>
      <c r="C137" s="258" t="s">
        <v>578</v>
      </c>
      <c r="D137" s="306"/>
      <c r="E137" s="306"/>
      <c r="F137" s="306"/>
      <c r="G137" s="306"/>
      <c r="H137" s="306">
        <v>7460</v>
      </c>
      <c r="I137" s="307">
        <v>7460</v>
      </c>
    </row>
    <row r="138" spans="1:9" ht="11.25">
      <c r="A138" s="261"/>
      <c r="B138" s="262"/>
      <c r="C138" s="258" t="s">
        <v>586</v>
      </c>
      <c r="D138" s="306"/>
      <c r="E138" s="306"/>
      <c r="F138" s="306"/>
      <c r="G138" s="306"/>
      <c r="H138" s="306">
        <v>7344</v>
      </c>
      <c r="I138" s="307">
        <v>7344</v>
      </c>
    </row>
    <row r="139" spans="1:9" ht="11.25">
      <c r="A139" s="261"/>
      <c r="B139" s="262"/>
      <c r="C139" s="258" t="s">
        <v>587</v>
      </c>
      <c r="D139" s="306"/>
      <c r="E139" s="306"/>
      <c r="F139" s="306"/>
      <c r="G139" s="306"/>
      <c r="H139" s="306">
        <v>9000</v>
      </c>
      <c r="I139" s="307">
        <v>9000</v>
      </c>
    </row>
    <row r="140" spans="1:9" ht="11.25">
      <c r="A140" s="261"/>
      <c r="B140" s="262"/>
      <c r="C140" s="258" t="s">
        <v>588</v>
      </c>
      <c r="D140" s="306"/>
      <c r="E140" s="306"/>
      <c r="F140" s="306"/>
      <c r="G140" s="306"/>
      <c r="H140" s="306">
        <v>100</v>
      </c>
      <c r="I140" s="307">
        <v>100</v>
      </c>
    </row>
    <row r="141" spans="1:9" ht="11.25">
      <c r="A141" s="261"/>
      <c r="B141" s="262"/>
      <c r="C141" s="258" t="s">
        <v>589</v>
      </c>
      <c r="D141" s="306"/>
      <c r="E141" s="306"/>
      <c r="F141" s="306"/>
      <c r="G141" s="306"/>
      <c r="H141" s="306">
        <v>800</v>
      </c>
      <c r="I141" s="307">
        <v>800</v>
      </c>
    </row>
    <row r="142" spans="1:9" ht="11.25">
      <c r="A142" s="261"/>
      <c r="B142" s="262"/>
      <c r="C142" s="258" t="s">
        <v>565</v>
      </c>
      <c r="D142" s="306"/>
      <c r="E142" s="306"/>
      <c r="F142" s="306"/>
      <c r="G142" s="306"/>
      <c r="H142" s="306">
        <v>22996</v>
      </c>
      <c r="I142" s="307">
        <v>22996</v>
      </c>
    </row>
    <row r="143" spans="1:9" ht="11.25">
      <c r="A143" s="261"/>
      <c r="B143" s="262"/>
      <c r="C143" s="258" t="s">
        <v>590</v>
      </c>
      <c r="D143" s="306"/>
      <c r="E143" s="306"/>
      <c r="F143" s="306"/>
      <c r="G143" s="306"/>
      <c r="H143" s="306">
        <v>20160</v>
      </c>
      <c r="I143" s="307">
        <v>20160</v>
      </c>
    </row>
    <row r="144" spans="1:9" ht="20.25" thickBot="1">
      <c r="A144" s="261"/>
      <c r="B144" s="262"/>
      <c r="C144" s="258" t="s">
        <v>593</v>
      </c>
      <c r="D144" s="306"/>
      <c r="E144" s="306"/>
      <c r="F144" s="306"/>
      <c r="G144" s="306"/>
      <c r="H144" s="306">
        <v>6435</v>
      </c>
      <c r="I144" s="307">
        <v>6435</v>
      </c>
    </row>
    <row r="145" spans="1:9" ht="12" thickBot="1">
      <c r="A145" s="261"/>
      <c r="B145" s="263" t="s">
        <v>395</v>
      </c>
      <c r="C145" s="264"/>
      <c r="D145" s="308"/>
      <c r="E145" s="308"/>
      <c r="F145" s="308"/>
      <c r="G145" s="308"/>
      <c r="H145" s="308">
        <v>434400</v>
      </c>
      <c r="I145" s="309">
        <v>434400</v>
      </c>
    </row>
    <row r="146" spans="1:9" ht="11.25">
      <c r="A146" s="261"/>
      <c r="B146" s="257" t="s">
        <v>396</v>
      </c>
      <c r="C146" s="258" t="s">
        <v>588</v>
      </c>
      <c r="D146" s="306">
        <v>27480</v>
      </c>
      <c r="E146" s="306"/>
      <c r="F146" s="306"/>
      <c r="G146" s="306"/>
      <c r="H146" s="306"/>
      <c r="I146" s="307">
        <v>27480</v>
      </c>
    </row>
    <row r="147" spans="1:9" ht="12" thickBot="1">
      <c r="A147" s="261"/>
      <c r="B147" s="262"/>
      <c r="C147" s="258" t="s">
        <v>565</v>
      </c>
      <c r="D147" s="306">
        <v>20</v>
      </c>
      <c r="E147" s="306"/>
      <c r="F147" s="306"/>
      <c r="G147" s="306"/>
      <c r="H147" s="306"/>
      <c r="I147" s="307">
        <v>20</v>
      </c>
    </row>
    <row r="148" spans="1:9" ht="12" thickBot="1">
      <c r="A148" s="261"/>
      <c r="B148" s="263" t="s">
        <v>398</v>
      </c>
      <c r="C148" s="264"/>
      <c r="D148" s="308">
        <v>27500</v>
      </c>
      <c r="E148" s="308"/>
      <c r="F148" s="308"/>
      <c r="G148" s="308"/>
      <c r="H148" s="308"/>
      <c r="I148" s="309">
        <v>27500</v>
      </c>
    </row>
    <row r="149" spans="1:9" ht="32.25" customHeight="1">
      <c r="A149" s="261"/>
      <c r="B149" s="257" t="s">
        <v>399</v>
      </c>
      <c r="C149" s="258" t="s">
        <v>628</v>
      </c>
      <c r="D149" s="306">
        <v>100000</v>
      </c>
      <c r="E149" s="306"/>
      <c r="F149" s="306"/>
      <c r="G149" s="306"/>
      <c r="H149" s="306"/>
      <c r="I149" s="307">
        <v>100000</v>
      </c>
    </row>
    <row r="150" spans="1:9" ht="39">
      <c r="A150" s="261"/>
      <c r="B150" s="262"/>
      <c r="C150" s="258" t="s">
        <v>629</v>
      </c>
      <c r="D150" s="306">
        <v>155000</v>
      </c>
      <c r="E150" s="306"/>
      <c r="F150" s="306"/>
      <c r="G150" s="306"/>
      <c r="H150" s="306"/>
      <c r="I150" s="307">
        <v>155000</v>
      </c>
    </row>
    <row r="151" spans="1:9" ht="19.5">
      <c r="A151" s="261"/>
      <c r="B151" s="262"/>
      <c r="C151" s="258" t="s">
        <v>582</v>
      </c>
      <c r="D151" s="306">
        <v>5374</v>
      </c>
      <c r="E151" s="306"/>
      <c r="F151" s="306"/>
      <c r="G151" s="306"/>
      <c r="H151" s="306"/>
      <c r="I151" s="307">
        <v>5374</v>
      </c>
    </row>
    <row r="152" spans="1:9" ht="19.5">
      <c r="A152" s="261"/>
      <c r="B152" s="262"/>
      <c r="C152" s="258" t="s">
        <v>583</v>
      </c>
      <c r="D152" s="306">
        <v>247535</v>
      </c>
      <c r="E152" s="306"/>
      <c r="F152" s="306"/>
      <c r="G152" s="306"/>
      <c r="H152" s="306"/>
      <c r="I152" s="307">
        <v>247535</v>
      </c>
    </row>
    <row r="153" spans="1:9" ht="19.5">
      <c r="A153" s="261"/>
      <c r="B153" s="262"/>
      <c r="C153" s="258" t="s">
        <v>577</v>
      </c>
      <c r="D153" s="306">
        <v>45027</v>
      </c>
      <c r="E153" s="306"/>
      <c r="F153" s="306"/>
      <c r="G153" s="306"/>
      <c r="H153" s="306"/>
      <c r="I153" s="307">
        <v>45027</v>
      </c>
    </row>
    <row r="154" spans="1:9" ht="11.25">
      <c r="A154" s="261"/>
      <c r="B154" s="262"/>
      <c r="C154" s="258" t="s">
        <v>578</v>
      </c>
      <c r="D154" s="306">
        <v>6065</v>
      </c>
      <c r="E154" s="306"/>
      <c r="F154" s="306"/>
      <c r="G154" s="306"/>
      <c r="H154" s="306"/>
      <c r="I154" s="307">
        <v>6065</v>
      </c>
    </row>
    <row r="155" spans="1:9" ht="11.25">
      <c r="A155" s="261"/>
      <c r="B155" s="262"/>
      <c r="C155" s="258" t="s">
        <v>579</v>
      </c>
      <c r="D155" s="306">
        <v>16000</v>
      </c>
      <c r="E155" s="306"/>
      <c r="F155" s="306"/>
      <c r="G155" s="306"/>
      <c r="H155" s="306"/>
      <c r="I155" s="307">
        <v>16000</v>
      </c>
    </row>
    <row r="156" spans="1:9" ht="11.25">
      <c r="A156" s="261"/>
      <c r="B156" s="262"/>
      <c r="C156" s="258" t="s">
        <v>630</v>
      </c>
      <c r="D156" s="306">
        <v>55817</v>
      </c>
      <c r="E156" s="306"/>
      <c r="F156" s="306"/>
      <c r="G156" s="306"/>
      <c r="H156" s="306"/>
      <c r="I156" s="307">
        <v>55817</v>
      </c>
    </row>
    <row r="157" spans="1:9" ht="11.25">
      <c r="A157" s="261"/>
      <c r="B157" s="262"/>
      <c r="C157" s="258" t="s">
        <v>631</v>
      </c>
      <c r="D157" s="306">
        <v>21066</v>
      </c>
      <c r="E157" s="306"/>
      <c r="F157" s="306"/>
      <c r="G157" s="306"/>
      <c r="H157" s="306"/>
      <c r="I157" s="307">
        <v>21066</v>
      </c>
    </row>
    <row r="158" spans="1:9" ht="11.25">
      <c r="A158" s="261"/>
      <c r="B158" s="262"/>
      <c r="C158" s="258" t="s">
        <v>586</v>
      </c>
      <c r="D158" s="306">
        <v>67000</v>
      </c>
      <c r="E158" s="306"/>
      <c r="F158" s="306"/>
      <c r="G158" s="306"/>
      <c r="H158" s="306"/>
      <c r="I158" s="307">
        <v>67000</v>
      </c>
    </row>
    <row r="159" spans="1:9" ht="11.25">
      <c r="A159" s="261"/>
      <c r="B159" s="262"/>
      <c r="C159" s="258" t="s">
        <v>632</v>
      </c>
      <c r="D159" s="306">
        <v>16450</v>
      </c>
      <c r="E159" s="306"/>
      <c r="F159" s="306"/>
      <c r="G159" s="306"/>
      <c r="H159" s="306"/>
      <c r="I159" s="307">
        <v>16450</v>
      </c>
    </row>
    <row r="160" spans="1:9" ht="11.25">
      <c r="A160" s="261"/>
      <c r="B160" s="262"/>
      <c r="C160" s="258" t="s">
        <v>633</v>
      </c>
      <c r="D160" s="306">
        <v>6209</v>
      </c>
      <c r="E160" s="306"/>
      <c r="F160" s="306"/>
      <c r="G160" s="306"/>
      <c r="H160" s="306"/>
      <c r="I160" s="307">
        <v>6209</v>
      </c>
    </row>
    <row r="161" spans="1:9" ht="11.25">
      <c r="A161" s="261"/>
      <c r="B161" s="262"/>
      <c r="C161" s="258" t="s">
        <v>587</v>
      </c>
      <c r="D161" s="306">
        <v>325000</v>
      </c>
      <c r="E161" s="306"/>
      <c r="F161" s="306"/>
      <c r="G161" s="306"/>
      <c r="H161" s="306"/>
      <c r="I161" s="307">
        <v>325000</v>
      </c>
    </row>
    <row r="162" spans="1:9" ht="11.25">
      <c r="A162" s="261"/>
      <c r="B162" s="262"/>
      <c r="C162" s="258" t="s">
        <v>588</v>
      </c>
      <c r="D162" s="306">
        <v>9000</v>
      </c>
      <c r="E162" s="306"/>
      <c r="F162" s="306"/>
      <c r="G162" s="306"/>
      <c r="H162" s="306"/>
      <c r="I162" s="307">
        <v>9000</v>
      </c>
    </row>
    <row r="163" spans="1:9" ht="11.25">
      <c r="A163" s="261"/>
      <c r="B163" s="262"/>
      <c r="C163" s="258" t="s">
        <v>589</v>
      </c>
      <c r="D163" s="306">
        <v>800</v>
      </c>
      <c r="E163" s="306"/>
      <c r="F163" s="306"/>
      <c r="G163" s="306"/>
      <c r="H163" s="306"/>
      <c r="I163" s="307">
        <v>800</v>
      </c>
    </row>
    <row r="164" spans="1:9" ht="11.25">
      <c r="A164" s="261"/>
      <c r="B164" s="262"/>
      <c r="C164" s="258" t="s">
        <v>565</v>
      </c>
      <c r="D164" s="306">
        <v>421736</v>
      </c>
      <c r="E164" s="306"/>
      <c r="F164" s="306"/>
      <c r="G164" s="306"/>
      <c r="H164" s="306"/>
      <c r="I164" s="307">
        <v>421736</v>
      </c>
    </row>
    <row r="165" spans="1:9" ht="11.25">
      <c r="A165" s="261"/>
      <c r="B165" s="262"/>
      <c r="C165" s="258" t="s">
        <v>634</v>
      </c>
      <c r="D165" s="306">
        <v>31986</v>
      </c>
      <c r="E165" s="306"/>
      <c r="F165" s="306"/>
      <c r="G165" s="306"/>
      <c r="H165" s="306"/>
      <c r="I165" s="307">
        <v>31986</v>
      </c>
    </row>
    <row r="166" spans="1:9" ht="11.25">
      <c r="A166" s="261"/>
      <c r="B166" s="262"/>
      <c r="C166" s="258" t="s">
        <v>635</v>
      </c>
      <c r="D166" s="306">
        <v>13772</v>
      </c>
      <c r="E166" s="306"/>
      <c r="F166" s="306"/>
      <c r="G166" s="306"/>
      <c r="H166" s="306"/>
      <c r="I166" s="307">
        <v>13772</v>
      </c>
    </row>
    <row r="167" spans="1:9" ht="19.5">
      <c r="A167" s="261"/>
      <c r="B167" s="262"/>
      <c r="C167" s="258" t="s">
        <v>636</v>
      </c>
      <c r="D167" s="306">
        <v>76100</v>
      </c>
      <c r="E167" s="306"/>
      <c r="F167" s="306"/>
      <c r="G167" s="306"/>
      <c r="H167" s="306"/>
      <c r="I167" s="307">
        <v>76100</v>
      </c>
    </row>
    <row r="168" spans="1:9" ht="11.25">
      <c r="A168" s="261"/>
      <c r="B168" s="262"/>
      <c r="C168" s="258" t="s">
        <v>590</v>
      </c>
      <c r="D168" s="306">
        <v>3000</v>
      </c>
      <c r="E168" s="306"/>
      <c r="F168" s="306"/>
      <c r="G168" s="306"/>
      <c r="H168" s="306"/>
      <c r="I168" s="307">
        <v>3000</v>
      </c>
    </row>
    <row r="169" spans="1:9" ht="11.25">
      <c r="A169" s="261"/>
      <c r="B169" s="262"/>
      <c r="C169" s="258" t="s">
        <v>591</v>
      </c>
      <c r="D169" s="306">
        <v>5000</v>
      </c>
      <c r="E169" s="306"/>
      <c r="F169" s="306"/>
      <c r="G169" s="306"/>
      <c r="H169" s="306"/>
      <c r="I169" s="307">
        <v>5000</v>
      </c>
    </row>
    <row r="170" spans="1:9" ht="11.25">
      <c r="A170" s="261"/>
      <c r="B170" s="262"/>
      <c r="C170" s="258" t="s">
        <v>592</v>
      </c>
      <c r="D170" s="306">
        <v>17000</v>
      </c>
      <c r="E170" s="306"/>
      <c r="F170" s="306"/>
      <c r="G170" s="306"/>
      <c r="H170" s="306"/>
      <c r="I170" s="307">
        <v>17000</v>
      </c>
    </row>
    <row r="171" spans="1:9" ht="11.25">
      <c r="A171" s="261"/>
      <c r="B171" s="262"/>
      <c r="C171" s="258" t="s">
        <v>637</v>
      </c>
      <c r="D171" s="306">
        <v>363</v>
      </c>
      <c r="E171" s="306"/>
      <c r="F171" s="306"/>
      <c r="G171" s="306"/>
      <c r="H171" s="306"/>
      <c r="I171" s="307">
        <v>363</v>
      </c>
    </row>
    <row r="172" spans="1:9" ht="11.25">
      <c r="A172" s="261"/>
      <c r="B172" s="262"/>
      <c r="C172" s="258" t="s">
        <v>638</v>
      </c>
      <c r="D172" s="306">
        <v>137</v>
      </c>
      <c r="E172" s="306"/>
      <c r="F172" s="306"/>
      <c r="G172" s="306"/>
      <c r="H172" s="306"/>
      <c r="I172" s="307">
        <v>137</v>
      </c>
    </row>
    <row r="173" spans="1:9" ht="19.5">
      <c r="A173" s="261"/>
      <c r="B173" s="262"/>
      <c r="C173" s="258" t="s">
        <v>593</v>
      </c>
      <c r="D173" s="306">
        <v>5200</v>
      </c>
      <c r="E173" s="306"/>
      <c r="F173" s="306"/>
      <c r="G173" s="306"/>
      <c r="H173" s="306"/>
      <c r="I173" s="307">
        <v>5200</v>
      </c>
    </row>
    <row r="174" spans="1:9" ht="19.5">
      <c r="A174" s="261"/>
      <c r="B174" s="262"/>
      <c r="C174" s="258" t="s">
        <v>594</v>
      </c>
      <c r="D174" s="306">
        <v>4920</v>
      </c>
      <c r="E174" s="306"/>
      <c r="F174" s="306"/>
      <c r="G174" s="306"/>
      <c r="H174" s="306"/>
      <c r="I174" s="307">
        <v>4920</v>
      </c>
    </row>
    <row r="175" spans="1:9" ht="19.5">
      <c r="A175" s="261"/>
      <c r="B175" s="262"/>
      <c r="C175" s="258" t="s">
        <v>599</v>
      </c>
      <c r="D175" s="306">
        <v>2654943</v>
      </c>
      <c r="E175" s="306"/>
      <c r="F175" s="306"/>
      <c r="G175" s="306"/>
      <c r="H175" s="306"/>
      <c r="I175" s="307">
        <v>2654943</v>
      </c>
    </row>
    <row r="176" spans="1:9" ht="20.25" thickBot="1">
      <c r="A176" s="261"/>
      <c r="B176" s="262"/>
      <c r="C176" s="258" t="s">
        <v>600</v>
      </c>
      <c r="D176" s="306">
        <v>24000</v>
      </c>
      <c r="E176" s="306"/>
      <c r="F176" s="306"/>
      <c r="G176" s="306"/>
      <c r="H176" s="306"/>
      <c r="I176" s="307">
        <v>24000</v>
      </c>
    </row>
    <row r="177" spans="1:9" ht="12" thickBot="1">
      <c r="A177" s="261"/>
      <c r="B177" s="263" t="s">
        <v>401</v>
      </c>
      <c r="C177" s="264"/>
      <c r="D177" s="308">
        <v>4334500</v>
      </c>
      <c r="E177" s="308"/>
      <c r="F177" s="308"/>
      <c r="G177" s="308"/>
      <c r="H177" s="308"/>
      <c r="I177" s="309">
        <v>4334500</v>
      </c>
    </row>
    <row r="178" spans="1:9" ht="12" thickBot="1">
      <c r="A178" s="267" t="s">
        <v>402</v>
      </c>
      <c r="B178" s="268"/>
      <c r="C178" s="269"/>
      <c r="D178" s="310">
        <v>4833320</v>
      </c>
      <c r="E178" s="310"/>
      <c r="F178" s="310"/>
      <c r="G178" s="310"/>
      <c r="H178" s="310">
        <v>667400</v>
      </c>
      <c r="I178" s="311">
        <v>5500720</v>
      </c>
    </row>
    <row r="179" spans="1:9" ht="19.5">
      <c r="A179" s="276" t="s">
        <v>403</v>
      </c>
      <c r="B179" s="257" t="s">
        <v>404</v>
      </c>
      <c r="C179" s="258" t="s">
        <v>582</v>
      </c>
      <c r="D179" s="306">
        <v>7720</v>
      </c>
      <c r="E179" s="306"/>
      <c r="F179" s="306">
        <v>4580</v>
      </c>
      <c r="G179" s="306"/>
      <c r="H179" s="306"/>
      <c r="I179" s="307">
        <v>12300</v>
      </c>
    </row>
    <row r="180" spans="1:9" ht="19.5">
      <c r="A180" s="277"/>
      <c r="B180" s="262"/>
      <c r="C180" s="258" t="s">
        <v>583</v>
      </c>
      <c r="D180" s="306">
        <v>1458830</v>
      </c>
      <c r="E180" s="306"/>
      <c r="F180" s="306">
        <v>972525</v>
      </c>
      <c r="G180" s="306">
        <v>882270</v>
      </c>
      <c r="H180" s="306">
        <v>449030</v>
      </c>
      <c r="I180" s="307">
        <v>3762655</v>
      </c>
    </row>
    <row r="181" spans="1:9" ht="12.75" customHeight="1">
      <c r="A181" s="278"/>
      <c r="B181" s="262"/>
      <c r="C181" s="258" t="s">
        <v>584</v>
      </c>
      <c r="D181" s="306">
        <v>178875</v>
      </c>
      <c r="E181" s="306"/>
      <c r="F181" s="306">
        <v>105990</v>
      </c>
      <c r="G181" s="306"/>
      <c r="H181" s="306"/>
      <c r="I181" s="307">
        <v>284865</v>
      </c>
    </row>
    <row r="182" spans="1:9" ht="19.5">
      <c r="A182" s="261"/>
      <c r="B182" s="262"/>
      <c r="C182" s="258" t="s">
        <v>577</v>
      </c>
      <c r="D182" s="306">
        <v>261985</v>
      </c>
      <c r="E182" s="306"/>
      <c r="F182" s="306">
        <v>174080</v>
      </c>
      <c r="G182" s="306">
        <v>150615</v>
      </c>
      <c r="H182" s="306">
        <v>71270</v>
      </c>
      <c r="I182" s="307">
        <v>657950</v>
      </c>
    </row>
    <row r="183" spans="1:9" ht="11.25">
      <c r="A183" s="261"/>
      <c r="B183" s="262"/>
      <c r="C183" s="258" t="s">
        <v>578</v>
      </c>
      <c r="D183" s="306">
        <v>39430</v>
      </c>
      <c r="E183" s="306"/>
      <c r="F183" s="306">
        <v>25920</v>
      </c>
      <c r="G183" s="306">
        <v>21615</v>
      </c>
      <c r="H183" s="306">
        <v>11000</v>
      </c>
      <c r="I183" s="307">
        <v>97965</v>
      </c>
    </row>
    <row r="184" spans="1:9" ht="19.5">
      <c r="A184" s="261"/>
      <c r="B184" s="262"/>
      <c r="C184" s="258" t="s">
        <v>585</v>
      </c>
      <c r="D184" s="306">
        <v>3630</v>
      </c>
      <c r="E184" s="306"/>
      <c r="F184" s="306">
        <v>2155</v>
      </c>
      <c r="G184" s="306"/>
      <c r="H184" s="306"/>
      <c r="I184" s="307">
        <v>5785</v>
      </c>
    </row>
    <row r="185" spans="1:9" ht="11.25">
      <c r="A185" s="261"/>
      <c r="B185" s="262"/>
      <c r="C185" s="258" t="s">
        <v>579</v>
      </c>
      <c r="D185" s="306">
        <v>5450</v>
      </c>
      <c r="E185" s="306"/>
      <c r="F185" s="306">
        <v>3230</v>
      </c>
      <c r="G185" s="306"/>
      <c r="H185" s="306"/>
      <c r="I185" s="307">
        <v>8680</v>
      </c>
    </row>
    <row r="186" spans="1:9" ht="11.25">
      <c r="A186" s="261"/>
      <c r="B186" s="262"/>
      <c r="C186" s="258" t="s">
        <v>586</v>
      </c>
      <c r="D186" s="306">
        <v>128720</v>
      </c>
      <c r="E186" s="306"/>
      <c r="F186" s="306">
        <v>76265</v>
      </c>
      <c r="G186" s="306"/>
      <c r="H186" s="306"/>
      <c r="I186" s="307">
        <v>204985</v>
      </c>
    </row>
    <row r="187" spans="1:9" ht="11.25">
      <c r="A187" s="261"/>
      <c r="B187" s="262"/>
      <c r="C187" s="258" t="s">
        <v>587</v>
      </c>
      <c r="D187" s="306">
        <v>55525</v>
      </c>
      <c r="E187" s="306"/>
      <c r="F187" s="306">
        <v>32900</v>
      </c>
      <c r="G187" s="306"/>
      <c r="H187" s="306"/>
      <c r="I187" s="307">
        <v>88425</v>
      </c>
    </row>
    <row r="188" spans="1:9" ht="11.25">
      <c r="A188" s="261"/>
      <c r="B188" s="262"/>
      <c r="C188" s="258" t="s">
        <v>588</v>
      </c>
      <c r="D188" s="306">
        <v>41090</v>
      </c>
      <c r="E188" s="306"/>
      <c r="F188" s="306">
        <v>24345</v>
      </c>
      <c r="G188" s="306"/>
      <c r="H188" s="306"/>
      <c r="I188" s="307">
        <v>65435</v>
      </c>
    </row>
    <row r="189" spans="1:9" ht="11.25">
      <c r="A189" s="261"/>
      <c r="B189" s="262"/>
      <c r="C189" s="258" t="s">
        <v>589</v>
      </c>
      <c r="D189" s="306">
        <v>2725</v>
      </c>
      <c r="E189" s="306"/>
      <c r="F189" s="306">
        <v>1615</v>
      </c>
      <c r="G189" s="306"/>
      <c r="H189" s="306"/>
      <c r="I189" s="307">
        <v>4340</v>
      </c>
    </row>
    <row r="190" spans="1:9" ht="11.25">
      <c r="A190" s="261"/>
      <c r="B190" s="262"/>
      <c r="C190" s="258" t="s">
        <v>565</v>
      </c>
      <c r="D190" s="306">
        <v>458020</v>
      </c>
      <c r="E190" s="306"/>
      <c r="F190" s="306">
        <v>271385</v>
      </c>
      <c r="G190" s="306"/>
      <c r="H190" s="306"/>
      <c r="I190" s="307">
        <v>729405</v>
      </c>
    </row>
    <row r="191" spans="1:9" ht="19.5">
      <c r="A191" s="261"/>
      <c r="B191" s="262"/>
      <c r="C191" s="258" t="s">
        <v>636</v>
      </c>
      <c r="D191" s="306">
        <v>4540</v>
      </c>
      <c r="E191" s="306"/>
      <c r="F191" s="306">
        <v>2690</v>
      </c>
      <c r="G191" s="306"/>
      <c r="H191" s="306"/>
      <c r="I191" s="307">
        <v>7230</v>
      </c>
    </row>
    <row r="192" spans="1:9" ht="11.25">
      <c r="A192" s="261"/>
      <c r="B192" s="262"/>
      <c r="C192" s="258" t="s">
        <v>590</v>
      </c>
      <c r="D192" s="306">
        <v>30510</v>
      </c>
      <c r="E192" s="306"/>
      <c r="F192" s="306">
        <v>18075</v>
      </c>
      <c r="G192" s="306"/>
      <c r="H192" s="306"/>
      <c r="I192" s="307">
        <v>48585</v>
      </c>
    </row>
    <row r="193" spans="1:9" ht="11.25">
      <c r="A193" s="261"/>
      <c r="B193" s="262"/>
      <c r="C193" s="258" t="s">
        <v>591</v>
      </c>
      <c r="D193" s="306">
        <v>9080</v>
      </c>
      <c r="E193" s="306"/>
      <c r="F193" s="306">
        <v>5380</v>
      </c>
      <c r="G193" s="306"/>
      <c r="H193" s="306"/>
      <c r="I193" s="307">
        <v>14460</v>
      </c>
    </row>
    <row r="194" spans="1:9" ht="11.25">
      <c r="A194" s="261"/>
      <c r="B194" s="262"/>
      <c r="C194" s="258" t="s">
        <v>592</v>
      </c>
      <c r="D194" s="306">
        <v>7265</v>
      </c>
      <c r="E194" s="306"/>
      <c r="F194" s="306">
        <v>4305</v>
      </c>
      <c r="G194" s="306"/>
      <c r="H194" s="306"/>
      <c r="I194" s="307">
        <v>11570</v>
      </c>
    </row>
    <row r="195" spans="1:9" ht="20.25" thickBot="1">
      <c r="A195" s="261"/>
      <c r="B195" s="262"/>
      <c r="C195" s="258" t="s">
        <v>593</v>
      </c>
      <c r="D195" s="306">
        <v>46900</v>
      </c>
      <c r="E195" s="306"/>
      <c r="F195" s="306">
        <v>27790</v>
      </c>
      <c r="G195" s="306"/>
      <c r="H195" s="306"/>
      <c r="I195" s="307">
        <v>74690</v>
      </c>
    </row>
    <row r="196" spans="1:9" ht="12" thickBot="1">
      <c r="A196" s="261"/>
      <c r="B196" s="263" t="s">
        <v>406</v>
      </c>
      <c r="C196" s="264"/>
      <c r="D196" s="308">
        <v>2740295</v>
      </c>
      <c r="E196" s="308"/>
      <c r="F196" s="308">
        <v>1753230</v>
      </c>
      <c r="G196" s="308">
        <v>1054500</v>
      </c>
      <c r="H196" s="308">
        <v>531300</v>
      </c>
      <c r="I196" s="309">
        <v>6079325</v>
      </c>
    </row>
    <row r="197" spans="1:9" ht="19.5">
      <c r="A197" s="261"/>
      <c r="B197" s="279" t="s">
        <v>639</v>
      </c>
      <c r="C197" s="258" t="s">
        <v>623</v>
      </c>
      <c r="D197" s="306">
        <v>692160</v>
      </c>
      <c r="E197" s="306"/>
      <c r="F197" s="306"/>
      <c r="G197" s="306"/>
      <c r="H197" s="306"/>
      <c r="I197" s="307">
        <v>692160</v>
      </c>
    </row>
    <row r="198" spans="1:9" ht="11.25">
      <c r="A198" s="261"/>
      <c r="B198" s="280"/>
      <c r="C198" s="258" t="s">
        <v>586</v>
      </c>
      <c r="D198" s="306">
        <v>50365</v>
      </c>
      <c r="E198" s="306"/>
      <c r="F198" s="306"/>
      <c r="G198" s="306"/>
      <c r="H198" s="306"/>
      <c r="I198" s="307">
        <v>50365</v>
      </c>
    </row>
    <row r="199" spans="1:9" ht="11.25">
      <c r="A199" s="261"/>
      <c r="B199" s="280"/>
      <c r="C199" s="258" t="s">
        <v>587</v>
      </c>
      <c r="D199" s="306">
        <v>12918</v>
      </c>
      <c r="E199" s="306"/>
      <c r="F199" s="306"/>
      <c r="G199" s="306"/>
      <c r="H199" s="306"/>
      <c r="I199" s="307">
        <v>12918</v>
      </c>
    </row>
    <row r="200" spans="1:9" ht="11.25">
      <c r="A200" s="261"/>
      <c r="B200" s="280"/>
      <c r="C200" s="258" t="s">
        <v>588</v>
      </c>
      <c r="D200" s="306">
        <v>4198</v>
      </c>
      <c r="E200" s="306"/>
      <c r="F200" s="306"/>
      <c r="G200" s="306"/>
      <c r="H200" s="306"/>
      <c r="I200" s="307">
        <v>4198</v>
      </c>
    </row>
    <row r="201" spans="1:9" ht="11.25">
      <c r="A201" s="261"/>
      <c r="B201" s="280"/>
      <c r="C201" s="258" t="s">
        <v>565</v>
      </c>
      <c r="D201" s="306">
        <v>228323</v>
      </c>
      <c r="E201" s="306"/>
      <c r="F201" s="306"/>
      <c r="G201" s="306"/>
      <c r="H201" s="306"/>
      <c r="I201" s="307">
        <v>228323</v>
      </c>
    </row>
    <row r="202" spans="1:9" ht="11.25">
      <c r="A202" s="261"/>
      <c r="B202" s="280"/>
      <c r="C202" s="258" t="s">
        <v>590</v>
      </c>
      <c r="D202" s="306">
        <v>7000</v>
      </c>
      <c r="E202" s="306"/>
      <c r="F202" s="306"/>
      <c r="G202" s="306"/>
      <c r="H202" s="306"/>
      <c r="I202" s="307">
        <v>7000</v>
      </c>
    </row>
    <row r="203" spans="1:9" ht="11.25">
      <c r="A203" s="261"/>
      <c r="B203" s="280"/>
      <c r="C203" s="258" t="s">
        <v>591</v>
      </c>
      <c r="D203" s="306">
        <v>25000</v>
      </c>
      <c r="E203" s="306"/>
      <c r="F203" s="306"/>
      <c r="G203" s="306"/>
      <c r="H203" s="306"/>
      <c r="I203" s="307">
        <v>25000</v>
      </c>
    </row>
    <row r="204" spans="1:9" ht="20.25" thickBot="1">
      <c r="A204" s="261"/>
      <c r="B204" s="281"/>
      <c r="C204" s="258" t="s">
        <v>600</v>
      </c>
      <c r="D204" s="306">
        <v>140816</v>
      </c>
      <c r="E204" s="306"/>
      <c r="F204" s="306"/>
      <c r="G204" s="306"/>
      <c r="H204" s="306"/>
      <c r="I204" s="307">
        <v>140816</v>
      </c>
    </row>
    <row r="205" spans="1:9" ht="12" thickBot="1">
      <c r="A205" s="261"/>
      <c r="B205" s="263" t="s">
        <v>640</v>
      </c>
      <c r="C205" s="264"/>
      <c r="D205" s="308">
        <v>1160780</v>
      </c>
      <c r="E205" s="308"/>
      <c r="F205" s="308"/>
      <c r="G205" s="308"/>
      <c r="H205" s="308"/>
      <c r="I205" s="309">
        <v>1160780</v>
      </c>
    </row>
    <row r="206" spans="1:9" ht="19.5">
      <c r="A206" s="261"/>
      <c r="B206" s="279" t="s">
        <v>407</v>
      </c>
      <c r="C206" s="258" t="s">
        <v>582</v>
      </c>
      <c r="D206" s="306">
        <v>55210</v>
      </c>
      <c r="E206" s="306"/>
      <c r="F206" s="306">
        <v>17490</v>
      </c>
      <c r="G206" s="306"/>
      <c r="H206" s="306"/>
      <c r="I206" s="307">
        <v>72700</v>
      </c>
    </row>
    <row r="207" spans="1:9" ht="19.5">
      <c r="A207" s="261"/>
      <c r="B207" s="280"/>
      <c r="C207" s="258" t="s">
        <v>583</v>
      </c>
      <c r="D207" s="306">
        <v>17034055</v>
      </c>
      <c r="E207" s="306"/>
      <c r="F207" s="306">
        <v>5421360</v>
      </c>
      <c r="G207" s="306"/>
      <c r="H207" s="306"/>
      <c r="I207" s="307">
        <v>22455415</v>
      </c>
    </row>
    <row r="208" spans="1:9" ht="19.5">
      <c r="A208" s="261"/>
      <c r="B208" s="282"/>
      <c r="C208" s="258" t="s">
        <v>584</v>
      </c>
      <c r="D208" s="306">
        <v>1214715</v>
      </c>
      <c r="E208" s="306"/>
      <c r="F208" s="306">
        <v>405420</v>
      </c>
      <c r="G208" s="306"/>
      <c r="H208" s="306"/>
      <c r="I208" s="307">
        <v>1620135</v>
      </c>
    </row>
    <row r="209" spans="1:9" ht="19.5">
      <c r="A209" s="261"/>
      <c r="B209" s="262"/>
      <c r="C209" s="258" t="s">
        <v>577</v>
      </c>
      <c r="D209" s="306">
        <v>2775060</v>
      </c>
      <c r="E209" s="306"/>
      <c r="F209" s="306">
        <v>958860</v>
      </c>
      <c r="G209" s="306"/>
      <c r="H209" s="306"/>
      <c r="I209" s="307">
        <v>3733920</v>
      </c>
    </row>
    <row r="210" spans="1:9" ht="11.25">
      <c r="A210" s="261"/>
      <c r="B210" s="262"/>
      <c r="C210" s="258" t="s">
        <v>578</v>
      </c>
      <c r="D210" s="306">
        <v>443585</v>
      </c>
      <c r="E210" s="306"/>
      <c r="F210" s="306">
        <v>141140</v>
      </c>
      <c r="G210" s="306"/>
      <c r="H210" s="306"/>
      <c r="I210" s="307">
        <v>584725</v>
      </c>
    </row>
    <row r="211" spans="1:9" ht="19.5">
      <c r="A211" s="261"/>
      <c r="B211" s="262"/>
      <c r="C211" s="258" t="s">
        <v>585</v>
      </c>
      <c r="D211" s="306">
        <v>90985</v>
      </c>
      <c r="E211" s="306"/>
      <c r="F211" s="306">
        <v>8230</v>
      </c>
      <c r="G211" s="306"/>
      <c r="H211" s="306"/>
      <c r="I211" s="307">
        <v>99215</v>
      </c>
    </row>
    <row r="212" spans="1:9" ht="11.25">
      <c r="A212" s="261"/>
      <c r="B212" s="262"/>
      <c r="C212" s="258" t="s">
        <v>579</v>
      </c>
      <c r="D212" s="306">
        <v>38980</v>
      </c>
      <c r="E212" s="306"/>
      <c r="F212" s="306">
        <v>12340</v>
      </c>
      <c r="G212" s="306"/>
      <c r="H212" s="306"/>
      <c r="I212" s="307">
        <v>51320</v>
      </c>
    </row>
    <row r="213" spans="1:9" ht="11.25">
      <c r="A213" s="261"/>
      <c r="B213" s="262"/>
      <c r="C213" s="258" t="s">
        <v>586</v>
      </c>
      <c r="D213" s="306">
        <v>1420875</v>
      </c>
      <c r="E213" s="306"/>
      <c r="F213" s="306">
        <v>291740</v>
      </c>
      <c r="G213" s="306"/>
      <c r="H213" s="306"/>
      <c r="I213" s="307">
        <v>1712615</v>
      </c>
    </row>
    <row r="214" spans="1:9" ht="11.25">
      <c r="A214" s="261"/>
      <c r="B214" s="262"/>
      <c r="C214" s="258" t="s">
        <v>587</v>
      </c>
      <c r="D214" s="306">
        <v>397230</v>
      </c>
      <c r="E214" s="306"/>
      <c r="F214" s="306">
        <v>125845</v>
      </c>
      <c r="G214" s="306"/>
      <c r="H214" s="306"/>
      <c r="I214" s="307">
        <v>523075</v>
      </c>
    </row>
    <row r="215" spans="1:9" ht="11.25">
      <c r="A215" s="261"/>
      <c r="B215" s="262"/>
      <c r="C215" s="258" t="s">
        <v>588</v>
      </c>
      <c r="D215" s="306">
        <v>393940</v>
      </c>
      <c r="E215" s="306"/>
      <c r="F215" s="306">
        <v>93125</v>
      </c>
      <c r="G215" s="306"/>
      <c r="H215" s="306"/>
      <c r="I215" s="307">
        <v>487065</v>
      </c>
    </row>
    <row r="216" spans="1:9" ht="11.25">
      <c r="A216" s="261"/>
      <c r="B216" s="262"/>
      <c r="C216" s="258" t="s">
        <v>589</v>
      </c>
      <c r="D216" s="306">
        <v>19485</v>
      </c>
      <c r="E216" s="306"/>
      <c r="F216" s="306">
        <v>6175</v>
      </c>
      <c r="G216" s="306"/>
      <c r="H216" s="306"/>
      <c r="I216" s="307">
        <v>25660</v>
      </c>
    </row>
    <row r="217" spans="1:9" ht="11.25">
      <c r="A217" s="261"/>
      <c r="B217" s="262"/>
      <c r="C217" s="258" t="s">
        <v>565</v>
      </c>
      <c r="D217" s="306">
        <v>1232580</v>
      </c>
      <c r="E217" s="306"/>
      <c r="F217" s="306">
        <v>3188115</v>
      </c>
      <c r="G217" s="306"/>
      <c r="H217" s="306"/>
      <c r="I217" s="307">
        <v>4420695</v>
      </c>
    </row>
    <row r="218" spans="1:9" ht="19.5">
      <c r="A218" s="261"/>
      <c r="B218" s="262"/>
      <c r="C218" s="258" t="s">
        <v>636</v>
      </c>
      <c r="D218" s="306">
        <v>32480</v>
      </c>
      <c r="E218" s="306"/>
      <c r="F218" s="306">
        <v>10290</v>
      </c>
      <c r="G218" s="306"/>
      <c r="H218" s="306"/>
      <c r="I218" s="307">
        <v>42770</v>
      </c>
    </row>
    <row r="219" spans="1:9" ht="11.25">
      <c r="A219" s="261"/>
      <c r="B219" s="262"/>
      <c r="C219" s="258" t="s">
        <v>590</v>
      </c>
      <c r="D219" s="306">
        <v>218265</v>
      </c>
      <c r="E219" s="306"/>
      <c r="F219" s="306">
        <v>69150</v>
      </c>
      <c r="G219" s="306"/>
      <c r="H219" s="306"/>
      <c r="I219" s="307">
        <v>287415</v>
      </c>
    </row>
    <row r="220" spans="1:9" ht="11.25">
      <c r="A220" s="261"/>
      <c r="B220" s="262"/>
      <c r="C220" s="258" t="s">
        <v>591</v>
      </c>
      <c r="D220" s="306">
        <v>64960</v>
      </c>
      <c r="E220" s="306"/>
      <c r="F220" s="306">
        <v>20580</v>
      </c>
      <c r="G220" s="306"/>
      <c r="H220" s="306"/>
      <c r="I220" s="307">
        <v>85540</v>
      </c>
    </row>
    <row r="221" spans="1:9" ht="11.25">
      <c r="A221" s="261"/>
      <c r="B221" s="262"/>
      <c r="C221" s="258" t="s">
        <v>592</v>
      </c>
      <c r="D221" s="306">
        <v>51970</v>
      </c>
      <c r="E221" s="306"/>
      <c r="F221" s="306">
        <v>16460</v>
      </c>
      <c r="G221" s="306"/>
      <c r="H221" s="306"/>
      <c r="I221" s="307">
        <v>68430</v>
      </c>
    </row>
    <row r="222" spans="1:9" ht="19.5">
      <c r="A222" s="261"/>
      <c r="B222" s="262"/>
      <c r="C222" s="258" t="s">
        <v>593</v>
      </c>
      <c r="D222" s="306">
        <v>373090</v>
      </c>
      <c r="E222" s="306"/>
      <c r="F222" s="306">
        <v>106310</v>
      </c>
      <c r="G222" s="306"/>
      <c r="H222" s="306"/>
      <c r="I222" s="307">
        <v>479400</v>
      </c>
    </row>
    <row r="223" spans="1:9" ht="19.5">
      <c r="A223" s="261"/>
      <c r="B223" s="262"/>
      <c r="C223" s="258" t="s">
        <v>599</v>
      </c>
      <c r="D223" s="306">
        <v>200000</v>
      </c>
      <c r="E223" s="306"/>
      <c r="F223" s="306"/>
      <c r="G223" s="306"/>
      <c r="H223" s="306"/>
      <c r="I223" s="307">
        <v>200000</v>
      </c>
    </row>
    <row r="224" spans="1:9" ht="20.25" thickBot="1">
      <c r="A224" s="261"/>
      <c r="B224" s="262"/>
      <c r="C224" s="258" t="s">
        <v>600</v>
      </c>
      <c r="D224" s="306">
        <v>1910000</v>
      </c>
      <c r="E224" s="306"/>
      <c r="F224" s="306"/>
      <c r="G224" s="306"/>
      <c r="H224" s="306"/>
      <c r="I224" s="307">
        <v>1910000</v>
      </c>
    </row>
    <row r="225" spans="1:9" ht="12" thickBot="1">
      <c r="A225" s="261"/>
      <c r="B225" s="263" t="s">
        <v>410</v>
      </c>
      <c r="C225" s="264"/>
      <c r="D225" s="308">
        <v>27967465</v>
      </c>
      <c r="E225" s="308"/>
      <c r="F225" s="308">
        <v>10892630</v>
      </c>
      <c r="G225" s="308"/>
      <c r="H225" s="308"/>
      <c r="I225" s="309">
        <v>38860095</v>
      </c>
    </row>
    <row r="226" spans="1:9" ht="19.5">
      <c r="A226" s="261"/>
      <c r="B226" s="257" t="s">
        <v>411</v>
      </c>
      <c r="C226" s="258" t="s">
        <v>577</v>
      </c>
      <c r="D226" s="306">
        <v>1300</v>
      </c>
      <c r="E226" s="306"/>
      <c r="F226" s="306"/>
      <c r="G226" s="306"/>
      <c r="H226" s="306">
        <v>3500</v>
      </c>
      <c r="I226" s="307">
        <v>4800</v>
      </c>
    </row>
    <row r="227" spans="1:9" ht="11.25">
      <c r="A227" s="261"/>
      <c r="B227" s="262"/>
      <c r="C227" s="258" t="s">
        <v>578</v>
      </c>
      <c r="D227" s="306">
        <v>300</v>
      </c>
      <c r="E227" s="306"/>
      <c r="F227" s="306"/>
      <c r="G227" s="306"/>
      <c r="H227" s="306">
        <v>700</v>
      </c>
      <c r="I227" s="307">
        <v>1000</v>
      </c>
    </row>
    <row r="228" spans="1:9" ht="11.25">
      <c r="A228" s="261"/>
      <c r="B228" s="262"/>
      <c r="C228" s="258" t="s">
        <v>579</v>
      </c>
      <c r="D228" s="306"/>
      <c r="E228" s="306"/>
      <c r="F228" s="306"/>
      <c r="G228" s="306"/>
      <c r="H228" s="306">
        <v>46900</v>
      </c>
      <c r="I228" s="307">
        <v>46900</v>
      </c>
    </row>
    <row r="229" spans="1:9" ht="11.25">
      <c r="A229" s="261"/>
      <c r="B229" s="262"/>
      <c r="C229" s="258" t="s">
        <v>586</v>
      </c>
      <c r="D229" s="306">
        <v>2800</v>
      </c>
      <c r="E229" s="306"/>
      <c r="F229" s="306"/>
      <c r="G229" s="306"/>
      <c r="H229" s="306">
        <v>9000</v>
      </c>
      <c r="I229" s="307">
        <v>11800</v>
      </c>
    </row>
    <row r="230" spans="1:9" ht="12" thickBot="1">
      <c r="A230" s="261"/>
      <c r="B230" s="262"/>
      <c r="C230" s="258" t="s">
        <v>565</v>
      </c>
      <c r="D230" s="306">
        <v>25200</v>
      </c>
      <c r="E230" s="306"/>
      <c r="F230" s="306"/>
      <c r="G230" s="306"/>
      <c r="H230" s="306">
        <v>33900</v>
      </c>
      <c r="I230" s="307">
        <v>59100</v>
      </c>
    </row>
    <row r="231" spans="1:9" ht="12" thickBot="1">
      <c r="A231" s="261"/>
      <c r="B231" s="263" t="s">
        <v>412</v>
      </c>
      <c r="C231" s="264"/>
      <c r="D231" s="308">
        <v>29600</v>
      </c>
      <c r="E231" s="308"/>
      <c r="F231" s="308"/>
      <c r="G231" s="308"/>
      <c r="H231" s="308">
        <v>94000</v>
      </c>
      <c r="I231" s="309">
        <v>123600</v>
      </c>
    </row>
    <row r="232" spans="1:9" ht="11.25">
      <c r="A232" s="261"/>
      <c r="B232" s="279" t="s">
        <v>641</v>
      </c>
      <c r="C232" s="258" t="s">
        <v>579</v>
      </c>
      <c r="D232" s="306">
        <v>10000</v>
      </c>
      <c r="E232" s="306"/>
      <c r="F232" s="306"/>
      <c r="G232" s="306"/>
      <c r="H232" s="306"/>
      <c r="I232" s="307">
        <v>10000</v>
      </c>
    </row>
    <row r="233" spans="1:9" ht="11.25">
      <c r="A233" s="261"/>
      <c r="B233" s="280"/>
      <c r="C233" s="258" t="s">
        <v>586</v>
      </c>
      <c r="D233" s="306">
        <v>66000</v>
      </c>
      <c r="E233" s="306"/>
      <c r="F233" s="306"/>
      <c r="G233" s="306"/>
      <c r="H233" s="306"/>
      <c r="I233" s="307">
        <v>66000</v>
      </c>
    </row>
    <row r="234" spans="1:9" ht="11.25">
      <c r="A234" s="261"/>
      <c r="B234" s="280"/>
      <c r="C234" s="258" t="s">
        <v>565</v>
      </c>
      <c r="D234" s="306">
        <v>683680</v>
      </c>
      <c r="E234" s="306"/>
      <c r="F234" s="306"/>
      <c r="G234" s="306"/>
      <c r="H234" s="306"/>
      <c r="I234" s="307">
        <v>683680</v>
      </c>
    </row>
    <row r="235" spans="1:9" ht="11.25">
      <c r="A235" s="261"/>
      <c r="B235" s="280"/>
      <c r="C235" s="258" t="s">
        <v>592</v>
      </c>
      <c r="D235" s="306">
        <v>1500</v>
      </c>
      <c r="E235" s="306"/>
      <c r="F235" s="306"/>
      <c r="G235" s="306"/>
      <c r="H235" s="306"/>
      <c r="I235" s="307">
        <v>1500</v>
      </c>
    </row>
    <row r="236" spans="1:9" ht="20.25" thickBot="1">
      <c r="A236" s="261"/>
      <c r="B236" s="281"/>
      <c r="C236" s="258" t="s">
        <v>595</v>
      </c>
      <c r="D236" s="306">
        <v>1500</v>
      </c>
      <c r="E236" s="306"/>
      <c r="F236" s="306"/>
      <c r="G236" s="306"/>
      <c r="H236" s="306"/>
      <c r="I236" s="307">
        <v>1500</v>
      </c>
    </row>
    <row r="237" spans="1:9" ht="12" thickBot="1">
      <c r="A237" s="261"/>
      <c r="B237" s="263" t="s">
        <v>642</v>
      </c>
      <c r="C237" s="264"/>
      <c r="D237" s="308">
        <v>762680</v>
      </c>
      <c r="E237" s="308"/>
      <c r="F237" s="308"/>
      <c r="G237" s="308"/>
      <c r="H237" s="308"/>
      <c r="I237" s="309">
        <v>762680</v>
      </c>
    </row>
    <row r="238" spans="1:9" ht="29.25">
      <c r="A238" s="261"/>
      <c r="B238" s="257" t="s">
        <v>413</v>
      </c>
      <c r="C238" s="258" t="s">
        <v>611</v>
      </c>
      <c r="D238" s="306">
        <v>10000</v>
      </c>
      <c r="E238" s="306"/>
      <c r="F238" s="306"/>
      <c r="G238" s="306"/>
      <c r="H238" s="306"/>
      <c r="I238" s="307">
        <v>10000</v>
      </c>
    </row>
    <row r="239" spans="1:9" ht="19.5">
      <c r="A239" s="261"/>
      <c r="B239" s="262"/>
      <c r="C239" s="258" t="s">
        <v>583</v>
      </c>
      <c r="D239" s="306">
        <v>21500</v>
      </c>
      <c r="E239" s="306"/>
      <c r="F239" s="306"/>
      <c r="G239" s="306"/>
      <c r="H239" s="306"/>
      <c r="I239" s="307">
        <v>21500</v>
      </c>
    </row>
    <row r="240" spans="1:9" ht="19.5">
      <c r="A240" s="261"/>
      <c r="B240" s="262"/>
      <c r="C240" s="258" t="s">
        <v>584</v>
      </c>
      <c r="D240" s="306">
        <v>1297</v>
      </c>
      <c r="E240" s="306"/>
      <c r="F240" s="306"/>
      <c r="G240" s="306"/>
      <c r="H240" s="306"/>
      <c r="I240" s="307">
        <v>1297</v>
      </c>
    </row>
    <row r="241" spans="1:9" ht="19.5">
      <c r="A241" s="261"/>
      <c r="B241" s="262"/>
      <c r="C241" s="258" t="s">
        <v>577</v>
      </c>
      <c r="D241" s="306">
        <v>3928</v>
      </c>
      <c r="E241" s="306"/>
      <c r="F241" s="306"/>
      <c r="G241" s="306"/>
      <c r="H241" s="306"/>
      <c r="I241" s="307">
        <v>3928</v>
      </c>
    </row>
    <row r="242" spans="1:9" ht="11.25">
      <c r="A242" s="261"/>
      <c r="B242" s="262"/>
      <c r="C242" s="258" t="s">
        <v>578</v>
      </c>
      <c r="D242" s="306">
        <v>559</v>
      </c>
      <c r="E242" s="306"/>
      <c r="F242" s="306"/>
      <c r="G242" s="306"/>
      <c r="H242" s="306"/>
      <c r="I242" s="307">
        <v>559</v>
      </c>
    </row>
    <row r="243" spans="1:9" ht="11.25">
      <c r="A243" s="261"/>
      <c r="B243" s="262"/>
      <c r="C243" s="258" t="s">
        <v>586</v>
      </c>
      <c r="D243" s="306">
        <v>12800</v>
      </c>
      <c r="E243" s="306"/>
      <c r="F243" s="306"/>
      <c r="G243" s="306"/>
      <c r="H243" s="306"/>
      <c r="I243" s="307">
        <v>12800</v>
      </c>
    </row>
    <row r="244" spans="1:9" ht="11.25">
      <c r="A244" s="261"/>
      <c r="B244" s="262"/>
      <c r="C244" s="258" t="s">
        <v>588</v>
      </c>
      <c r="D244" s="306"/>
      <c r="E244" s="306">
        <v>474</v>
      </c>
      <c r="F244" s="306"/>
      <c r="G244" s="306"/>
      <c r="H244" s="306"/>
      <c r="I244" s="307">
        <v>474</v>
      </c>
    </row>
    <row r="245" spans="1:9" ht="11.25">
      <c r="A245" s="261"/>
      <c r="B245" s="262"/>
      <c r="C245" s="258" t="s">
        <v>565</v>
      </c>
      <c r="D245" s="306">
        <v>144900</v>
      </c>
      <c r="E245" s="306">
        <v>1000</v>
      </c>
      <c r="F245" s="306"/>
      <c r="G245" s="306"/>
      <c r="H245" s="306"/>
      <c r="I245" s="307">
        <v>145900</v>
      </c>
    </row>
    <row r="246" spans="1:9" ht="11.25">
      <c r="A246" s="261"/>
      <c r="B246" s="262"/>
      <c r="C246" s="258" t="s">
        <v>590</v>
      </c>
      <c r="D246" s="306">
        <v>1100</v>
      </c>
      <c r="E246" s="306"/>
      <c r="F246" s="306"/>
      <c r="G246" s="306"/>
      <c r="H246" s="306"/>
      <c r="I246" s="307">
        <v>1100</v>
      </c>
    </row>
    <row r="247" spans="1:9" ht="11.25">
      <c r="A247" s="261"/>
      <c r="B247" s="262"/>
      <c r="C247" s="258" t="s">
        <v>591</v>
      </c>
      <c r="D247" s="306">
        <v>11000</v>
      </c>
      <c r="E247" s="306"/>
      <c r="F247" s="306"/>
      <c r="G247" s="306"/>
      <c r="H247" s="306"/>
      <c r="I247" s="307">
        <v>11000</v>
      </c>
    </row>
    <row r="248" spans="1:9" ht="11.25">
      <c r="A248" s="261"/>
      <c r="B248" s="262"/>
      <c r="C248" s="258" t="s">
        <v>592</v>
      </c>
      <c r="D248" s="306">
        <v>596000</v>
      </c>
      <c r="E248" s="306"/>
      <c r="F248" s="306"/>
      <c r="G248" s="306"/>
      <c r="H248" s="306"/>
      <c r="I248" s="307">
        <v>596000</v>
      </c>
    </row>
    <row r="249" spans="1:9" ht="19.5">
      <c r="A249" s="261"/>
      <c r="B249" s="262"/>
      <c r="C249" s="258" t="s">
        <v>643</v>
      </c>
      <c r="D249" s="306">
        <v>56400</v>
      </c>
      <c r="E249" s="306"/>
      <c r="F249" s="306"/>
      <c r="G249" s="306"/>
      <c r="H249" s="306"/>
      <c r="I249" s="307">
        <v>56400</v>
      </c>
    </row>
    <row r="250" spans="1:9" ht="20.25" thickBot="1">
      <c r="A250" s="261"/>
      <c r="B250" s="262"/>
      <c r="C250" s="258" t="s">
        <v>597</v>
      </c>
      <c r="D250" s="306">
        <v>3000</v>
      </c>
      <c r="E250" s="306"/>
      <c r="F250" s="306"/>
      <c r="G250" s="306"/>
      <c r="H250" s="306"/>
      <c r="I250" s="307">
        <v>3000</v>
      </c>
    </row>
    <row r="251" spans="1:9" ht="12" thickBot="1">
      <c r="A251" s="261"/>
      <c r="B251" s="263" t="s">
        <v>414</v>
      </c>
      <c r="C251" s="264"/>
      <c r="D251" s="308">
        <v>862484</v>
      </c>
      <c r="E251" s="308">
        <v>1474</v>
      </c>
      <c r="F251" s="308"/>
      <c r="G251" s="308"/>
      <c r="H251" s="308"/>
      <c r="I251" s="309">
        <v>863958</v>
      </c>
    </row>
    <row r="252" spans="1:9" ht="12" thickBot="1">
      <c r="A252" s="267" t="s">
        <v>415</v>
      </c>
      <c r="B252" s="268"/>
      <c r="C252" s="269"/>
      <c r="D252" s="310">
        <v>33523304</v>
      </c>
      <c r="E252" s="310">
        <v>1474</v>
      </c>
      <c r="F252" s="310">
        <v>12645860</v>
      </c>
      <c r="G252" s="310">
        <v>1054500</v>
      </c>
      <c r="H252" s="310">
        <v>625300</v>
      </c>
      <c r="I252" s="311">
        <v>47850438</v>
      </c>
    </row>
    <row r="253" spans="1:9" ht="77.25" customHeight="1">
      <c r="A253" s="283" t="s">
        <v>416</v>
      </c>
      <c r="B253" s="257" t="s">
        <v>417</v>
      </c>
      <c r="C253" s="258" t="s">
        <v>577</v>
      </c>
      <c r="D253" s="306"/>
      <c r="E253" s="306"/>
      <c r="F253" s="306"/>
      <c r="G253" s="306">
        <v>5271</v>
      </c>
      <c r="H253" s="306"/>
      <c r="I253" s="307">
        <v>5271</v>
      </c>
    </row>
    <row r="254" spans="1:9" ht="11.25">
      <c r="A254" s="285"/>
      <c r="B254" s="262"/>
      <c r="C254" s="258" t="s">
        <v>578</v>
      </c>
      <c r="D254" s="306"/>
      <c r="E254" s="306"/>
      <c r="F254" s="306"/>
      <c r="G254" s="306">
        <v>750</v>
      </c>
      <c r="H254" s="306"/>
      <c r="I254" s="307">
        <v>750</v>
      </c>
    </row>
    <row r="255" spans="1:9" ht="12" thickBot="1">
      <c r="A255" s="285"/>
      <c r="B255" s="262"/>
      <c r="C255" s="258" t="s">
        <v>579</v>
      </c>
      <c r="D255" s="306"/>
      <c r="E255" s="306"/>
      <c r="F255" s="306"/>
      <c r="G255" s="306">
        <v>30589</v>
      </c>
      <c r="H255" s="306"/>
      <c r="I255" s="307">
        <v>30589</v>
      </c>
    </row>
    <row r="256" spans="1:9" ht="12" thickBot="1">
      <c r="A256" s="284"/>
      <c r="B256" s="263" t="s">
        <v>418</v>
      </c>
      <c r="C256" s="264"/>
      <c r="D256" s="308"/>
      <c r="E256" s="308"/>
      <c r="F256" s="308"/>
      <c r="G256" s="308">
        <v>36610</v>
      </c>
      <c r="H256" s="308"/>
      <c r="I256" s="309">
        <v>36610</v>
      </c>
    </row>
    <row r="257" spans="1:9" ht="12" thickBot="1">
      <c r="A257" s="267" t="s">
        <v>419</v>
      </c>
      <c r="B257" s="268"/>
      <c r="C257" s="269"/>
      <c r="D257" s="310"/>
      <c r="E257" s="310"/>
      <c r="F257" s="310"/>
      <c r="G257" s="310">
        <v>36610</v>
      </c>
      <c r="H257" s="310"/>
      <c r="I257" s="311">
        <v>36610</v>
      </c>
    </row>
    <row r="258" spans="1:9" ht="20.25" thickBot="1">
      <c r="A258" s="283" t="s">
        <v>420</v>
      </c>
      <c r="B258" s="257" t="s">
        <v>644</v>
      </c>
      <c r="C258" s="258" t="s">
        <v>645</v>
      </c>
      <c r="D258" s="306">
        <v>1000000</v>
      </c>
      <c r="E258" s="306">
        <v>24725</v>
      </c>
      <c r="F258" s="306"/>
      <c r="G258" s="306"/>
      <c r="H258" s="306"/>
      <c r="I258" s="307">
        <v>1024725</v>
      </c>
    </row>
    <row r="259" spans="1:9" ht="12" thickBot="1">
      <c r="A259" s="285"/>
      <c r="B259" s="263" t="s">
        <v>646</v>
      </c>
      <c r="C259" s="264"/>
      <c r="D259" s="308">
        <v>1000000</v>
      </c>
      <c r="E259" s="308">
        <v>24725</v>
      </c>
      <c r="F259" s="308"/>
      <c r="G259" s="308"/>
      <c r="H259" s="308"/>
      <c r="I259" s="309">
        <v>1024725</v>
      </c>
    </row>
    <row r="260" spans="1:9" ht="29.25">
      <c r="A260" s="285"/>
      <c r="B260" s="279" t="s">
        <v>421</v>
      </c>
      <c r="C260" s="258" t="s">
        <v>647</v>
      </c>
      <c r="D260" s="306"/>
      <c r="E260" s="306"/>
      <c r="F260" s="306">
        <v>16000</v>
      </c>
      <c r="G260" s="306"/>
      <c r="H260" s="306">
        <v>646800</v>
      </c>
      <c r="I260" s="307">
        <v>662800</v>
      </c>
    </row>
    <row r="261" spans="1:9" ht="19.5">
      <c r="A261" s="285"/>
      <c r="B261" s="282"/>
      <c r="C261" s="258" t="s">
        <v>583</v>
      </c>
      <c r="D261" s="306"/>
      <c r="E261" s="306"/>
      <c r="F261" s="306"/>
      <c r="G261" s="306"/>
      <c r="H261" s="306">
        <v>65500</v>
      </c>
      <c r="I261" s="307">
        <v>65500</v>
      </c>
    </row>
    <row r="262" spans="1:9" ht="19.5">
      <c r="A262" s="285"/>
      <c r="B262" s="262"/>
      <c r="C262" s="258" t="s">
        <v>584</v>
      </c>
      <c r="D262" s="306"/>
      <c r="E262" s="306"/>
      <c r="F262" s="306"/>
      <c r="G262" s="306"/>
      <c r="H262" s="306">
        <v>5300</v>
      </c>
      <c r="I262" s="307">
        <v>5300</v>
      </c>
    </row>
    <row r="263" spans="1:9" ht="29.25">
      <c r="A263" s="285"/>
      <c r="B263" s="262"/>
      <c r="C263" s="258" t="s">
        <v>648</v>
      </c>
      <c r="D263" s="306"/>
      <c r="E263" s="306"/>
      <c r="F263" s="306"/>
      <c r="G263" s="306"/>
      <c r="H263" s="306">
        <v>4886800</v>
      </c>
      <c r="I263" s="307">
        <v>4886800</v>
      </c>
    </row>
    <row r="264" spans="1:9" ht="29.25">
      <c r="A264" s="285"/>
      <c r="B264" s="262"/>
      <c r="C264" s="258" t="s">
        <v>649</v>
      </c>
      <c r="D264" s="306"/>
      <c r="E264" s="306"/>
      <c r="F264" s="306"/>
      <c r="G264" s="306"/>
      <c r="H264" s="306">
        <v>266300</v>
      </c>
      <c r="I264" s="307">
        <v>266300</v>
      </c>
    </row>
    <row r="265" spans="1:9" ht="29.25">
      <c r="A265" s="286"/>
      <c r="B265" s="262"/>
      <c r="C265" s="258" t="s">
        <v>650</v>
      </c>
      <c r="D265" s="306"/>
      <c r="E265" s="306"/>
      <c r="F265" s="306"/>
      <c r="G265" s="306"/>
      <c r="H265" s="306">
        <v>411000</v>
      </c>
      <c r="I265" s="307">
        <v>411000</v>
      </c>
    </row>
    <row r="266" spans="1:9" ht="39">
      <c r="A266" s="261"/>
      <c r="B266" s="262"/>
      <c r="C266" s="258" t="s">
        <v>651</v>
      </c>
      <c r="D266" s="306"/>
      <c r="E266" s="306"/>
      <c r="F266" s="306"/>
      <c r="G266" s="306"/>
      <c r="H266" s="306">
        <v>20000</v>
      </c>
      <c r="I266" s="307">
        <v>20000</v>
      </c>
    </row>
    <row r="267" spans="1:9" ht="19.5">
      <c r="A267" s="261"/>
      <c r="B267" s="262"/>
      <c r="C267" s="258" t="s">
        <v>577</v>
      </c>
      <c r="D267" s="306"/>
      <c r="E267" s="306"/>
      <c r="F267" s="306"/>
      <c r="G267" s="306"/>
      <c r="H267" s="306">
        <v>16851</v>
      </c>
      <c r="I267" s="307">
        <v>16851</v>
      </c>
    </row>
    <row r="268" spans="1:9" ht="11.25">
      <c r="A268" s="261"/>
      <c r="B268" s="262"/>
      <c r="C268" s="258" t="s">
        <v>578</v>
      </c>
      <c r="D268" s="306"/>
      <c r="E268" s="306"/>
      <c r="F268" s="306"/>
      <c r="G268" s="306"/>
      <c r="H268" s="306">
        <v>2270</v>
      </c>
      <c r="I268" s="307">
        <v>2270</v>
      </c>
    </row>
    <row r="269" spans="1:9" ht="11.25">
      <c r="A269" s="261"/>
      <c r="B269" s="262"/>
      <c r="C269" s="258" t="s">
        <v>579</v>
      </c>
      <c r="D269" s="306"/>
      <c r="E269" s="306"/>
      <c r="F269" s="306"/>
      <c r="G269" s="306"/>
      <c r="H269" s="306">
        <v>22108</v>
      </c>
      <c r="I269" s="307">
        <v>22108</v>
      </c>
    </row>
    <row r="270" spans="1:9" ht="29.25">
      <c r="A270" s="261"/>
      <c r="B270" s="262"/>
      <c r="C270" s="258" t="s">
        <v>652</v>
      </c>
      <c r="D270" s="306"/>
      <c r="E270" s="306"/>
      <c r="F270" s="306"/>
      <c r="G270" s="306"/>
      <c r="H270" s="306">
        <v>390000</v>
      </c>
      <c r="I270" s="307">
        <v>390000</v>
      </c>
    </row>
    <row r="271" spans="1:9" ht="11.25">
      <c r="A271" s="261"/>
      <c r="B271" s="262"/>
      <c r="C271" s="258" t="s">
        <v>586</v>
      </c>
      <c r="D271" s="306"/>
      <c r="E271" s="306">
        <v>1000</v>
      </c>
      <c r="F271" s="306">
        <v>91000</v>
      </c>
      <c r="G271" s="306"/>
      <c r="H271" s="306">
        <v>320080</v>
      </c>
      <c r="I271" s="307">
        <v>412080</v>
      </c>
    </row>
    <row r="272" spans="1:9" ht="11.25">
      <c r="A272" s="261"/>
      <c r="B272" s="262"/>
      <c r="C272" s="258" t="s">
        <v>587</v>
      </c>
      <c r="D272" s="306"/>
      <c r="E272" s="306"/>
      <c r="F272" s="306"/>
      <c r="G272" s="306"/>
      <c r="H272" s="306">
        <v>204000</v>
      </c>
      <c r="I272" s="307">
        <v>204000</v>
      </c>
    </row>
    <row r="273" spans="1:9" ht="11.25">
      <c r="A273" s="261"/>
      <c r="B273" s="262"/>
      <c r="C273" s="258" t="s">
        <v>588</v>
      </c>
      <c r="D273" s="306"/>
      <c r="E273" s="306"/>
      <c r="F273" s="306"/>
      <c r="G273" s="306"/>
      <c r="H273" s="306">
        <v>275257</v>
      </c>
      <c r="I273" s="307">
        <v>275257</v>
      </c>
    </row>
    <row r="274" spans="1:9" ht="11.25">
      <c r="A274" s="261"/>
      <c r="B274" s="262"/>
      <c r="C274" s="258" t="s">
        <v>589</v>
      </c>
      <c r="D274" s="306"/>
      <c r="E274" s="306"/>
      <c r="F274" s="306"/>
      <c r="G274" s="306"/>
      <c r="H274" s="306">
        <v>35000</v>
      </c>
      <c r="I274" s="307">
        <v>35000</v>
      </c>
    </row>
    <row r="275" spans="1:9" ht="11.25">
      <c r="A275" s="261"/>
      <c r="B275" s="262"/>
      <c r="C275" s="258" t="s">
        <v>565</v>
      </c>
      <c r="D275" s="306"/>
      <c r="E275" s="306"/>
      <c r="F275" s="306"/>
      <c r="G275" s="306"/>
      <c r="H275" s="306">
        <v>180000</v>
      </c>
      <c r="I275" s="307">
        <v>180000</v>
      </c>
    </row>
    <row r="276" spans="1:9" ht="11.25">
      <c r="A276" s="261"/>
      <c r="B276" s="262"/>
      <c r="C276" s="258" t="s">
        <v>590</v>
      </c>
      <c r="D276" s="306"/>
      <c r="E276" s="306"/>
      <c r="F276" s="306"/>
      <c r="G276" s="306"/>
      <c r="H276" s="306">
        <v>4000</v>
      </c>
      <c r="I276" s="307">
        <v>4000</v>
      </c>
    </row>
    <row r="277" spans="1:9" ht="11.25">
      <c r="A277" s="261"/>
      <c r="B277" s="262"/>
      <c r="C277" s="258" t="s">
        <v>591</v>
      </c>
      <c r="D277" s="306"/>
      <c r="E277" s="306"/>
      <c r="F277" s="306"/>
      <c r="G277" s="306"/>
      <c r="H277" s="306">
        <v>1000</v>
      </c>
      <c r="I277" s="307">
        <v>1000</v>
      </c>
    </row>
    <row r="278" spans="1:9" ht="11.25">
      <c r="A278" s="261"/>
      <c r="B278" s="262"/>
      <c r="C278" s="258" t="s">
        <v>592</v>
      </c>
      <c r="D278" s="306"/>
      <c r="E278" s="306"/>
      <c r="F278" s="306"/>
      <c r="G278" s="306"/>
      <c r="H278" s="306">
        <v>22000</v>
      </c>
      <c r="I278" s="307">
        <v>22000</v>
      </c>
    </row>
    <row r="279" spans="1:9" ht="19.5">
      <c r="A279" s="261"/>
      <c r="B279" s="262"/>
      <c r="C279" s="258" t="s">
        <v>593</v>
      </c>
      <c r="D279" s="306"/>
      <c r="E279" s="306"/>
      <c r="F279" s="306"/>
      <c r="G279" s="306"/>
      <c r="H279" s="306">
        <v>4000</v>
      </c>
      <c r="I279" s="307">
        <v>4000</v>
      </c>
    </row>
    <row r="280" spans="1:9" ht="11.25">
      <c r="A280" s="261"/>
      <c r="B280" s="262"/>
      <c r="C280" s="258" t="s">
        <v>653</v>
      </c>
      <c r="D280" s="306"/>
      <c r="E280" s="306"/>
      <c r="F280" s="306"/>
      <c r="G280" s="306"/>
      <c r="H280" s="306">
        <v>46134</v>
      </c>
      <c r="I280" s="307">
        <v>46134</v>
      </c>
    </row>
    <row r="281" spans="1:9" ht="11.25">
      <c r="A281" s="261"/>
      <c r="B281" s="262"/>
      <c r="C281" s="258" t="s">
        <v>618</v>
      </c>
      <c r="D281" s="306"/>
      <c r="E281" s="306"/>
      <c r="F281" s="306"/>
      <c r="G281" s="306"/>
      <c r="H281" s="306">
        <v>1600</v>
      </c>
      <c r="I281" s="307">
        <v>1600</v>
      </c>
    </row>
    <row r="282" spans="1:9" ht="19.5">
      <c r="A282" s="261"/>
      <c r="B282" s="262"/>
      <c r="C282" s="258" t="s">
        <v>599</v>
      </c>
      <c r="D282" s="306"/>
      <c r="E282" s="306"/>
      <c r="F282" s="306"/>
      <c r="G282" s="306"/>
      <c r="H282" s="306">
        <v>60000</v>
      </c>
      <c r="I282" s="307">
        <v>60000</v>
      </c>
    </row>
    <row r="283" spans="1:9" ht="20.25" thickBot="1">
      <c r="A283" s="261"/>
      <c r="B283" s="262"/>
      <c r="C283" s="258" t="s">
        <v>600</v>
      </c>
      <c r="D283" s="306"/>
      <c r="E283" s="306"/>
      <c r="F283" s="306">
        <v>543000</v>
      </c>
      <c r="G283" s="306"/>
      <c r="H283" s="306">
        <v>200000</v>
      </c>
      <c r="I283" s="307">
        <v>743000</v>
      </c>
    </row>
    <row r="284" spans="1:9" ht="12" thickBot="1">
      <c r="A284" s="261"/>
      <c r="B284" s="263" t="s">
        <v>423</v>
      </c>
      <c r="C284" s="264"/>
      <c r="D284" s="308"/>
      <c r="E284" s="308">
        <v>1000</v>
      </c>
      <c r="F284" s="308">
        <v>650000</v>
      </c>
      <c r="G284" s="308"/>
      <c r="H284" s="308">
        <v>8086000</v>
      </c>
      <c r="I284" s="309">
        <v>8737000</v>
      </c>
    </row>
    <row r="285" spans="1:9" ht="19.5">
      <c r="A285" s="261"/>
      <c r="B285" s="257" t="s">
        <v>654</v>
      </c>
      <c r="C285" s="258" t="s">
        <v>582</v>
      </c>
      <c r="D285" s="306">
        <v>5000</v>
      </c>
      <c r="E285" s="306"/>
      <c r="F285" s="306"/>
      <c r="G285" s="306"/>
      <c r="H285" s="306"/>
      <c r="I285" s="307">
        <v>5000</v>
      </c>
    </row>
    <row r="286" spans="1:9" ht="11.25">
      <c r="A286" s="261"/>
      <c r="B286" s="262"/>
      <c r="C286" s="258" t="s">
        <v>586</v>
      </c>
      <c r="D286" s="306">
        <v>10000</v>
      </c>
      <c r="E286" s="306">
        <v>1000</v>
      </c>
      <c r="F286" s="306"/>
      <c r="G286" s="306"/>
      <c r="H286" s="306"/>
      <c r="I286" s="307">
        <v>11000</v>
      </c>
    </row>
    <row r="287" spans="1:9" ht="11.25">
      <c r="A287" s="261"/>
      <c r="B287" s="262"/>
      <c r="C287" s="258" t="s">
        <v>587</v>
      </c>
      <c r="D287" s="306">
        <v>5800</v>
      </c>
      <c r="E287" s="306"/>
      <c r="F287" s="306"/>
      <c r="G287" s="306"/>
      <c r="H287" s="306"/>
      <c r="I287" s="307">
        <v>5800</v>
      </c>
    </row>
    <row r="288" spans="1:9" ht="11.25">
      <c r="A288" s="261"/>
      <c r="B288" s="262"/>
      <c r="C288" s="258" t="s">
        <v>588</v>
      </c>
      <c r="D288" s="306">
        <v>24600</v>
      </c>
      <c r="E288" s="306"/>
      <c r="F288" s="306"/>
      <c r="G288" s="306"/>
      <c r="H288" s="306"/>
      <c r="I288" s="307">
        <v>24600</v>
      </c>
    </row>
    <row r="289" spans="1:9" ht="11.25">
      <c r="A289" s="261"/>
      <c r="B289" s="262"/>
      <c r="C289" s="258" t="s">
        <v>589</v>
      </c>
      <c r="D289" s="306">
        <v>2500</v>
      </c>
      <c r="E289" s="306"/>
      <c r="F289" s="306"/>
      <c r="G289" s="306"/>
      <c r="H289" s="306"/>
      <c r="I289" s="307">
        <v>2500</v>
      </c>
    </row>
    <row r="290" spans="1:9" ht="11.25">
      <c r="A290" s="261"/>
      <c r="B290" s="262"/>
      <c r="C290" s="258" t="s">
        <v>565</v>
      </c>
      <c r="D290" s="306">
        <v>5500</v>
      </c>
      <c r="E290" s="306"/>
      <c r="F290" s="306"/>
      <c r="G290" s="306"/>
      <c r="H290" s="306"/>
      <c r="I290" s="307">
        <v>5500</v>
      </c>
    </row>
    <row r="291" spans="1:9" ht="12" thickBot="1">
      <c r="A291" s="261"/>
      <c r="B291" s="262"/>
      <c r="C291" s="258" t="s">
        <v>592</v>
      </c>
      <c r="D291" s="306">
        <v>9000</v>
      </c>
      <c r="E291" s="306"/>
      <c r="F291" s="306"/>
      <c r="G291" s="306"/>
      <c r="H291" s="306"/>
      <c r="I291" s="307">
        <v>9000</v>
      </c>
    </row>
    <row r="292" spans="1:9" ht="12" thickBot="1">
      <c r="A292" s="261"/>
      <c r="B292" s="263" t="s">
        <v>655</v>
      </c>
      <c r="C292" s="264"/>
      <c r="D292" s="308">
        <v>62400</v>
      </c>
      <c r="E292" s="308">
        <v>1000</v>
      </c>
      <c r="F292" s="308"/>
      <c r="G292" s="308"/>
      <c r="H292" s="308"/>
      <c r="I292" s="309">
        <v>63400</v>
      </c>
    </row>
    <row r="293" spans="1:9" ht="13.5" customHeight="1">
      <c r="A293" s="261"/>
      <c r="B293" s="257" t="s">
        <v>656</v>
      </c>
      <c r="C293" s="258" t="s">
        <v>579</v>
      </c>
      <c r="D293" s="306"/>
      <c r="E293" s="306"/>
      <c r="F293" s="306">
        <v>900</v>
      </c>
      <c r="G293" s="306"/>
      <c r="H293" s="306"/>
      <c r="I293" s="307">
        <v>900</v>
      </c>
    </row>
    <row r="294" spans="1:9" ht="11.25">
      <c r="A294" s="261"/>
      <c r="B294" s="262"/>
      <c r="C294" s="258" t="s">
        <v>586</v>
      </c>
      <c r="D294" s="306"/>
      <c r="E294" s="306"/>
      <c r="F294" s="306">
        <v>34100</v>
      </c>
      <c r="G294" s="306"/>
      <c r="H294" s="306"/>
      <c r="I294" s="307">
        <v>34100</v>
      </c>
    </row>
    <row r="295" spans="1:9" ht="11.25">
      <c r="A295" s="261"/>
      <c r="B295" s="262"/>
      <c r="C295" s="258" t="s">
        <v>587</v>
      </c>
      <c r="D295" s="306"/>
      <c r="E295" s="306"/>
      <c r="F295" s="306">
        <v>500</v>
      </c>
      <c r="G295" s="306"/>
      <c r="H295" s="306"/>
      <c r="I295" s="307">
        <v>500</v>
      </c>
    </row>
    <row r="296" spans="1:9" ht="11.25">
      <c r="A296" s="261"/>
      <c r="B296" s="262"/>
      <c r="C296" s="258" t="s">
        <v>588</v>
      </c>
      <c r="D296" s="306"/>
      <c r="E296" s="306"/>
      <c r="F296" s="306">
        <v>10000</v>
      </c>
      <c r="G296" s="306"/>
      <c r="H296" s="306"/>
      <c r="I296" s="307">
        <v>10000</v>
      </c>
    </row>
    <row r="297" spans="1:9" ht="11.25">
      <c r="A297" s="261"/>
      <c r="B297" s="262"/>
      <c r="C297" s="258" t="s">
        <v>565</v>
      </c>
      <c r="D297" s="306"/>
      <c r="E297" s="306"/>
      <c r="F297" s="306">
        <v>8000</v>
      </c>
      <c r="G297" s="306"/>
      <c r="H297" s="306"/>
      <c r="I297" s="307">
        <v>8000</v>
      </c>
    </row>
    <row r="298" spans="1:9" ht="20.25" thickBot="1">
      <c r="A298" s="261"/>
      <c r="B298" s="262"/>
      <c r="C298" s="258" t="s">
        <v>600</v>
      </c>
      <c r="D298" s="306"/>
      <c r="E298" s="306"/>
      <c r="F298" s="306">
        <v>40000</v>
      </c>
      <c r="G298" s="306"/>
      <c r="H298" s="306"/>
      <c r="I298" s="307">
        <v>40000</v>
      </c>
    </row>
    <row r="299" spans="1:9" ht="12" thickBot="1">
      <c r="A299" s="261"/>
      <c r="B299" s="263" t="s">
        <v>657</v>
      </c>
      <c r="C299" s="264"/>
      <c r="D299" s="308"/>
      <c r="E299" s="308"/>
      <c r="F299" s="308">
        <v>93500</v>
      </c>
      <c r="G299" s="308"/>
      <c r="H299" s="308"/>
      <c r="I299" s="309">
        <v>93500</v>
      </c>
    </row>
    <row r="300" spans="1:9" ht="19.5">
      <c r="A300" s="261"/>
      <c r="B300" s="257" t="s">
        <v>424</v>
      </c>
      <c r="C300" s="258" t="s">
        <v>582</v>
      </c>
      <c r="D300" s="306">
        <v>128400</v>
      </c>
      <c r="E300" s="306"/>
      <c r="F300" s="306"/>
      <c r="G300" s="306"/>
      <c r="H300" s="306"/>
      <c r="I300" s="307">
        <v>128400</v>
      </c>
    </row>
    <row r="301" spans="1:9" ht="19.5">
      <c r="A301" s="261"/>
      <c r="B301" s="262"/>
      <c r="C301" s="258" t="s">
        <v>583</v>
      </c>
      <c r="D301" s="306">
        <v>2085300</v>
      </c>
      <c r="E301" s="306"/>
      <c r="F301" s="306"/>
      <c r="G301" s="306"/>
      <c r="H301" s="306"/>
      <c r="I301" s="307">
        <v>2085300</v>
      </c>
    </row>
    <row r="302" spans="1:9" ht="19.5">
      <c r="A302" s="261"/>
      <c r="B302" s="262"/>
      <c r="C302" s="258" t="s">
        <v>584</v>
      </c>
      <c r="D302" s="306">
        <v>140000</v>
      </c>
      <c r="E302" s="306"/>
      <c r="F302" s="306"/>
      <c r="G302" s="306"/>
      <c r="H302" s="306"/>
      <c r="I302" s="307">
        <v>140000</v>
      </c>
    </row>
    <row r="303" spans="1:9" ht="19.5">
      <c r="A303" s="261"/>
      <c r="B303" s="262"/>
      <c r="C303" s="258" t="s">
        <v>577</v>
      </c>
      <c r="D303" s="306">
        <v>384050</v>
      </c>
      <c r="E303" s="306"/>
      <c r="F303" s="306"/>
      <c r="G303" s="306"/>
      <c r="H303" s="306"/>
      <c r="I303" s="307">
        <v>384050</v>
      </c>
    </row>
    <row r="304" spans="1:9" ht="11.25">
      <c r="A304" s="261"/>
      <c r="B304" s="262"/>
      <c r="C304" s="258" t="s">
        <v>578</v>
      </c>
      <c r="D304" s="306">
        <v>54500</v>
      </c>
      <c r="E304" s="306"/>
      <c r="F304" s="306"/>
      <c r="G304" s="306"/>
      <c r="H304" s="306"/>
      <c r="I304" s="307">
        <v>54500</v>
      </c>
    </row>
    <row r="305" spans="1:9" ht="19.5">
      <c r="A305" s="261"/>
      <c r="B305" s="262"/>
      <c r="C305" s="258" t="s">
        <v>585</v>
      </c>
      <c r="D305" s="306">
        <v>11000</v>
      </c>
      <c r="E305" s="306"/>
      <c r="F305" s="306"/>
      <c r="G305" s="306"/>
      <c r="H305" s="306"/>
      <c r="I305" s="307">
        <v>11000</v>
      </c>
    </row>
    <row r="306" spans="1:9" ht="11.25">
      <c r="A306" s="261"/>
      <c r="B306" s="262"/>
      <c r="C306" s="258" t="s">
        <v>586</v>
      </c>
      <c r="D306" s="306">
        <v>188950</v>
      </c>
      <c r="E306" s="306"/>
      <c r="F306" s="306"/>
      <c r="G306" s="306"/>
      <c r="H306" s="306"/>
      <c r="I306" s="307">
        <v>188950</v>
      </c>
    </row>
    <row r="307" spans="1:9" ht="19.5">
      <c r="A307" s="261"/>
      <c r="B307" s="262"/>
      <c r="C307" s="258" t="s">
        <v>658</v>
      </c>
      <c r="D307" s="306">
        <v>7000</v>
      </c>
      <c r="E307" s="306"/>
      <c r="F307" s="306"/>
      <c r="G307" s="306"/>
      <c r="H307" s="306"/>
      <c r="I307" s="307">
        <v>7000</v>
      </c>
    </row>
    <row r="308" spans="1:9" ht="11.25">
      <c r="A308" s="261"/>
      <c r="B308" s="262"/>
      <c r="C308" s="258" t="s">
        <v>587</v>
      </c>
      <c r="D308" s="306">
        <v>80000</v>
      </c>
      <c r="E308" s="306"/>
      <c r="F308" s="306"/>
      <c r="G308" s="306"/>
      <c r="H308" s="306"/>
      <c r="I308" s="307">
        <v>80000</v>
      </c>
    </row>
    <row r="309" spans="1:9" ht="11.25">
      <c r="A309" s="261"/>
      <c r="B309" s="262"/>
      <c r="C309" s="258" t="s">
        <v>588</v>
      </c>
      <c r="D309" s="306">
        <v>52500</v>
      </c>
      <c r="E309" s="306"/>
      <c r="F309" s="306"/>
      <c r="G309" s="306"/>
      <c r="H309" s="306"/>
      <c r="I309" s="307">
        <v>52500</v>
      </c>
    </row>
    <row r="310" spans="1:9" ht="11.25">
      <c r="A310" s="261"/>
      <c r="B310" s="262"/>
      <c r="C310" s="258" t="s">
        <v>589</v>
      </c>
      <c r="D310" s="306">
        <v>28400</v>
      </c>
      <c r="E310" s="306"/>
      <c r="F310" s="306"/>
      <c r="G310" s="306"/>
      <c r="H310" s="306"/>
      <c r="I310" s="307">
        <v>28400</v>
      </c>
    </row>
    <row r="311" spans="1:9" ht="11.25">
      <c r="A311" s="261"/>
      <c r="B311" s="262"/>
      <c r="C311" s="258" t="s">
        <v>565</v>
      </c>
      <c r="D311" s="306">
        <v>141210</v>
      </c>
      <c r="E311" s="306"/>
      <c r="F311" s="306"/>
      <c r="G311" s="306"/>
      <c r="H311" s="306"/>
      <c r="I311" s="307">
        <v>141210</v>
      </c>
    </row>
    <row r="312" spans="1:9" ht="11.25">
      <c r="A312" s="261"/>
      <c r="B312" s="262"/>
      <c r="C312" s="258" t="s">
        <v>590</v>
      </c>
      <c r="D312" s="306">
        <v>28000</v>
      </c>
      <c r="E312" s="306"/>
      <c r="F312" s="306"/>
      <c r="G312" s="306"/>
      <c r="H312" s="306"/>
      <c r="I312" s="307">
        <v>28000</v>
      </c>
    </row>
    <row r="313" spans="1:9" ht="11.25">
      <c r="A313" s="261"/>
      <c r="B313" s="262"/>
      <c r="C313" s="258" t="s">
        <v>592</v>
      </c>
      <c r="D313" s="306">
        <v>17000</v>
      </c>
      <c r="E313" s="306"/>
      <c r="F313" s="306"/>
      <c r="G313" s="306"/>
      <c r="H313" s="306"/>
      <c r="I313" s="307">
        <v>17000</v>
      </c>
    </row>
    <row r="314" spans="1:9" ht="20.25" thickBot="1">
      <c r="A314" s="261"/>
      <c r="B314" s="262"/>
      <c r="C314" s="258" t="s">
        <v>593</v>
      </c>
      <c r="D314" s="306">
        <v>48940</v>
      </c>
      <c r="E314" s="306"/>
      <c r="F314" s="306"/>
      <c r="G314" s="306"/>
      <c r="H314" s="306"/>
      <c r="I314" s="307">
        <v>48940</v>
      </c>
    </row>
    <row r="315" spans="1:9" ht="12" thickBot="1">
      <c r="A315" s="261"/>
      <c r="B315" s="263" t="s">
        <v>426</v>
      </c>
      <c r="C315" s="264"/>
      <c r="D315" s="308">
        <v>3395250</v>
      </c>
      <c r="E315" s="308"/>
      <c r="F315" s="308"/>
      <c r="G315" s="308"/>
      <c r="H315" s="308"/>
      <c r="I315" s="309">
        <v>3395250</v>
      </c>
    </row>
    <row r="316" spans="1:9" ht="11.25">
      <c r="A316" s="261"/>
      <c r="B316" s="279" t="s">
        <v>659</v>
      </c>
      <c r="C316" s="258" t="s">
        <v>586</v>
      </c>
      <c r="D316" s="306">
        <v>46270</v>
      </c>
      <c r="E316" s="306">
        <v>1500</v>
      </c>
      <c r="F316" s="306">
        <v>35800</v>
      </c>
      <c r="G316" s="306"/>
      <c r="H316" s="306"/>
      <c r="I316" s="307">
        <v>83570</v>
      </c>
    </row>
    <row r="317" spans="1:9" ht="11.25">
      <c r="A317" s="261"/>
      <c r="B317" s="280"/>
      <c r="C317" s="258" t="s">
        <v>587</v>
      </c>
      <c r="D317" s="306"/>
      <c r="E317" s="306"/>
      <c r="F317" s="306">
        <v>34000</v>
      </c>
      <c r="G317" s="306"/>
      <c r="H317" s="306"/>
      <c r="I317" s="307">
        <v>34000</v>
      </c>
    </row>
    <row r="318" spans="1:9" ht="11.25">
      <c r="A318" s="261"/>
      <c r="B318" s="280"/>
      <c r="C318" s="258" t="s">
        <v>588</v>
      </c>
      <c r="D318" s="306">
        <v>39600</v>
      </c>
      <c r="E318" s="306"/>
      <c r="F318" s="306">
        <v>29200</v>
      </c>
      <c r="G318" s="306"/>
      <c r="H318" s="306"/>
      <c r="I318" s="307">
        <v>68800</v>
      </c>
    </row>
    <row r="319" spans="1:9" ht="11.25">
      <c r="A319" s="261"/>
      <c r="B319" s="280"/>
      <c r="C319" s="258" t="s">
        <v>565</v>
      </c>
      <c r="D319" s="306">
        <v>80500</v>
      </c>
      <c r="E319" s="306">
        <v>15500</v>
      </c>
      <c r="F319" s="306">
        <v>46000</v>
      </c>
      <c r="G319" s="306"/>
      <c r="H319" s="306"/>
      <c r="I319" s="307">
        <v>142000</v>
      </c>
    </row>
    <row r="320" spans="1:9" ht="19.5">
      <c r="A320" s="261"/>
      <c r="B320" s="280"/>
      <c r="C320" s="258" t="s">
        <v>599</v>
      </c>
      <c r="D320" s="306">
        <v>60000</v>
      </c>
      <c r="E320" s="306"/>
      <c r="F320" s="306"/>
      <c r="G320" s="306"/>
      <c r="H320" s="306"/>
      <c r="I320" s="307">
        <v>60000</v>
      </c>
    </row>
    <row r="321" spans="1:9" ht="20.25" thickBot="1">
      <c r="A321" s="261"/>
      <c r="B321" s="281"/>
      <c r="C321" s="258" t="s">
        <v>600</v>
      </c>
      <c r="D321" s="306">
        <v>4832</v>
      </c>
      <c r="E321" s="306">
        <v>85783</v>
      </c>
      <c r="F321" s="306">
        <v>15000</v>
      </c>
      <c r="G321" s="306"/>
      <c r="H321" s="306"/>
      <c r="I321" s="307">
        <v>105615</v>
      </c>
    </row>
    <row r="322" spans="1:9" ht="12" thickBot="1">
      <c r="A322" s="261"/>
      <c r="B322" s="263" t="s">
        <v>660</v>
      </c>
      <c r="C322" s="264"/>
      <c r="D322" s="308">
        <v>231202</v>
      </c>
      <c r="E322" s="308">
        <v>102783</v>
      </c>
      <c r="F322" s="308">
        <v>160000</v>
      </c>
      <c r="G322" s="308"/>
      <c r="H322" s="308"/>
      <c r="I322" s="309">
        <v>493985</v>
      </c>
    </row>
    <row r="323" spans="1:9" ht="12" thickBot="1">
      <c r="A323" s="267" t="s">
        <v>427</v>
      </c>
      <c r="B323" s="268"/>
      <c r="C323" s="269"/>
      <c r="D323" s="310">
        <v>4688852</v>
      </c>
      <c r="E323" s="310">
        <v>129508</v>
      </c>
      <c r="F323" s="310">
        <v>903500</v>
      </c>
      <c r="G323" s="310"/>
      <c r="H323" s="310">
        <v>8086000</v>
      </c>
      <c r="I323" s="311">
        <v>13807860</v>
      </c>
    </row>
    <row r="324" spans="1:9" ht="106.5" customHeight="1">
      <c r="A324" s="283" t="s">
        <v>428</v>
      </c>
      <c r="B324" s="257" t="s">
        <v>661</v>
      </c>
      <c r="C324" s="258" t="s">
        <v>662</v>
      </c>
      <c r="D324" s="306">
        <v>250000</v>
      </c>
      <c r="E324" s="306"/>
      <c r="F324" s="306"/>
      <c r="G324" s="306"/>
      <c r="H324" s="306"/>
      <c r="I324" s="307">
        <v>250000</v>
      </c>
    </row>
    <row r="325" spans="1:9" ht="11.25">
      <c r="A325" s="285"/>
      <c r="B325" s="262"/>
      <c r="C325" s="258" t="s">
        <v>586</v>
      </c>
      <c r="D325" s="306">
        <v>29500</v>
      </c>
      <c r="E325" s="306"/>
      <c r="F325" s="306"/>
      <c r="G325" s="306"/>
      <c r="H325" s="306"/>
      <c r="I325" s="307">
        <v>29500</v>
      </c>
    </row>
    <row r="326" spans="1:9" ht="11.25">
      <c r="A326" s="285"/>
      <c r="B326" s="262"/>
      <c r="C326" s="258" t="s">
        <v>588</v>
      </c>
      <c r="D326" s="306">
        <v>10000</v>
      </c>
      <c r="E326" s="306"/>
      <c r="F326" s="306"/>
      <c r="G326" s="306"/>
      <c r="H326" s="306"/>
      <c r="I326" s="307">
        <v>10000</v>
      </c>
    </row>
    <row r="327" spans="1:9" ht="11.25">
      <c r="A327" s="285"/>
      <c r="B327" s="262"/>
      <c r="C327" s="258" t="s">
        <v>565</v>
      </c>
      <c r="D327" s="306">
        <v>643150</v>
      </c>
      <c r="E327" s="306"/>
      <c r="F327" s="306"/>
      <c r="G327" s="306"/>
      <c r="H327" s="306"/>
      <c r="I327" s="307">
        <v>643150</v>
      </c>
    </row>
    <row r="328" spans="1:9" ht="20.25" thickBot="1">
      <c r="A328" s="285"/>
      <c r="B328" s="262"/>
      <c r="C328" s="258" t="s">
        <v>597</v>
      </c>
      <c r="D328" s="306">
        <v>6000</v>
      </c>
      <c r="E328" s="306"/>
      <c r="F328" s="306"/>
      <c r="G328" s="306"/>
      <c r="H328" s="306"/>
      <c r="I328" s="307">
        <v>6000</v>
      </c>
    </row>
    <row r="329" spans="1:9" ht="12" thickBot="1">
      <c r="A329" s="284"/>
      <c r="B329" s="263" t="s">
        <v>663</v>
      </c>
      <c r="C329" s="264"/>
      <c r="D329" s="308">
        <v>938650</v>
      </c>
      <c r="E329" s="308"/>
      <c r="F329" s="308"/>
      <c r="G329" s="308"/>
      <c r="H329" s="308"/>
      <c r="I329" s="309">
        <v>938650</v>
      </c>
    </row>
    <row r="330" spans="1:9" ht="12" thickBot="1">
      <c r="A330" s="267" t="s">
        <v>459</v>
      </c>
      <c r="B330" s="268"/>
      <c r="C330" s="269"/>
      <c r="D330" s="310">
        <v>938650</v>
      </c>
      <c r="E330" s="310"/>
      <c r="F330" s="310"/>
      <c r="G330" s="310"/>
      <c r="H330" s="310"/>
      <c r="I330" s="311">
        <v>938650</v>
      </c>
    </row>
    <row r="331" spans="1:9" ht="11.25">
      <c r="A331" s="283" t="s">
        <v>664</v>
      </c>
      <c r="B331" s="279" t="s">
        <v>665</v>
      </c>
      <c r="C331" s="258" t="s">
        <v>565</v>
      </c>
      <c r="D331" s="306">
        <v>400000</v>
      </c>
      <c r="E331" s="306"/>
      <c r="F331" s="306"/>
      <c r="G331" s="306"/>
      <c r="H331" s="306"/>
      <c r="I331" s="307">
        <v>400000</v>
      </c>
    </row>
    <row r="332" spans="1:9" ht="39">
      <c r="A332" s="285"/>
      <c r="B332" s="280"/>
      <c r="C332" s="258" t="s">
        <v>666</v>
      </c>
      <c r="D332" s="306">
        <v>6096693</v>
      </c>
      <c r="E332" s="306"/>
      <c r="F332" s="306"/>
      <c r="G332" s="306"/>
      <c r="H332" s="306"/>
      <c r="I332" s="307">
        <v>6096693</v>
      </c>
    </row>
    <row r="333" spans="1:9" ht="20.25" thickBot="1">
      <c r="A333" s="285"/>
      <c r="B333" s="281"/>
      <c r="C333" s="258" t="s">
        <v>667</v>
      </c>
      <c r="D333" s="306">
        <v>12400000</v>
      </c>
      <c r="E333" s="306"/>
      <c r="F333" s="306"/>
      <c r="G333" s="306"/>
      <c r="H333" s="306"/>
      <c r="I333" s="307">
        <v>12400000</v>
      </c>
    </row>
    <row r="334" spans="1:9" ht="12" thickBot="1">
      <c r="A334" s="284"/>
      <c r="B334" s="263" t="s">
        <v>668</v>
      </c>
      <c r="C334" s="264"/>
      <c r="D334" s="308">
        <v>18896693</v>
      </c>
      <c r="E334" s="308"/>
      <c r="F334" s="308"/>
      <c r="G334" s="308"/>
      <c r="H334" s="308"/>
      <c r="I334" s="309">
        <v>18896693</v>
      </c>
    </row>
    <row r="335" spans="1:9" ht="12" thickBot="1">
      <c r="A335" s="267" t="s">
        <v>669</v>
      </c>
      <c r="B335" s="268"/>
      <c r="C335" s="269"/>
      <c r="D335" s="310">
        <v>18896693</v>
      </c>
      <c r="E335" s="310"/>
      <c r="F335" s="310"/>
      <c r="G335" s="310"/>
      <c r="H335" s="310"/>
      <c r="I335" s="311">
        <v>18896693</v>
      </c>
    </row>
    <row r="336" spans="1:9" ht="29.25">
      <c r="A336" s="256" t="s">
        <v>460</v>
      </c>
      <c r="B336" s="257" t="s">
        <v>670</v>
      </c>
      <c r="C336" s="258" t="s">
        <v>671</v>
      </c>
      <c r="D336" s="306">
        <v>180000</v>
      </c>
      <c r="E336" s="306"/>
      <c r="F336" s="306"/>
      <c r="G336" s="306"/>
      <c r="H336" s="306"/>
      <c r="I336" s="307">
        <v>180000</v>
      </c>
    </row>
    <row r="337" spans="1:9" ht="19.5">
      <c r="A337" s="261"/>
      <c r="B337" s="262"/>
      <c r="C337" s="258" t="s">
        <v>672</v>
      </c>
      <c r="D337" s="306">
        <v>486554</v>
      </c>
      <c r="E337" s="306"/>
      <c r="F337" s="306"/>
      <c r="G337" s="306"/>
      <c r="H337" s="306"/>
      <c r="I337" s="307">
        <v>486554</v>
      </c>
    </row>
    <row r="338" spans="1:9" ht="29.25">
      <c r="A338" s="261"/>
      <c r="B338" s="262"/>
      <c r="C338" s="258" t="s">
        <v>673</v>
      </c>
      <c r="D338" s="306">
        <v>171310</v>
      </c>
      <c r="E338" s="306"/>
      <c r="F338" s="306"/>
      <c r="G338" s="306"/>
      <c r="H338" s="306"/>
      <c r="I338" s="307">
        <v>171310</v>
      </c>
    </row>
    <row r="339" spans="1:9" ht="29.25">
      <c r="A339" s="261"/>
      <c r="B339" s="262"/>
      <c r="C339" s="258" t="s">
        <v>674</v>
      </c>
      <c r="D339" s="306">
        <v>25000</v>
      </c>
      <c r="E339" s="306"/>
      <c r="F339" s="306"/>
      <c r="G339" s="306"/>
      <c r="H339" s="306"/>
      <c r="I339" s="307">
        <v>25000</v>
      </c>
    </row>
    <row r="340" spans="1:9" ht="29.25">
      <c r="A340" s="261"/>
      <c r="B340" s="262"/>
      <c r="C340" s="258" t="s">
        <v>675</v>
      </c>
      <c r="D340" s="306">
        <v>1000000</v>
      </c>
      <c r="E340" s="306"/>
      <c r="F340" s="306"/>
      <c r="G340" s="306"/>
      <c r="H340" s="306"/>
      <c r="I340" s="307">
        <v>1000000</v>
      </c>
    </row>
    <row r="341" spans="1:9" ht="19.5">
      <c r="A341" s="261"/>
      <c r="B341" s="262"/>
      <c r="C341" s="258" t="s">
        <v>676</v>
      </c>
      <c r="D341" s="306">
        <v>1200000</v>
      </c>
      <c r="E341" s="306"/>
      <c r="F341" s="306"/>
      <c r="G341" s="306"/>
      <c r="H341" s="306"/>
      <c r="I341" s="307">
        <v>1200000</v>
      </c>
    </row>
    <row r="342" spans="1:9" ht="29.25">
      <c r="A342" s="261"/>
      <c r="B342" s="262"/>
      <c r="C342" s="258" t="s">
        <v>677</v>
      </c>
      <c r="D342" s="306">
        <v>107362</v>
      </c>
      <c r="E342" s="306"/>
      <c r="F342" s="306"/>
      <c r="G342" s="306"/>
      <c r="H342" s="306"/>
      <c r="I342" s="307">
        <v>107362</v>
      </c>
    </row>
    <row r="343" spans="1:9" ht="11.25">
      <c r="A343" s="261"/>
      <c r="B343" s="262"/>
      <c r="C343" s="258" t="s">
        <v>678</v>
      </c>
      <c r="D343" s="306">
        <v>3045630</v>
      </c>
      <c r="E343" s="306"/>
      <c r="F343" s="306"/>
      <c r="G343" s="306"/>
      <c r="H343" s="306"/>
      <c r="I343" s="307">
        <v>3045630</v>
      </c>
    </row>
    <row r="344" spans="1:9" ht="20.25" thickBot="1">
      <c r="A344" s="261"/>
      <c r="B344" s="262"/>
      <c r="C344" s="258" t="s">
        <v>679</v>
      </c>
      <c r="D344" s="306">
        <v>64000</v>
      </c>
      <c r="E344" s="306"/>
      <c r="F344" s="306"/>
      <c r="G344" s="306"/>
      <c r="H344" s="306"/>
      <c r="I344" s="307">
        <v>64000</v>
      </c>
    </row>
    <row r="345" spans="1:9" ht="12" thickBot="1">
      <c r="A345" s="261"/>
      <c r="B345" s="263" t="s">
        <v>680</v>
      </c>
      <c r="C345" s="264"/>
      <c r="D345" s="308">
        <v>6279856</v>
      </c>
      <c r="E345" s="308"/>
      <c r="F345" s="308"/>
      <c r="G345" s="308"/>
      <c r="H345" s="308"/>
      <c r="I345" s="309">
        <v>6279856</v>
      </c>
    </row>
    <row r="346" spans="1:9" ht="24" customHeight="1">
      <c r="A346" s="261"/>
      <c r="B346" s="279" t="s">
        <v>466</v>
      </c>
      <c r="C346" s="258" t="s">
        <v>681</v>
      </c>
      <c r="D346" s="306"/>
      <c r="E346" s="306"/>
      <c r="F346" s="306">
        <v>8774136</v>
      </c>
      <c r="G346" s="306"/>
      <c r="H346" s="306"/>
      <c r="I346" s="307">
        <v>8774136</v>
      </c>
    </row>
    <row r="347" spans="1:9" ht="15" customHeight="1" thickBot="1">
      <c r="A347" s="261"/>
      <c r="B347" s="281"/>
      <c r="C347" s="258" t="s">
        <v>596</v>
      </c>
      <c r="D347" s="306"/>
      <c r="E347" s="306"/>
      <c r="F347" s="306">
        <v>964</v>
      </c>
      <c r="G347" s="306"/>
      <c r="H347" s="306"/>
      <c r="I347" s="307">
        <v>964</v>
      </c>
    </row>
    <row r="348" spans="1:9" ht="12" thickBot="1">
      <c r="A348" s="261"/>
      <c r="B348" s="263" t="s">
        <v>467</v>
      </c>
      <c r="C348" s="264"/>
      <c r="D348" s="308"/>
      <c r="E348" s="308"/>
      <c r="F348" s="308">
        <v>8775100</v>
      </c>
      <c r="G348" s="308"/>
      <c r="H348" s="308"/>
      <c r="I348" s="309">
        <v>8775100</v>
      </c>
    </row>
    <row r="349" spans="1:9" ht="12" thickBot="1">
      <c r="A349" s="267" t="s">
        <v>468</v>
      </c>
      <c r="B349" s="268"/>
      <c r="C349" s="269"/>
      <c r="D349" s="310">
        <v>6279856</v>
      </c>
      <c r="E349" s="310"/>
      <c r="F349" s="310">
        <v>8775100</v>
      </c>
      <c r="G349" s="310"/>
      <c r="H349" s="310"/>
      <c r="I349" s="311">
        <v>15054956</v>
      </c>
    </row>
    <row r="350" spans="1:9" ht="33.75">
      <c r="A350" s="256" t="s">
        <v>469</v>
      </c>
      <c r="B350" s="257" t="s">
        <v>470</v>
      </c>
      <c r="C350" s="258" t="s">
        <v>682</v>
      </c>
      <c r="D350" s="306">
        <v>700000</v>
      </c>
      <c r="E350" s="306"/>
      <c r="F350" s="306"/>
      <c r="G350" s="306"/>
      <c r="H350" s="306"/>
      <c r="I350" s="307">
        <v>700000</v>
      </c>
    </row>
    <row r="351" spans="1:9" ht="48.75">
      <c r="A351" s="261"/>
      <c r="B351" s="262"/>
      <c r="C351" s="258" t="s">
        <v>683</v>
      </c>
      <c r="D351" s="306">
        <v>810582</v>
      </c>
      <c r="E351" s="306"/>
      <c r="F351" s="306"/>
      <c r="G351" s="306"/>
      <c r="H351" s="306"/>
      <c r="I351" s="307">
        <v>810582</v>
      </c>
    </row>
    <row r="352" spans="1:9" ht="29.25">
      <c r="A352" s="261"/>
      <c r="B352" s="262"/>
      <c r="C352" s="258" t="s">
        <v>684</v>
      </c>
      <c r="D352" s="306">
        <v>662498</v>
      </c>
      <c r="E352" s="306"/>
      <c r="F352" s="306"/>
      <c r="G352" s="306"/>
      <c r="H352" s="306"/>
      <c r="I352" s="307">
        <v>662498</v>
      </c>
    </row>
    <row r="353" spans="1:9" ht="19.5">
      <c r="A353" s="261"/>
      <c r="B353" s="262"/>
      <c r="C353" s="258" t="s">
        <v>582</v>
      </c>
      <c r="D353" s="306">
        <v>80796</v>
      </c>
      <c r="E353" s="306"/>
      <c r="F353" s="306"/>
      <c r="G353" s="306"/>
      <c r="H353" s="306"/>
      <c r="I353" s="307">
        <v>80796</v>
      </c>
    </row>
    <row r="354" spans="1:9" ht="11.25">
      <c r="A354" s="261"/>
      <c r="B354" s="262"/>
      <c r="C354" s="258" t="s">
        <v>685</v>
      </c>
      <c r="D354" s="306">
        <v>22377</v>
      </c>
      <c r="E354" s="306"/>
      <c r="F354" s="306"/>
      <c r="G354" s="306"/>
      <c r="H354" s="306"/>
      <c r="I354" s="307">
        <v>22377</v>
      </c>
    </row>
    <row r="355" spans="1:9" ht="19.5">
      <c r="A355" s="261"/>
      <c r="B355" s="262"/>
      <c r="C355" s="258" t="s">
        <v>583</v>
      </c>
      <c r="D355" s="306">
        <v>38593548</v>
      </c>
      <c r="E355" s="306"/>
      <c r="F355" s="306"/>
      <c r="G355" s="306"/>
      <c r="H355" s="306"/>
      <c r="I355" s="307">
        <v>38593548</v>
      </c>
    </row>
    <row r="356" spans="1:9" ht="19.5">
      <c r="A356" s="261"/>
      <c r="B356" s="262"/>
      <c r="C356" s="258" t="s">
        <v>584</v>
      </c>
      <c r="D356" s="306">
        <v>2947848</v>
      </c>
      <c r="E356" s="306"/>
      <c r="F356" s="306"/>
      <c r="G356" s="306"/>
      <c r="H356" s="306"/>
      <c r="I356" s="307">
        <v>2947848</v>
      </c>
    </row>
    <row r="357" spans="1:9" ht="19.5">
      <c r="A357" s="261"/>
      <c r="B357" s="262"/>
      <c r="C357" s="258" t="s">
        <v>577</v>
      </c>
      <c r="D357" s="306">
        <v>7428359</v>
      </c>
      <c r="E357" s="306"/>
      <c r="F357" s="306"/>
      <c r="G357" s="306"/>
      <c r="H357" s="306"/>
      <c r="I357" s="307">
        <v>7428359</v>
      </c>
    </row>
    <row r="358" spans="1:9" ht="11.25">
      <c r="A358" s="261"/>
      <c r="B358" s="262"/>
      <c r="C358" s="258" t="s">
        <v>578</v>
      </c>
      <c r="D358" s="306">
        <v>999058</v>
      </c>
      <c r="E358" s="306"/>
      <c r="F358" s="306"/>
      <c r="G358" s="306"/>
      <c r="H358" s="306"/>
      <c r="I358" s="307">
        <v>999058</v>
      </c>
    </row>
    <row r="359" spans="1:9" ht="19.5">
      <c r="A359" s="261"/>
      <c r="B359" s="262"/>
      <c r="C359" s="258" t="s">
        <v>585</v>
      </c>
      <c r="D359" s="306">
        <v>46795</v>
      </c>
      <c r="E359" s="306"/>
      <c r="F359" s="306"/>
      <c r="G359" s="306"/>
      <c r="H359" s="306"/>
      <c r="I359" s="307">
        <v>46795</v>
      </c>
    </row>
    <row r="360" spans="1:9" ht="11.25">
      <c r="A360" s="261"/>
      <c r="B360" s="262"/>
      <c r="C360" s="258" t="s">
        <v>579</v>
      </c>
      <c r="D360" s="306">
        <v>66156</v>
      </c>
      <c r="E360" s="306">
        <v>21000</v>
      </c>
      <c r="F360" s="306"/>
      <c r="G360" s="306"/>
      <c r="H360" s="306"/>
      <c r="I360" s="307">
        <v>87156</v>
      </c>
    </row>
    <row r="361" spans="1:9" ht="11.25">
      <c r="A361" s="261"/>
      <c r="B361" s="262"/>
      <c r="C361" s="258" t="s">
        <v>586</v>
      </c>
      <c r="D361" s="306">
        <v>1225798</v>
      </c>
      <c r="E361" s="306">
        <v>41664</v>
      </c>
      <c r="F361" s="306"/>
      <c r="G361" s="306"/>
      <c r="H361" s="306"/>
      <c r="I361" s="307">
        <v>1267462</v>
      </c>
    </row>
    <row r="362" spans="1:9" ht="19.5">
      <c r="A362" s="261"/>
      <c r="B362" s="262"/>
      <c r="C362" s="258" t="s">
        <v>686</v>
      </c>
      <c r="D362" s="306">
        <v>102554</v>
      </c>
      <c r="E362" s="306">
        <v>24300</v>
      </c>
      <c r="F362" s="306"/>
      <c r="G362" s="306"/>
      <c r="H362" s="306"/>
      <c r="I362" s="307">
        <v>126854</v>
      </c>
    </row>
    <row r="363" spans="1:9" ht="11.25">
      <c r="A363" s="261"/>
      <c r="B363" s="262"/>
      <c r="C363" s="258" t="s">
        <v>587</v>
      </c>
      <c r="D363" s="306">
        <v>4805975</v>
      </c>
      <c r="E363" s="306"/>
      <c r="F363" s="306"/>
      <c r="G363" s="306"/>
      <c r="H363" s="306"/>
      <c r="I363" s="307">
        <v>4805975</v>
      </c>
    </row>
    <row r="364" spans="1:9" ht="11.25">
      <c r="A364" s="261"/>
      <c r="B364" s="262"/>
      <c r="C364" s="258" t="s">
        <v>588</v>
      </c>
      <c r="D364" s="306">
        <v>733566</v>
      </c>
      <c r="E364" s="306">
        <v>36074</v>
      </c>
      <c r="F364" s="306"/>
      <c r="G364" s="306"/>
      <c r="H364" s="306"/>
      <c r="I364" s="307">
        <v>769640</v>
      </c>
    </row>
    <row r="365" spans="1:9" ht="11.25">
      <c r="A365" s="261"/>
      <c r="B365" s="262"/>
      <c r="C365" s="258" t="s">
        <v>589</v>
      </c>
      <c r="D365" s="306">
        <v>42229</v>
      </c>
      <c r="E365" s="306"/>
      <c r="F365" s="306"/>
      <c r="G365" s="306"/>
      <c r="H365" s="306"/>
      <c r="I365" s="307">
        <v>42229</v>
      </c>
    </row>
    <row r="366" spans="1:9" ht="11.25">
      <c r="A366" s="261"/>
      <c r="B366" s="262"/>
      <c r="C366" s="258" t="s">
        <v>565</v>
      </c>
      <c r="D366" s="306">
        <v>647139</v>
      </c>
      <c r="E366" s="306">
        <v>10900</v>
      </c>
      <c r="F366" s="306"/>
      <c r="G366" s="306"/>
      <c r="H366" s="306"/>
      <c r="I366" s="307">
        <v>658039</v>
      </c>
    </row>
    <row r="367" spans="1:9" ht="19.5">
      <c r="A367" s="261"/>
      <c r="B367" s="262"/>
      <c r="C367" s="258" t="s">
        <v>636</v>
      </c>
      <c r="D367" s="306">
        <v>36172</v>
      </c>
      <c r="E367" s="306"/>
      <c r="F367" s="306"/>
      <c r="G367" s="306"/>
      <c r="H367" s="306"/>
      <c r="I367" s="307">
        <v>36172</v>
      </c>
    </row>
    <row r="368" spans="1:9" ht="11.25">
      <c r="A368" s="261"/>
      <c r="B368" s="262"/>
      <c r="C368" s="258" t="s">
        <v>590</v>
      </c>
      <c r="D368" s="306">
        <v>18615</v>
      </c>
      <c r="E368" s="306"/>
      <c r="F368" s="306"/>
      <c r="G368" s="306"/>
      <c r="H368" s="306"/>
      <c r="I368" s="307">
        <v>18615</v>
      </c>
    </row>
    <row r="369" spans="1:9" ht="11.25">
      <c r="A369" s="261"/>
      <c r="B369" s="262"/>
      <c r="C369" s="258" t="s">
        <v>592</v>
      </c>
      <c r="D369" s="306">
        <v>73421</v>
      </c>
      <c r="E369" s="306"/>
      <c r="F369" s="306"/>
      <c r="G369" s="306"/>
      <c r="H369" s="306"/>
      <c r="I369" s="307">
        <v>73421</v>
      </c>
    </row>
    <row r="370" spans="1:9" ht="19.5">
      <c r="A370" s="261"/>
      <c r="B370" s="262"/>
      <c r="C370" s="258" t="s">
        <v>593</v>
      </c>
      <c r="D370" s="306">
        <v>2365316</v>
      </c>
      <c r="E370" s="306"/>
      <c r="F370" s="306"/>
      <c r="G370" s="306"/>
      <c r="H370" s="306"/>
      <c r="I370" s="307">
        <v>2365316</v>
      </c>
    </row>
    <row r="371" spans="1:9" ht="39">
      <c r="A371" s="261"/>
      <c r="B371" s="262"/>
      <c r="C371" s="258" t="s">
        <v>687</v>
      </c>
      <c r="D371" s="306">
        <v>537502</v>
      </c>
      <c r="E371" s="306"/>
      <c r="F371" s="306"/>
      <c r="G371" s="306"/>
      <c r="H371" s="306"/>
      <c r="I371" s="307">
        <v>537502</v>
      </c>
    </row>
    <row r="372" spans="1:9" ht="19.5">
      <c r="A372" s="261"/>
      <c r="B372" s="262"/>
      <c r="C372" s="258" t="s">
        <v>599</v>
      </c>
      <c r="D372" s="306">
        <v>1630000</v>
      </c>
      <c r="E372" s="306">
        <v>87434</v>
      </c>
      <c r="F372" s="306"/>
      <c r="G372" s="306"/>
      <c r="H372" s="306"/>
      <c r="I372" s="307">
        <v>1717434</v>
      </c>
    </row>
    <row r="373" spans="1:9" ht="20.25" thickBot="1">
      <c r="A373" s="261"/>
      <c r="B373" s="262"/>
      <c r="C373" s="258" t="s">
        <v>600</v>
      </c>
      <c r="D373" s="306"/>
      <c r="E373" s="306">
        <v>7000</v>
      </c>
      <c r="F373" s="306"/>
      <c r="G373" s="306"/>
      <c r="H373" s="306"/>
      <c r="I373" s="307">
        <v>7000</v>
      </c>
    </row>
    <row r="374" spans="1:9" ht="12" thickBot="1">
      <c r="A374" s="261"/>
      <c r="B374" s="263" t="s">
        <v>472</v>
      </c>
      <c r="C374" s="264"/>
      <c r="D374" s="308">
        <v>64576304</v>
      </c>
      <c r="E374" s="308">
        <v>228372</v>
      </c>
      <c r="F374" s="308"/>
      <c r="G374" s="308"/>
      <c r="H374" s="308"/>
      <c r="I374" s="309">
        <v>64804676</v>
      </c>
    </row>
    <row r="375" spans="1:9" ht="29.25">
      <c r="A375" s="261"/>
      <c r="B375" s="257" t="s">
        <v>473</v>
      </c>
      <c r="C375" s="258" t="s">
        <v>582</v>
      </c>
      <c r="D375" s="306"/>
      <c r="E375" s="306"/>
      <c r="F375" s="306">
        <v>1000</v>
      </c>
      <c r="G375" s="306"/>
      <c r="H375" s="306"/>
      <c r="I375" s="307">
        <v>1000</v>
      </c>
    </row>
    <row r="376" spans="1:9" ht="19.5">
      <c r="A376" s="261"/>
      <c r="B376" s="262"/>
      <c r="C376" s="258" t="s">
        <v>583</v>
      </c>
      <c r="D376" s="306"/>
      <c r="E376" s="306"/>
      <c r="F376" s="306">
        <v>3008219</v>
      </c>
      <c r="G376" s="306"/>
      <c r="H376" s="306"/>
      <c r="I376" s="307">
        <v>3008219</v>
      </c>
    </row>
    <row r="377" spans="1:9" ht="19.5">
      <c r="A377" s="261"/>
      <c r="B377" s="262"/>
      <c r="C377" s="258" t="s">
        <v>584</v>
      </c>
      <c r="D377" s="306"/>
      <c r="E377" s="306"/>
      <c r="F377" s="306">
        <v>239904</v>
      </c>
      <c r="G377" s="306"/>
      <c r="H377" s="306"/>
      <c r="I377" s="307">
        <v>239904</v>
      </c>
    </row>
    <row r="378" spans="1:9" ht="19.5">
      <c r="A378" s="261"/>
      <c r="B378" s="262"/>
      <c r="C378" s="258" t="s">
        <v>577</v>
      </c>
      <c r="D378" s="306"/>
      <c r="E378" s="306"/>
      <c r="F378" s="306">
        <v>574320</v>
      </c>
      <c r="G378" s="306"/>
      <c r="H378" s="306"/>
      <c r="I378" s="307">
        <v>574320</v>
      </c>
    </row>
    <row r="379" spans="1:9" ht="11.25">
      <c r="A379" s="261"/>
      <c r="B379" s="262"/>
      <c r="C379" s="258" t="s">
        <v>578</v>
      </c>
      <c r="D379" s="306"/>
      <c r="E379" s="306"/>
      <c r="F379" s="306">
        <v>77454</v>
      </c>
      <c r="G379" s="306"/>
      <c r="H379" s="306"/>
      <c r="I379" s="307">
        <v>77454</v>
      </c>
    </row>
    <row r="380" spans="1:9" ht="11.25">
      <c r="A380" s="261"/>
      <c r="B380" s="262"/>
      <c r="C380" s="258" t="s">
        <v>586</v>
      </c>
      <c r="D380" s="306"/>
      <c r="E380" s="306"/>
      <c r="F380" s="306">
        <v>29805</v>
      </c>
      <c r="G380" s="306"/>
      <c r="H380" s="306"/>
      <c r="I380" s="307">
        <v>29805</v>
      </c>
    </row>
    <row r="381" spans="1:9" ht="19.5">
      <c r="A381" s="261"/>
      <c r="B381" s="262"/>
      <c r="C381" s="258" t="s">
        <v>686</v>
      </c>
      <c r="D381" s="306"/>
      <c r="E381" s="306"/>
      <c r="F381" s="306">
        <v>11653</v>
      </c>
      <c r="G381" s="306"/>
      <c r="H381" s="306"/>
      <c r="I381" s="307">
        <v>11653</v>
      </c>
    </row>
    <row r="382" spans="1:9" ht="11.25">
      <c r="A382" s="261"/>
      <c r="B382" s="262"/>
      <c r="C382" s="258" t="s">
        <v>587</v>
      </c>
      <c r="D382" s="306"/>
      <c r="E382" s="306"/>
      <c r="F382" s="306">
        <v>170270</v>
      </c>
      <c r="G382" s="306"/>
      <c r="H382" s="306"/>
      <c r="I382" s="307">
        <v>170270</v>
      </c>
    </row>
    <row r="383" spans="1:9" ht="11.25">
      <c r="A383" s="261"/>
      <c r="B383" s="262"/>
      <c r="C383" s="258" t="s">
        <v>588</v>
      </c>
      <c r="D383" s="306"/>
      <c r="E383" s="306"/>
      <c r="F383" s="306">
        <v>76800</v>
      </c>
      <c r="G383" s="306"/>
      <c r="H383" s="306"/>
      <c r="I383" s="307">
        <v>76800</v>
      </c>
    </row>
    <row r="384" spans="1:9" ht="11.25">
      <c r="A384" s="261"/>
      <c r="B384" s="262"/>
      <c r="C384" s="258" t="s">
        <v>565</v>
      </c>
      <c r="D384" s="306"/>
      <c r="E384" s="306"/>
      <c r="F384" s="306">
        <v>29785</v>
      </c>
      <c r="G384" s="306"/>
      <c r="H384" s="306"/>
      <c r="I384" s="307">
        <v>29785</v>
      </c>
    </row>
    <row r="385" spans="1:9" ht="11.25">
      <c r="A385" s="261"/>
      <c r="B385" s="262"/>
      <c r="C385" s="258" t="s">
        <v>590</v>
      </c>
      <c r="D385" s="306"/>
      <c r="E385" s="306"/>
      <c r="F385" s="306">
        <v>1000</v>
      </c>
      <c r="G385" s="306"/>
      <c r="H385" s="306"/>
      <c r="I385" s="307">
        <v>1000</v>
      </c>
    </row>
    <row r="386" spans="1:9" ht="11.25">
      <c r="A386" s="261"/>
      <c r="B386" s="262"/>
      <c r="C386" s="258" t="s">
        <v>592</v>
      </c>
      <c r="D386" s="306"/>
      <c r="E386" s="306"/>
      <c r="F386" s="306">
        <v>3602</v>
      </c>
      <c r="G386" s="306"/>
      <c r="H386" s="306"/>
      <c r="I386" s="307">
        <v>3602</v>
      </c>
    </row>
    <row r="387" spans="1:9" ht="20.25" thickBot="1">
      <c r="A387" s="261"/>
      <c r="B387" s="262"/>
      <c r="C387" s="258" t="s">
        <v>593</v>
      </c>
      <c r="D387" s="306"/>
      <c r="E387" s="306"/>
      <c r="F387" s="306">
        <v>159410</v>
      </c>
      <c r="G387" s="306"/>
      <c r="H387" s="306"/>
      <c r="I387" s="307">
        <v>159410</v>
      </c>
    </row>
    <row r="388" spans="1:9" ht="12" thickBot="1">
      <c r="A388" s="261"/>
      <c r="B388" s="263" t="s">
        <v>474</v>
      </c>
      <c r="C388" s="264"/>
      <c r="D388" s="308"/>
      <c r="E388" s="308"/>
      <c r="F388" s="308">
        <v>4383222</v>
      </c>
      <c r="G388" s="308"/>
      <c r="H388" s="308"/>
      <c r="I388" s="309">
        <v>4383222</v>
      </c>
    </row>
    <row r="389" spans="1:9" ht="39">
      <c r="A389" s="261"/>
      <c r="B389" s="257" t="s">
        <v>688</v>
      </c>
      <c r="C389" s="258" t="s">
        <v>682</v>
      </c>
      <c r="D389" s="306">
        <v>32000</v>
      </c>
      <c r="E389" s="306"/>
      <c r="F389" s="306"/>
      <c r="G389" s="306"/>
      <c r="H389" s="306"/>
      <c r="I389" s="307">
        <v>32000</v>
      </c>
    </row>
    <row r="390" spans="1:9" ht="19.5">
      <c r="A390" s="261"/>
      <c r="B390" s="262"/>
      <c r="C390" s="258" t="s">
        <v>582</v>
      </c>
      <c r="D390" s="306">
        <v>2801</v>
      </c>
      <c r="E390" s="306"/>
      <c r="F390" s="306"/>
      <c r="G390" s="306"/>
      <c r="H390" s="306"/>
      <c r="I390" s="307">
        <v>2801</v>
      </c>
    </row>
    <row r="391" spans="1:9" ht="19.5">
      <c r="A391" s="261"/>
      <c r="B391" s="262"/>
      <c r="C391" s="258" t="s">
        <v>583</v>
      </c>
      <c r="D391" s="306">
        <v>1359042</v>
      </c>
      <c r="E391" s="306"/>
      <c r="F391" s="306"/>
      <c r="G391" s="306"/>
      <c r="H391" s="306"/>
      <c r="I391" s="307">
        <v>1359042</v>
      </c>
    </row>
    <row r="392" spans="1:9" ht="19.5">
      <c r="A392" s="261"/>
      <c r="B392" s="262"/>
      <c r="C392" s="258" t="s">
        <v>584</v>
      </c>
      <c r="D392" s="306">
        <v>99924</v>
      </c>
      <c r="E392" s="306"/>
      <c r="F392" s="306"/>
      <c r="G392" s="306"/>
      <c r="H392" s="306"/>
      <c r="I392" s="307">
        <v>99924</v>
      </c>
    </row>
    <row r="393" spans="1:9" ht="19.5">
      <c r="A393" s="261"/>
      <c r="B393" s="262"/>
      <c r="C393" s="258" t="s">
        <v>577</v>
      </c>
      <c r="D393" s="306">
        <v>260407</v>
      </c>
      <c r="E393" s="306"/>
      <c r="F393" s="306"/>
      <c r="G393" s="306"/>
      <c r="H393" s="306"/>
      <c r="I393" s="307">
        <v>260407</v>
      </c>
    </row>
    <row r="394" spans="1:9" ht="11.25">
      <c r="A394" s="261"/>
      <c r="B394" s="262"/>
      <c r="C394" s="258" t="s">
        <v>578</v>
      </c>
      <c r="D394" s="306">
        <v>35087</v>
      </c>
      <c r="E394" s="306"/>
      <c r="F394" s="306"/>
      <c r="G394" s="306"/>
      <c r="H394" s="306"/>
      <c r="I394" s="307">
        <v>35087</v>
      </c>
    </row>
    <row r="395" spans="1:9" ht="11.25">
      <c r="A395" s="261"/>
      <c r="B395" s="262"/>
      <c r="C395" s="258" t="s">
        <v>586</v>
      </c>
      <c r="D395" s="306">
        <v>46486</v>
      </c>
      <c r="E395" s="306"/>
      <c r="F395" s="306"/>
      <c r="G395" s="306"/>
      <c r="H395" s="306"/>
      <c r="I395" s="307">
        <v>46486</v>
      </c>
    </row>
    <row r="396" spans="1:9" ht="19.5">
      <c r="A396" s="261"/>
      <c r="B396" s="262"/>
      <c r="C396" s="258" t="s">
        <v>686</v>
      </c>
      <c r="D396" s="306">
        <v>23101</v>
      </c>
      <c r="E396" s="306"/>
      <c r="F396" s="306"/>
      <c r="G396" s="306"/>
      <c r="H396" s="306"/>
      <c r="I396" s="307">
        <v>23101</v>
      </c>
    </row>
    <row r="397" spans="1:9" ht="11.25">
      <c r="A397" s="261"/>
      <c r="B397" s="262"/>
      <c r="C397" s="258" t="s">
        <v>587</v>
      </c>
      <c r="D397" s="306">
        <v>160858</v>
      </c>
      <c r="E397" s="306"/>
      <c r="F397" s="306"/>
      <c r="G397" s="306"/>
      <c r="H397" s="306"/>
      <c r="I397" s="307">
        <v>160858</v>
      </c>
    </row>
    <row r="398" spans="1:9" ht="11.25">
      <c r="A398" s="261"/>
      <c r="B398" s="262"/>
      <c r="C398" s="258" t="s">
        <v>588</v>
      </c>
      <c r="D398" s="306">
        <v>7064</v>
      </c>
      <c r="E398" s="306"/>
      <c r="F398" s="306"/>
      <c r="G398" s="306"/>
      <c r="H398" s="306"/>
      <c r="I398" s="307">
        <v>7064</v>
      </c>
    </row>
    <row r="399" spans="1:9" ht="11.25">
      <c r="A399" s="261"/>
      <c r="B399" s="262"/>
      <c r="C399" s="258" t="s">
        <v>589</v>
      </c>
      <c r="D399" s="306">
        <v>610</v>
      </c>
      <c r="E399" s="306"/>
      <c r="F399" s="306"/>
      <c r="G399" s="306"/>
      <c r="H399" s="306"/>
      <c r="I399" s="307">
        <v>610</v>
      </c>
    </row>
    <row r="400" spans="1:9" ht="11.25">
      <c r="A400" s="261"/>
      <c r="B400" s="262"/>
      <c r="C400" s="258" t="s">
        <v>565</v>
      </c>
      <c r="D400" s="306">
        <v>28793</v>
      </c>
      <c r="E400" s="306"/>
      <c r="F400" s="306"/>
      <c r="G400" s="306"/>
      <c r="H400" s="306"/>
      <c r="I400" s="307">
        <v>28793</v>
      </c>
    </row>
    <row r="401" spans="1:9" ht="19.5">
      <c r="A401" s="261"/>
      <c r="B401" s="262"/>
      <c r="C401" s="258" t="s">
        <v>636</v>
      </c>
      <c r="D401" s="306">
        <v>140</v>
      </c>
      <c r="E401" s="306"/>
      <c r="F401" s="306"/>
      <c r="G401" s="306"/>
      <c r="H401" s="306"/>
      <c r="I401" s="307">
        <v>140</v>
      </c>
    </row>
    <row r="402" spans="1:9" ht="11.25">
      <c r="A402" s="261"/>
      <c r="B402" s="262"/>
      <c r="C402" s="258" t="s">
        <v>590</v>
      </c>
      <c r="D402" s="306">
        <v>387</v>
      </c>
      <c r="E402" s="306"/>
      <c r="F402" s="306"/>
      <c r="G402" s="306"/>
      <c r="H402" s="306"/>
      <c r="I402" s="307">
        <v>387</v>
      </c>
    </row>
    <row r="403" spans="1:9" ht="20.25" thickBot="1">
      <c r="A403" s="261"/>
      <c r="B403" s="262"/>
      <c r="C403" s="258" t="s">
        <v>593</v>
      </c>
      <c r="D403" s="306">
        <v>98829</v>
      </c>
      <c r="E403" s="306"/>
      <c r="F403" s="306"/>
      <c r="G403" s="306"/>
      <c r="H403" s="306"/>
      <c r="I403" s="307">
        <v>98829</v>
      </c>
    </row>
    <row r="404" spans="1:9" ht="12" thickBot="1">
      <c r="A404" s="261"/>
      <c r="B404" s="263" t="s">
        <v>689</v>
      </c>
      <c r="C404" s="264"/>
      <c r="D404" s="308">
        <v>2155529</v>
      </c>
      <c r="E404" s="308"/>
      <c r="F404" s="308"/>
      <c r="G404" s="308"/>
      <c r="H404" s="308"/>
      <c r="I404" s="309">
        <v>2155529</v>
      </c>
    </row>
    <row r="405" spans="1:9" ht="39">
      <c r="A405" s="261"/>
      <c r="B405" s="257" t="s">
        <v>475</v>
      </c>
      <c r="C405" s="258" t="s">
        <v>690</v>
      </c>
      <c r="D405" s="306">
        <v>200000</v>
      </c>
      <c r="E405" s="306"/>
      <c r="F405" s="306"/>
      <c r="G405" s="306"/>
      <c r="H405" s="306"/>
      <c r="I405" s="307">
        <v>200000</v>
      </c>
    </row>
    <row r="406" spans="1:9" ht="19.5">
      <c r="A406" s="261"/>
      <c r="B406" s="262"/>
      <c r="C406" s="258" t="s">
        <v>691</v>
      </c>
      <c r="D406" s="306">
        <v>20274182</v>
      </c>
      <c r="E406" s="306">
        <v>42108</v>
      </c>
      <c r="F406" s="306"/>
      <c r="G406" s="306"/>
      <c r="H406" s="306"/>
      <c r="I406" s="307">
        <v>20316290</v>
      </c>
    </row>
    <row r="407" spans="1:9" ht="29.25">
      <c r="A407" s="261"/>
      <c r="B407" s="262"/>
      <c r="C407" s="258" t="s">
        <v>682</v>
      </c>
      <c r="D407" s="306">
        <v>530000</v>
      </c>
      <c r="E407" s="306"/>
      <c r="F407" s="306"/>
      <c r="G407" s="306"/>
      <c r="H407" s="306"/>
      <c r="I407" s="307">
        <v>530000</v>
      </c>
    </row>
    <row r="408" spans="1:9" ht="48.75">
      <c r="A408" s="261"/>
      <c r="B408" s="262"/>
      <c r="C408" s="258" t="s">
        <v>683</v>
      </c>
      <c r="D408" s="306">
        <v>540000</v>
      </c>
      <c r="E408" s="306"/>
      <c r="F408" s="306"/>
      <c r="G408" s="306"/>
      <c r="H408" s="306"/>
      <c r="I408" s="307">
        <v>540000</v>
      </c>
    </row>
    <row r="409" spans="1:9" ht="49.5" thickBot="1">
      <c r="A409" s="261"/>
      <c r="B409" s="262"/>
      <c r="C409" s="258" t="s">
        <v>616</v>
      </c>
      <c r="D409" s="306">
        <v>92054</v>
      </c>
      <c r="E409" s="306"/>
      <c r="F409" s="306"/>
      <c r="G409" s="306"/>
      <c r="H409" s="306"/>
      <c r="I409" s="307">
        <v>92054</v>
      </c>
    </row>
    <row r="410" spans="1:9" ht="12" thickBot="1">
      <c r="A410" s="261"/>
      <c r="B410" s="263" t="s">
        <v>476</v>
      </c>
      <c r="C410" s="264"/>
      <c r="D410" s="308">
        <v>21636236</v>
      </c>
      <c r="E410" s="308">
        <v>42108</v>
      </c>
      <c r="F410" s="308"/>
      <c r="G410" s="308"/>
      <c r="H410" s="308"/>
      <c r="I410" s="309">
        <v>21678344</v>
      </c>
    </row>
    <row r="411" spans="1:9" ht="29.25">
      <c r="A411" s="261"/>
      <c r="B411" s="257" t="s">
        <v>477</v>
      </c>
      <c r="C411" s="258" t="s">
        <v>682</v>
      </c>
      <c r="D411" s="306">
        <v>880000</v>
      </c>
      <c r="E411" s="306"/>
      <c r="F411" s="306"/>
      <c r="G411" s="306"/>
      <c r="H411" s="306"/>
      <c r="I411" s="307">
        <v>880000</v>
      </c>
    </row>
    <row r="412" spans="1:9" ht="48.75">
      <c r="A412" s="261"/>
      <c r="B412" s="262"/>
      <c r="C412" s="258" t="s">
        <v>683</v>
      </c>
      <c r="D412" s="306">
        <v>1025000</v>
      </c>
      <c r="E412" s="306"/>
      <c r="F412" s="306"/>
      <c r="G412" s="306"/>
      <c r="H412" s="306"/>
      <c r="I412" s="307">
        <v>1025000</v>
      </c>
    </row>
    <row r="413" spans="1:9" ht="19.5">
      <c r="A413" s="261"/>
      <c r="B413" s="262"/>
      <c r="C413" s="258" t="s">
        <v>582</v>
      </c>
      <c r="D413" s="306">
        <v>46653</v>
      </c>
      <c r="E413" s="306"/>
      <c r="F413" s="306"/>
      <c r="G413" s="306"/>
      <c r="H413" s="306"/>
      <c r="I413" s="307">
        <v>46653</v>
      </c>
    </row>
    <row r="414" spans="1:9" ht="19.5">
      <c r="A414" s="261"/>
      <c r="B414" s="262"/>
      <c r="C414" s="258" t="s">
        <v>583</v>
      </c>
      <c r="D414" s="306">
        <v>24158074</v>
      </c>
      <c r="E414" s="306"/>
      <c r="F414" s="306"/>
      <c r="G414" s="306"/>
      <c r="H414" s="306"/>
      <c r="I414" s="307">
        <v>24158074</v>
      </c>
    </row>
    <row r="415" spans="1:9" ht="19.5">
      <c r="A415" s="261"/>
      <c r="B415" s="262"/>
      <c r="C415" s="258" t="s">
        <v>584</v>
      </c>
      <c r="D415" s="306">
        <v>1851154</v>
      </c>
      <c r="E415" s="306"/>
      <c r="F415" s="306"/>
      <c r="G415" s="306"/>
      <c r="H415" s="306"/>
      <c r="I415" s="307">
        <v>1851154</v>
      </c>
    </row>
    <row r="416" spans="1:9" ht="19.5">
      <c r="A416" s="261"/>
      <c r="B416" s="262"/>
      <c r="C416" s="258" t="s">
        <v>577</v>
      </c>
      <c r="D416" s="306">
        <v>4627579</v>
      </c>
      <c r="E416" s="306">
        <v>449</v>
      </c>
      <c r="F416" s="306"/>
      <c r="G416" s="306"/>
      <c r="H416" s="306"/>
      <c r="I416" s="307">
        <v>4628028</v>
      </c>
    </row>
    <row r="417" spans="1:9" ht="11.25">
      <c r="A417" s="261"/>
      <c r="B417" s="262"/>
      <c r="C417" s="258" t="s">
        <v>578</v>
      </c>
      <c r="D417" s="306">
        <v>624111</v>
      </c>
      <c r="E417" s="306">
        <v>61</v>
      </c>
      <c r="F417" s="306"/>
      <c r="G417" s="306"/>
      <c r="H417" s="306"/>
      <c r="I417" s="307">
        <v>624172</v>
      </c>
    </row>
    <row r="418" spans="1:9" ht="19.5">
      <c r="A418" s="261"/>
      <c r="B418" s="262"/>
      <c r="C418" s="258" t="s">
        <v>585</v>
      </c>
      <c r="D418" s="306">
        <v>29379</v>
      </c>
      <c r="E418" s="306"/>
      <c r="F418" s="306"/>
      <c r="G418" s="306"/>
      <c r="H418" s="306"/>
      <c r="I418" s="307">
        <v>29379</v>
      </c>
    </row>
    <row r="419" spans="1:9" ht="11.25">
      <c r="A419" s="261"/>
      <c r="B419" s="262"/>
      <c r="C419" s="258" t="s">
        <v>579</v>
      </c>
      <c r="D419" s="306">
        <v>300</v>
      </c>
      <c r="E419" s="306">
        <v>2490</v>
      </c>
      <c r="F419" s="306"/>
      <c r="G419" s="306"/>
      <c r="H419" s="306"/>
      <c r="I419" s="307">
        <v>2790</v>
      </c>
    </row>
    <row r="420" spans="1:9" ht="11.25">
      <c r="A420" s="261"/>
      <c r="B420" s="262"/>
      <c r="C420" s="258" t="s">
        <v>586</v>
      </c>
      <c r="D420" s="306">
        <v>500093</v>
      </c>
      <c r="E420" s="306">
        <v>5000</v>
      </c>
      <c r="F420" s="306"/>
      <c r="G420" s="306"/>
      <c r="H420" s="306"/>
      <c r="I420" s="307">
        <v>505093</v>
      </c>
    </row>
    <row r="421" spans="1:9" ht="19.5">
      <c r="A421" s="261"/>
      <c r="B421" s="262"/>
      <c r="C421" s="258" t="s">
        <v>686</v>
      </c>
      <c r="D421" s="306">
        <v>61801</v>
      </c>
      <c r="E421" s="306">
        <v>16100</v>
      </c>
      <c r="F421" s="306"/>
      <c r="G421" s="306"/>
      <c r="H421" s="306"/>
      <c r="I421" s="307">
        <v>77901</v>
      </c>
    </row>
    <row r="422" spans="1:9" ht="11.25">
      <c r="A422" s="261"/>
      <c r="B422" s="262"/>
      <c r="C422" s="258" t="s">
        <v>587</v>
      </c>
      <c r="D422" s="306">
        <v>2092616</v>
      </c>
      <c r="E422" s="306"/>
      <c r="F422" s="306"/>
      <c r="G422" s="306"/>
      <c r="H422" s="306"/>
      <c r="I422" s="307">
        <v>2092616</v>
      </c>
    </row>
    <row r="423" spans="1:9" ht="11.25">
      <c r="A423" s="261"/>
      <c r="B423" s="262"/>
      <c r="C423" s="258" t="s">
        <v>588</v>
      </c>
      <c r="D423" s="306">
        <v>210849</v>
      </c>
      <c r="E423" s="306"/>
      <c r="F423" s="306"/>
      <c r="G423" s="306"/>
      <c r="H423" s="306"/>
      <c r="I423" s="307">
        <v>210849</v>
      </c>
    </row>
    <row r="424" spans="1:9" ht="11.25">
      <c r="A424" s="261"/>
      <c r="B424" s="262"/>
      <c r="C424" s="258" t="s">
        <v>589</v>
      </c>
      <c r="D424" s="306">
        <v>22950</v>
      </c>
      <c r="E424" s="306"/>
      <c r="F424" s="306"/>
      <c r="G424" s="306"/>
      <c r="H424" s="306"/>
      <c r="I424" s="307">
        <v>22950</v>
      </c>
    </row>
    <row r="425" spans="1:9" ht="11.25">
      <c r="A425" s="261"/>
      <c r="B425" s="262"/>
      <c r="C425" s="258" t="s">
        <v>565</v>
      </c>
      <c r="D425" s="306">
        <v>277812</v>
      </c>
      <c r="E425" s="306">
        <v>17000</v>
      </c>
      <c r="F425" s="306"/>
      <c r="G425" s="306"/>
      <c r="H425" s="306"/>
      <c r="I425" s="307">
        <v>294812</v>
      </c>
    </row>
    <row r="426" spans="1:9" ht="19.5">
      <c r="A426" s="261"/>
      <c r="B426" s="262"/>
      <c r="C426" s="258" t="s">
        <v>636</v>
      </c>
      <c r="D426" s="306">
        <v>29660</v>
      </c>
      <c r="E426" s="306"/>
      <c r="F426" s="306"/>
      <c r="G426" s="306"/>
      <c r="H426" s="306"/>
      <c r="I426" s="307">
        <v>29660</v>
      </c>
    </row>
    <row r="427" spans="1:9" ht="11.25">
      <c r="A427" s="261"/>
      <c r="B427" s="262"/>
      <c r="C427" s="258" t="s">
        <v>590</v>
      </c>
      <c r="D427" s="306">
        <v>11287</v>
      </c>
      <c r="E427" s="306"/>
      <c r="F427" s="306"/>
      <c r="G427" s="306"/>
      <c r="H427" s="306"/>
      <c r="I427" s="307">
        <v>11287</v>
      </c>
    </row>
    <row r="428" spans="1:9" ht="11.25">
      <c r="A428" s="261"/>
      <c r="B428" s="262"/>
      <c r="C428" s="258" t="s">
        <v>592</v>
      </c>
      <c r="D428" s="306">
        <v>12967</v>
      </c>
      <c r="E428" s="306"/>
      <c r="F428" s="306"/>
      <c r="G428" s="306"/>
      <c r="H428" s="306"/>
      <c r="I428" s="307">
        <v>12967</v>
      </c>
    </row>
    <row r="429" spans="1:9" ht="19.5">
      <c r="A429" s="261"/>
      <c r="B429" s="262"/>
      <c r="C429" s="258" t="s">
        <v>593</v>
      </c>
      <c r="D429" s="306">
        <v>1480937</v>
      </c>
      <c r="E429" s="306"/>
      <c r="F429" s="306"/>
      <c r="G429" s="306"/>
      <c r="H429" s="306"/>
      <c r="I429" s="307">
        <v>1480937</v>
      </c>
    </row>
    <row r="430" spans="1:9" ht="19.5">
      <c r="A430" s="261"/>
      <c r="B430" s="262"/>
      <c r="C430" s="258" t="s">
        <v>599</v>
      </c>
      <c r="D430" s="306"/>
      <c r="E430" s="306">
        <v>13000</v>
      </c>
      <c r="F430" s="306"/>
      <c r="G430" s="306"/>
      <c r="H430" s="306"/>
      <c r="I430" s="307">
        <v>13000</v>
      </c>
    </row>
    <row r="431" spans="1:9" ht="20.25" thickBot="1">
      <c r="A431" s="261"/>
      <c r="B431" s="262"/>
      <c r="C431" s="258" t="s">
        <v>600</v>
      </c>
      <c r="D431" s="306">
        <v>4000</v>
      </c>
      <c r="E431" s="306"/>
      <c r="F431" s="306"/>
      <c r="G431" s="306"/>
      <c r="H431" s="306"/>
      <c r="I431" s="307">
        <v>4000</v>
      </c>
    </row>
    <row r="432" spans="1:9" ht="12" thickBot="1">
      <c r="A432" s="261"/>
      <c r="B432" s="263" t="s">
        <v>478</v>
      </c>
      <c r="C432" s="264"/>
      <c r="D432" s="308">
        <v>37947222</v>
      </c>
      <c r="E432" s="308">
        <v>54100</v>
      </c>
      <c r="F432" s="308"/>
      <c r="G432" s="308"/>
      <c r="H432" s="308"/>
      <c r="I432" s="309">
        <v>38001322</v>
      </c>
    </row>
    <row r="433" spans="1:9" ht="19.5">
      <c r="A433" s="261"/>
      <c r="B433" s="257" t="s">
        <v>692</v>
      </c>
      <c r="C433" s="258" t="s">
        <v>583</v>
      </c>
      <c r="D433" s="306"/>
      <c r="E433" s="306"/>
      <c r="F433" s="306">
        <v>1677525</v>
      </c>
      <c r="G433" s="306"/>
      <c r="H433" s="306"/>
      <c r="I433" s="307">
        <v>1677525</v>
      </c>
    </row>
    <row r="434" spans="1:9" ht="19.5">
      <c r="A434" s="261"/>
      <c r="B434" s="262"/>
      <c r="C434" s="258" t="s">
        <v>584</v>
      </c>
      <c r="D434" s="306"/>
      <c r="E434" s="306"/>
      <c r="F434" s="306">
        <v>149823</v>
      </c>
      <c r="G434" s="306"/>
      <c r="H434" s="306"/>
      <c r="I434" s="307">
        <v>149823</v>
      </c>
    </row>
    <row r="435" spans="1:9" ht="19.5">
      <c r="A435" s="261"/>
      <c r="B435" s="262"/>
      <c r="C435" s="258" t="s">
        <v>577</v>
      </c>
      <c r="D435" s="306"/>
      <c r="E435" s="306"/>
      <c r="F435" s="306">
        <v>323100</v>
      </c>
      <c r="G435" s="306"/>
      <c r="H435" s="306"/>
      <c r="I435" s="307">
        <v>323100</v>
      </c>
    </row>
    <row r="436" spans="1:9" ht="11.25">
      <c r="A436" s="261"/>
      <c r="B436" s="262"/>
      <c r="C436" s="258" t="s">
        <v>578</v>
      </c>
      <c r="D436" s="306"/>
      <c r="E436" s="306"/>
      <c r="F436" s="306">
        <v>43574</v>
      </c>
      <c r="G436" s="306"/>
      <c r="H436" s="306"/>
      <c r="I436" s="307">
        <v>43574</v>
      </c>
    </row>
    <row r="437" spans="1:9" ht="11.25">
      <c r="A437" s="261"/>
      <c r="B437" s="262"/>
      <c r="C437" s="258" t="s">
        <v>586</v>
      </c>
      <c r="D437" s="306"/>
      <c r="E437" s="306"/>
      <c r="F437" s="306">
        <v>16756</v>
      </c>
      <c r="G437" s="306"/>
      <c r="H437" s="306"/>
      <c r="I437" s="307">
        <v>16756</v>
      </c>
    </row>
    <row r="438" spans="1:9" ht="19.5">
      <c r="A438" s="261"/>
      <c r="B438" s="262"/>
      <c r="C438" s="258" t="s">
        <v>686</v>
      </c>
      <c r="D438" s="306"/>
      <c r="E438" s="306"/>
      <c r="F438" s="306">
        <v>600</v>
      </c>
      <c r="G438" s="306"/>
      <c r="H438" s="306"/>
      <c r="I438" s="307">
        <v>600</v>
      </c>
    </row>
    <row r="439" spans="1:9" ht="11.25">
      <c r="A439" s="261"/>
      <c r="B439" s="262"/>
      <c r="C439" s="258" t="s">
        <v>587</v>
      </c>
      <c r="D439" s="306"/>
      <c r="E439" s="306"/>
      <c r="F439" s="306">
        <v>32326</v>
      </c>
      <c r="G439" s="306"/>
      <c r="H439" s="306"/>
      <c r="I439" s="307">
        <v>32326</v>
      </c>
    </row>
    <row r="440" spans="1:9" ht="11.25">
      <c r="A440" s="261"/>
      <c r="B440" s="262"/>
      <c r="C440" s="258" t="s">
        <v>588</v>
      </c>
      <c r="D440" s="306"/>
      <c r="E440" s="306"/>
      <c r="F440" s="306">
        <v>450</v>
      </c>
      <c r="G440" s="306"/>
      <c r="H440" s="306"/>
      <c r="I440" s="307">
        <v>450</v>
      </c>
    </row>
    <row r="441" spans="1:9" ht="11.25">
      <c r="A441" s="261"/>
      <c r="B441" s="262"/>
      <c r="C441" s="258" t="s">
        <v>565</v>
      </c>
      <c r="D441" s="306"/>
      <c r="E441" s="306"/>
      <c r="F441" s="306">
        <v>5700</v>
      </c>
      <c r="G441" s="306"/>
      <c r="H441" s="306"/>
      <c r="I441" s="307">
        <v>5700</v>
      </c>
    </row>
    <row r="442" spans="1:9" ht="11.25">
      <c r="A442" s="261"/>
      <c r="B442" s="262"/>
      <c r="C442" s="258" t="s">
        <v>590</v>
      </c>
      <c r="D442" s="306"/>
      <c r="E442" s="306"/>
      <c r="F442" s="306">
        <v>574</v>
      </c>
      <c r="G442" s="306"/>
      <c r="H442" s="306"/>
      <c r="I442" s="307">
        <v>574</v>
      </c>
    </row>
    <row r="443" spans="1:9" ht="11.25">
      <c r="A443" s="261"/>
      <c r="B443" s="262"/>
      <c r="C443" s="258" t="s">
        <v>592</v>
      </c>
      <c r="D443" s="306"/>
      <c r="E443" s="306"/>
      <c r="F443" s="306">
        <v>1801</v>
      </c>
      <c r="G443" s="306"/>
      <c r="H443" s="306"/>
      <c r="I443" s="307">
        <v>1801</v>
      </c>
    </row>
    <row r="444" spans="1:9" ht="20.25" thickBot="1">
      <c r="A444" s="261"/>
      <c r="B444" s="262"/>
      <c r="C444" s="258" t="s">
        <v>593</v>
      </c>
      <c r="D444" s="306"/>
      <c r="E444" s="306"/>
      <c r="F444" s="306">
        <v>88234</v>
      </c>
      <c r="G444" s="306"/>
      <c r="H444" s="306"/>
      <c r="I444" s="307">
        <v>88234</v>
      </c>
    </row>
    <row r="445" spans="1:9" ht="12" thickBot="1">
      <c r="A445" s="261"/>
      <c r="B445" s="263" t="s">
        <v>693</v>
      </c>
      <c r="C445" s="264"/>
      <c r="D445" s="308"/>
      <c r="E445" s="308"/>
      <c r="F445" s="308">
        <v>2340463</v>
      </c>
      <c r="G445" s="308"/>
      <c r="H445" s="308"/>
      <c r="I445" s="309">
        <v>2340463</v>
      </c>
    </row>
    <row r="446" spans="1:9" ht="20.25" thickBot="1">
      <c r="A446" s="261"/>
      <c r="B446" s="257" t="s">
        <v>694</v>
      </c>
      <c r="C446" s="258" t="s">
        <v>565</v>
      </c>
      <c r="D446" s="306">
        <v>125200</v>
      </c>
      <c r="E446" s="306"/>
      <c r="F446" s="306"/>
      <c r="G446" s="306"/>
      <c r="H446" s="306"/>
      <c r="I446" s="307">
        <v>125200</v>
      </c>
    </row>
    <row r="447" spans="1:9" ht="12" thickBot="1">
      <c r="A447" s="261"/>
      <c r="B447" s="263" t="s">
        <v>695</v>
      </c>
      <c r="C447" s="264"/>
      <c r="D447" s="308">
        <v>125200</v>
      </c>
      <c r="E447" s="308"/>
      <c r="F447" s="308"/>
      <c r="G447" s="308"/>
      <c r="H447" s="308"/>
      <c r="I447" s="309">
        <v>125200</v>
      </c>
    </row>
    <row r="448" spans="1:9" ht="29.25">
      <c r="A448" s="261"/>
      <c r="B448" s="257" t="s">
        <v>479</v>
      </c>
      <c r="C448" s="258" t="s">
        <v>682</v>
      </c>
      <c r="D448" s="306"/>
      <c r="E448" s="306"/>
      <c r="F448" s="306">
        <v>1600000</v>
      </c>
      <c r="G448" s="306"/>
      <c r="H448" s="306"/>
      <c r="I448" s="307">
        <v>1600000</v>
      </c>
    </row>
    <row r="449" spans="1:9" ht="48.75">
      <c r="A449" s="261"/>
      <c r="B449" s="262"/>
      <c r="C449" s="258" t="s">
        <v>683</v>
      </c>
      <c r="D449" s="306"/>
      <c r="E449" s="306"/>
      <c r="F449" s="306">
        <v>610000</v>
      </c>
      <c r="G449" s="306"/>
      <c r="H449" s="306"/>
      <c r="I449" s="307">
        <v>610000</v>
      </c>
    </row>
    <row r="450" spans="1:9" ht="19.5">
      <c r="A450" s="261"/>
      <c r="B450" s="262"/>
      <c r="C450" s="258" t="s">
        <v>582</v>
      </c>
      <c r="D450" s="306"/>
      <c r="E450" s="306"/>
      <c r="F450" s="306">
        <v>41375</v>
      </c>
      <c r="G450" s="306"/>
      <c r="H450" s="306"/>
      <c r="I450" s="307">
        <v>41375</v>
      </c>
    </row>
    <row r="451" spans="1:9" ht="19.5">
      <c r="A451" s="261"/>
      <c r="B451" s="262"/>
      <c r="C451" s="258" t="s">
        <v>583</v>
      </c>
      <c r="D451" s="306"/>
      <c r="E451" s="306"/>
      <c r="F451" s="306">
        <v>19867747</v>
      </c>
      <c r="G451" s="306"/>
      <c r="H451" s="306"/>
      <c r="I451" s="307">
        <v>19867747</v>
      </c>
    </row>
    <row r="452" spans="1:9" ht="19.5">
      <c r="A452" s="261"/>
      <c r="B452" s="262"/>
      <c r="C452" s="258" t="s">
        <v>584</v>
      </c>
      <c r="D452" s="306"/>
      <c r="E452" s="306"/>
      <c r="F452" s="306">
        <v>1517014</v>
      </c>
      <c r="G452" s="306"/>
      <c r="H452" s="306"/>
      <c r="I452" s="307">
        <v>1517014</v>
      </c>
    </row>
    <row r="453" spans="1:9" ht="19.5">
      <c r="A453" s="261"/>
      <c r="B453" s="262"/>
      <c r="C453" s="258" t="s">
        <v>577</v>
      </c>
      <c r="D453" s="306"/>
      <c r="E453" s="306"/>
      <c r="F453" s="306">
        <v>3791957</v>
      </c>
      <c r="G453" s="306"/>
      <c r="H453" s="306"/>
      <c r="I453" s="307">
        <v>3791957</v>
      </c>
    </row>
    <row r="454" spans="1:9" ht="11.25">
      <c r="A454" s="261"/>
      <c r="B454" s="262"/>
      <c r="C454" s="258" t="s">
        <v>578</v>
      </c>
      <c r="D454" s="306"/>
      <c r="E454" s="306"/>
      <c r="F454" s="306">
        <v>511495</v>
      </c>
      <c r="G454" s="306"/>
      <c r="H454" s="306"/>
      <c r="I454" s="307">
        <v>511495</v>
      </c>
    </row>
    <row r="455" spans="1:9" ht="19.5">
      <c r="A455" s="261"/>
      <c r="B455" s="262"/>
      <c r="C455" s="258" t="s">
        <v>585</v>
      </c>
      <c r="D455" s="306"/>
      <c r="E455" s="306"/>
      <c r="F455" s="306">
        <v>44788</v>
      </c>
      <c r="G455" s="306"/>
      <c r="H455" s="306"/>
      <c r="I455" s="307">
        <v>44788</v>
      </c>
    </row>
    <row r="456" spans="1:9" ht="11.25">
      <c r="A456" s="261"/>
      <c r="B456" s="262"/>
      <c r="C456" s="258" t="s">
        <v>579</v>
      </c>
      <c r="D456" s="306"/>
      <c r="E456" s="306">
        <v>1700</v>
      </c>
      <c r="F456" s="306">
        <v>88800</v>
      </c>
      <c r="G456" s="306"/>
      <c r="H456" s="306"/>
      <c r="I456" s="307">
        <v>90500</v>
      </c>
    </row>
    <row r="457" spans="1:9" ht="11.25">
      <c r="A457" s="261"/>
      <c r="B457" s="262"/>
      <c r="C457" s="258" t="s">
        <v>586</v>
      </c>
      <c r="D457" s="306"/>
      <c r="E457" s="306">
        <v>5600</v>
      </c>
      <c r="F457" s="306">
        <v>466363</v>
      </c>
      <c r="G457" s="306"/>
      <c r="H457" s="306"/>
      <c r="I457" s="307">
        <v>471963</v>
      </c>
    </row>
    <row r="458" spans="1:9" ht="19.5">
      <c r="A458" s="261"/>
      <c r="B458" s="262"/>
      <c r="C458" s="258" t="s">
        <v>686</v>
      </c>
      <c r="D458" s="306"/>
      <c r="E458" s="306">
        <v>8110</v>
      </c>
      <c r="F458" s="306">
        <v>85972</v>
      </c>
      <c r="G458" s="306"/>
      <c r="H458" s="306"/>
      <c r="I458" s="307">
        <v>94082</v>
      </c>
    </row>
    <row r="459" spans="1:9" ht="11.25">
      <c r="A459" s="261"/>
      <c r="B459" s="262"/>
      <c r="C459" s="258" t="s">
        <v>587</v>
      </c>
      <c r="D459" s="306"/>
      <c r="E459" s="306"/>
      <c r="F459" s="306">
        <v>1424049</v>
      </c>
      <c r="G459" s="306"/>
      <c r="H459" s="306"/>
      <c r="I459" s="307">
        <v>1424049</v>
      </c>
    </row>
    <row r="460" spans="1:9" ht="11.25">
      <c r="A460" s="261"/>
      <c r="B460" s="262"/>
      <c r="C460" s="258" t="s">
        <v>588</v>
      </c>
      <c r="D460" s="306"/>
      <c r="E460" s="306">
        <v>5000</v>
      </c>
      <c r="F460" s="306">
        <v>440900</v>
      </c>
      <c r="G460" s="306"/>
      <c r="H460" s="306"/>
      <c r="I460" s="307">
        <v>445900</v>
      </c>
    </row>
    <row r="461" spans="1:9" ht="11.25">
      <c r="A461" s="261"/>
      <c r="B461" s="262"/>
      <c r="C461" s="258" t="s">
        <v>589</v>
      </c>
      <c r="D461" s="306"/>
      <c r="E461" s="306"/>
      <c r="F461" s="306">
        <v>22360</v>
      </c>
      <c r="G461" s="306"/>
      <c r="H461" s="306"/>
      <c r="I461" s="307">
        <v>22360</v>
      </c>
    </row>
    <row r="462" spans="1:9" ht="11.25">
      <c r="A462" s="261"/>
      <c r="B462" s="262"/>
      <c r="C462" s="258" t="s">
        <v>565</v>
      </c>
      <c r="D462" s="306"/>
      <c r="E462" s="306">
        <v>12500</v>
      </c>
      <c r="F462" s="306">
        <v>436214</v>
      </c>
      <c r="G462" s="306"/>
      <c r="H462" s="306"/>
      <c r="I462" s="307">
        <v>448714</v>
      </c>
    </row>
    <row r="463" spans="1:9" ht="19.5">
      <c r="A463" s="261"/>
      <c r="B463" s="262"/>
      <c r="C463" s="258" t="s">
        <v>636</v>
      </c>
      <c r="D463" s="306"/>
      <c r="E463" s="306"/>
      <c r="F463" s="306">
        <v>26610</v>
      </c>
      <c r="G463" s="306"/>
      <c r="H463" s="306"/>
      <c r="I463" s="307">
        <v>26610</v>
      </c>
    </row>
    <row r="464" spans="1:9" ht="11.25">
      <c r="A464" s="261"/>
      <c r="B464" s="262"/>
      <c r="C464" s="258" t="s">
        <v>590</v>
      </c>
      <c r="D464" s="306"/>
      <c r="E464" s="306"/>
      <c r="F464" s="306">
        <v>18506</v>
      </c>
      <c r="G464" s="306"/>
      <c r="H464" s="306"/>
      <c r="I464" s="307">
        <v>18506</v>
      </c>
    </row>
    <row r="465" spans="1:9" ht="11.25">
      <c r="A465" s="261"/>
      <c r="B465" s="262"/>
      <c r="C465" s="258" t="s">
        <v>591</v>
      </c>
      <c r="D465" s="306"/>
      <c r="E465" s="306"/>
      <c r="F465" s="306">
        <v>36000</v>
      </c>
      <c r="G465" s="306"/>
      <c r="H465" s="306"/>
      <c r="I465" s="307">
        <v>36000</v>
      </c>
    </row>
    <row r="466" spans="1:9" ht="11.25">
      <c r="A466" s="261"/>
      <c r="B466" s="262"/>
      <c r="C466" s="258" t="s">
        <v>592</v>
      </c>
      <c r="D466" s="306"/>
      <c r="E466" s="306"/>
      <c r="F466" s="306">
        <v>35965</v>
      </c>
      <c r="G466" s="306"/>
      <c r="H466" s="306"/>
      <c r="I466" s="307">
        <v>35965</v>
      </c>
    </row>
    <row r="467" spans="1:9" ht="19.5">
      <c r="A467" s="261"/>
      <c r="B467" s="262"/>
      <c r="C467" s="258" t="s">
        <v>593</v>
      </c>
      <c r="D467" s="306"/>
      <c r="E467" s="306"/>
      <c r="F467" s="306">
        <v>1161123</v>
      </c>
      <c r="G467" s="306"/>
      <c r="H467" s="306"/>
      <c r="I467" s="307">
        <v>1161123</v>
      </c>
    </row>
    <row r="468" spans="1:9" ht="19.5">
      <c r="A468" s="261"/>
      <c r="B468" s="262"/>
      <c r="C468" s="258" t="s">
        <v>599</v>
      </c>
      <c r="D468" s="306"/>
      <c r="E468" s="306"/>
      <c r="F468" s="306">
        <v>3085000</v>
      </c>
      <c r="G468" s="306"/>
      <c r="H468" s="306"/>
      <c r="I468" s="307">
        <v>3085000</v>
      </c>
    </row>
    <row r="469" spans="1:9" ht="20.25" thickBot="1">
      <c r="A469" s="261"/>
      <c r="B469" s="262"/>
      <c r="C469" s="258" t="s">
        <v>600</v>
      </c>
      <c r="D469" s="306"/>
      <c r="E469" s="306"/>
      <c r="F469" s="306">
        <v>4500</v>
      </c>
      <c r="G469" s="306"/>
      <c r="H469" s="306"/>
      <c r="I469" s="307">
        <v>4500</v>
      </c>
    </row>
    <row r="470" spans="1:9" ht="12" thickBot="1">
      <c r="A470" s="261"/>
      <c r="B470" s="263" t="s">
        <v>480</v>
      </c>
      <c r="C470" s="264"/>
      <c r="D470" s="308"/>
      <c r="E470" s="308">
        <v>32910</v>
      </c>
      <c r="F470" s="308">
        <v>35316738</v>
      </c>
      <c r="G470" s="308"/>
      <c r="H470" s="308"/>
      <c r="I470" s="309">
        <v>35349648</v>
      </c>
    </row>
    <row r="471" spans="1:9" ht="19.5">
      <c r="A471" s="261"/>
      <c r="B471" s="279" t="s">
        <v>696</v>
      </c>
      <c r="C471" s="258" t="s">
        <v>583</v>
      </c>
      <c r="D471" s="306"/>
      <c r="E471" s="306"/>
      <c r="F471" s="306">
        <v>98806</v>
      </c>
      <c r="G471" s="306"/>
      <c r="H471" s="306"/>
      <c r="I471" s="307">
        <v>98806</v>
      </c>
    </row>
    <row r="472" spans="1:9" ht="19.5">
      <c r="A472" s="261"/>
      <c r="B472" s="280"/>
      <c r="C472" s="258" t="s">
        <v>584</v>
      </c>
      <c r="D472" s="306"/>
      <c r="E472" s="306"/>
      <c r="F472" s="306">
        <v>1178</v>
      </c>
      <c r="G472" s="306"/>
      <c r="H472" s="306"/>
      <c r="I472" s="307">
        <v>1178</v>
      </c>
    </row>
    <row r="473" spans="1:9" ht="19.5">
      <c r="A473" s="261"/>
      <c r="B473" s="280"/>
      <c r="C473" s="258" t="s">
        <v>577</v>
      </c>
      <c r="D473" s="306"/>
      <c r="E473" s="306"/>
      <c r="F473" s="306">
        <v>17767</v>
      </c>
      <c r="G473" s="306"/>
      <c r="H473" s="306"/>
      <c r="I473" s="307">
        <v>17767</v>
      </c>
    </row>
    <row r="474" spans="1:9" ht="11.25">
      <c r="A474" s="261"/>
      <c r="B474" s="280"/>
      <c r="C474" s="258" t="s">
        <v>578</v>
      </c>
      <c r="D474" s="306"/>
      <c r="E474" s="306"/>
      <c r="F474" s="306">
        <v>2396</v>
      </c>
      <c r="G474" s="306"/>
      <c r="H474" s="306"/>
      <c r="I474" s="307">
        <v>2396</v>
      </c>
    </row>
    <row r="475" spans="1:9" ht="11.25">
      <c r="A475" s="261"/>
      <c r="B475" s="280"/>
      <c r="C475" s="258" t="s">
        <v>586</v>
      </c>
      <c r="D475" s="306"/>
      <c r="E475" s="306"/>
      <c r="F475" s="306">
        <v>2700</v>
      </c>
      <c r="G475" s="306"/>
      <c r="H475" s="306"/>
      <c r="I475" s="307">
        <v>2700</v>
      </c>
    </row>
    <row r="476" spans="1:9" ht="19.5">
      <c r="A476" s="261"/>
      <c r="B476" s="280"/>
      <c r="C476" s="258" t="s">
        <v>686</v>
      </c>
      <c r="D476" s="306"/>
      <c r="E476" s="306"/>
      <c r="F476" s="306">
        <v>492</v>
      </c>
      <c r="G476" s="306"/>
      <c r="H476" s="306"/>
      <c r="I476" s="307">
        <v>492</v>
      </c>
    </row>
    <row r="477" spans="1:9" ht="20.25" thickBot="1">
      <c r="A477" s="261"/>
      <c r="B477" s="281"/>
      <c r="C477" s="258" t="s">
        <v>593</v>
      </c>
      <c r="D477" s="306"/>
      <c r="E477" s="306"/>
      <c r="F477" s="306">
        <v>3425</v>
      </c>
      <c r="G477" s="306"/>
      <c r="H477" s="306"/>
      <c r="I477" s="307">
        <v>3425</v>
      </c>
    </row>
    <row r="478" spans="1:9" ht="12" thickBot="1">
      <c r="A478" s="261"/>
      <c r="B478" s="263" t="s">
        <v>697</v>
      </c>
      <c r="C478" s="264"/>
      <c r="D478" s="308"/>
      <c r="E478" s="308"/>
      <c r="F478" s="308">
        <v>126764</v>
      </c>
      <c r="G478" s="308"/>
      <c r="H478" s="308"/>
      <c r="I478" s="309">
        <v>126764</v>
      </c>
    </row>
    <row r="479" spans="1:9" ht="29.25">
      <c r="A479" s="261"/>
      <c r="B479" s="257" t="s">
        <v>698</v>
      </c>
      <c r="C479" s="258" t="s">
        <v>682</v>
      </c>
      <c r="D479" s="306"/>
      <c r="E479" s="306"/>
      <c r="F479" s="306">
        <v>110000</v>
      </c>
      <c r="G479" s="306"/>
      <c r="H479" s="306"/>
      <c r="I479" s="307">
        <v>110000</v>
      </c>
    </row>
    <row r="480" spans="1:9" ht="19.5">
      <c r="A480" s="261"/>
      <c r="B480" s="262"/>
      <c r="C480" s="258" t="s">
        <v>582</v>
      </c>
      <c r="D480" s="306"/>
      <c r="E480" s="306"/>
      <c r="F480" s="306">
        <v>7710</v>
      </c>
      <c r="G480" s="306"/>
      <c r="H480" s="306"/>
      <c r="I480" s="307">
        <v>7710</v>
      </c>
    </row>
    <row r="481" spans="1:9" ht="19.5">
      <c r="A481" s="261"/>
      <c r="B481" s="262"/>
      <c r="C481" s="258" t="s">
        <v>583</v>
      </c>
      <c r="D481" s="306"/>
      <c r="E481" s="306"/>
      <c r="F481" s="306">
        <v>2834583</v>
      </c>
      <c r="G481" s="306"/>
      <c r="H481" s="306"/>
      <c r="I481" s="307">
        <v>2834583</v>
      </c>
    </row>
    <row r="482" spans="1:9" ht="19.5">
      <c r="A482" s="261"/>
      <c r="B482" s="262"/>
      <c r="C482" s="258" t="s">
        <v>584</v>
      </c>
      <c r="D482" s="306"/>
      <c r="E482" s="306"/>
      <c r="F482" s="306">
        <v>180557</v>
      </c>
      <c r="G482" s="306"/>
      <c r="H482" s="306"/>
      <c r="I482" s="307">
        <v>180557</v>
      </c>
    </row>
    <row r="483" spans="1:9" ht="19.5">
      <c r="A483" s="261"/>
      <c r="B483" s="262"/>
      <c r="C483" s="258" t="s">
        <v>577</v>
      </c>
      <c r="D483" s="306"/>
      <c r="E483" s="306"/>
      <c r="F483" s="306">
        <v>530244</v>
      </c>
      <c r="G483" s="306"/>
      <c r="H483" s="306"/>
      <c r="I483" s="307">
        <v>530244</v>
      </c>
    </row>
    <row r="484" spans="1:9" ht="11.25">
      <c r="A484" s="261"/>
      <c r="B484" s="262"/>
      <c r="C484" s="258" t="s">
        <v>578</v>
      </c>
      <c r="D484" s="306"/>
      <c r="E484" s="306"/>
      <c r="F484" s="306">
        <v>71514</v>
      </c>
      <c r="G484" s="306"/>
      <c r="H484" s="306"/>
      <c r="I484" s="307">
        <v>71514</v>
      </c>
    </row>
    <row r="485" spans="1:9" ht="19.5">
      <c r="A485" s="261"/>
      <c r="B485" s="262"/>
      <c r="C485" s="258" t="s">
        <v>585</v>
      </c>
      <c r="D485" s="306"/>
      <c r="E485" s="306"/>
      <c r="F485" s="306">
        <v>6339</v>
      </c>
      <c r="G485" s="306"/>
      <c r="H485" s="306"/>
      <c r="I485" s="307">
        <v>6339</v>
      </c>
    </row>
    <row r="486" spans="1:9" ht="11.25">
      <c r="A486" s="261"/>
      <c r="B486" s="262"/>
      <c r="C486" s="258" t="s">
        <v>579</v>
      </c>
      <c r="D486" s="306"/>
      <c r="E486" s="306"/>
      <c r="F486" s="306">
        <v>300</v>
      </c>
      <c r="G486" s="306"/>
      <c r="H486" s="306"/>
      <c r="I486" s="307">
        <v>300</v>
      </c>
    </row>
    <row r="487" spans="1:9" ht="11.25">
      <c r="A487" s="261"/>
      <c r="B487" s="262"/>
      <c r="C487" s="258" t="s">
        <v>586</v>
      </c>
      <c r="D487" s="306"/>
      <c r="E487" s="306"/>
      <c r="F487" s="306">
        <v>26109</v>
      </c>
      <c r="G487" s="306"/>
      <c r="H487" s="306"/>
      <c r="I487" s="307">
        <v>26109</v>
      </c>
    </row>
    <row r="488" spans="1:9" ht="19.5">
      <c r="A488" s="261"/>
      <c r="B488" s="262"/>
      <c r="C488" s="258" t="s">
        <v>686</v>
      </c>
      <c r="D488" s="306"/>
      <c r="E488" s="306"/>
      <c r="F488" s="306">
        <v>9130</v>
      </c>
      <c r="G488" s="306"/>
      <c r="H488" s="306"/>
      <c r="I488" s="307">
        <v>9130</v>
      </c>
    </row>
    <row r="489" spans="1:9" ht="11.25">
      <c r="A489" s="261"/>
      <c r="B489" s="262"/>
      <c r="C489" s="258" t="s">
        <v>587</v>
      </c>
      <c r="D489" s="306"/>
      <c r="E489" s="306"/>
      <c r="F489" s="306">
        <v>128343</v>
      </c>
      <c r="G489" s="306"/>
      <c r="H489" s="306"/>
      <c r="I489" s="307">
        <v>128343</v>
      </c>
    </row>
    <row r="490" spans="1:9" ht="11.25">
      <c r="A490" s="261"/>
      <c r="B490" s="262"/>
      <c r="C490" s="258" t="s">
        <v>588</v>
      </c>
      <c r="D490" s="306"/>
      <c r="E490" s="306"/>
      <c r="F490" s="306">
        <v>1450</v>
      </c>
      <c r="G490" s="306"/>
      <c r="H490" s="306"/>
      <c r="I490" s="307">
        <v>1450</v>
      </c>
    </row>
    <row r="491" spans="1:9" ht="11.25">
      <c r="A491" s="261"/>
      <c r="B491" s="262"/>
      <c r="C491" s="258" t="s">
        <v>589</v>
      </c>
      <c r="D491" s="306"/>
      <c r="E491" s="306"/>
      <c r="F491" s="306">
        <v>1810</v>
      </c>
      <c r="G491" s="306"/>
      <c r="H491" s="306"/>
      <c r="I491" s="307">
        <v>1810</v>
      </c>
    </row>
    <row r="492" spans="1:9" ht="11.25">
      <c r="A492" s="261"/>
      <c r="B492" s="262"/>
      <c r="C492" s="258" t="s">
        <v>565</v>
      </c>
      <c r="D492" s="306"/>
      <c r="E492" s="306"/>
      <c r="F492" s="306">
        <v>36486</v>
      </c>
      <c r="G492" s="306"/>
      <c r="H492" s="306"/>
      <c r="I492" s="307">
        <v>36486</v>
      </c>
    </row>
    <row r="493" spans="1:9" ht="19.5">
      <c r="A493" s="261"/>
      <c r="B493" s="262"/>
      <c r="C493" s="258" t="s">
        <v>636</v>
      </c>
      <c r="D493" s="306"/>
      <c r="E493" s="306"/>
      <c r="F493" s="306">
        <v>10300</v>
      </c>
      <c r="G493" s="306"/>
      <c r="H493" s="306"/>
      <c r="I493" s="307">
        <v>10300</v>
      </c>
    </row>
    <row r="494" spans="1:9" ht="11.25">
      <c r="A494" s="261"/>
      <c r="B494" s="262"/>
      <c r="C494" s="258" t="s">
        <v>590</v>
      </c>
      <c r="D494" s="306"/>
      <c r="E494" s="306"/>
      <c r="F494" s="306">
        <v>1560</v>
      </c>
      <c r="G494" s="306"/>
      <c r="H494" s="306"/>
      <c r="I494" s="307">
        <v>1560</v>
      </c>
    </row>
    <row r="495" spans="1:9" ht="11.25">
      <c r="A495" s="261"/>
      <c r="B495" s="262"/>
      <c r="C495" s="258" t="s">
        <v>592</v>
      </c>
      <c r="D495" s="306"/>
      <c r="E495" s="306"/>
      <c r="F495" s="306">
        <v>1690</v>
      </c>
      <c r="G495" s="306"/>
      <c r="H495" s="306"/>
      <c r="I495" s="307">
        <v>1690</v>
      </c>
    </row>
    <row r="496" spans="1:9" ht="20.25" thickBot="1">
      <c r="A496" s="261"/>
      <c r="B496" s="262"/>
      <c r="C496" s="258" t="s">
        <v>593</v>
      </c>
      <c r="D496" s="306"/>
      <c r="E496" s="306"/>
      <c r="F496" s="306">
        <v>185675</v>
      </c>
      <c r="G496" s="306"/>
      <c r="H496" s="306"/>
      <c r="I496" s="307">
        <v>185675</v>
      </c>
    </row>
    <row r="497" spans="1:9" ht="12" thickBot="1">
      <c r="A497" s="261"/>
      <c r="B497" s="263" t="s">
        <v>699</v>
      </c>
      <c r="C497" s="264"/>
      <c r="D497" s="308"/>
      <c r="E497" s="308"/>
      <c r="F497" s="308">
        <v>4143800</v>
      </c>
      <c r="G497" s="308"/>
      <c r="H497" s="308"/>
      <c r="I497" s="309">
        <v>4143800</v>
      </c>
    </row>
    <row r="498" spans="1:9" ht="29.25">
      <c r="A498" s="261"/>
      <c r="B498" s="257" t="s">
        <v>481</v>
      </c>
      <c r="C498" s="258" t="s">
        <v>682</v>
      </c>
      <c r="D498" s="306"/>
      <c r="E498" s="306"/>
      <c r="F498" s="306">
        <v>776920</v>
      </c>
      <c r="G498" s="306"/>
      <c r="H498" s="306"/>
      <c r="I498" s="307">
        <v>776920</v>
      </c>
    </row>
    <row r="499" spans="1:9" ht="19.5">
      <c r="A499" s="261"/>
      <c r="B499" s="262"/>
      <c r="C499" s="258" t="s">
        <v>582</v>
      </c>
      <c r="D499" s="306"/>
      <c r="E499" s="306"/>
      <c r="F499" s="306">
        <v>31190</v>
      </c>
      <c r="G499" s="306"/>
      <c r="H499" s="306"/>
      <c r="I499" s="307">
        <v>31190</v>
      </c>
    </row>
    <row r="500" spans="1:9" ht="19.5">
      <c r="A500" s="261"/>
      <c r="B500" s="262"/>
      <c r="C500" s="258" t="s">
        <v>583</v>
      </c>
      <c r="D500" s="306"/>
      <c r="E500" s="306"/>
      <c r="F500" s="306">
        <v>15865366</v>
      </c>
      <c r="G500" s="306"/>
      <c r="H500" s="306"/>
      <c r="I500" s="307">
        <v>15865366</v>
      </c>
    </row>
    <row r="501" spans="1:9" ht="19.5">
      <c r="A501" s="261"/>
      <c r="B501" s="262"/>
      <c r="C501" s="258" t="s">
        <v>584</v>
      </c>
      <c r="D501" s="306"/>
      <c r="E501" s="306"/>
      <c r="F501" s="306">
        <v>1242946</v>
      </c>
      <c r="G501" s="306"/>
      <c r="H501" s="306"/>
      <c r="I501" s="307">
        <v>1242946</v>
      </c>
    </row>
    <row r="502" spans="1:9" ht="19.5">
      <c r="A502" s="261"/>
      <c r="B502" s="262"/>
      <c r="C502" s="258" t="s">
        <v>577</v>
      </c>
      <c r="D502" s="306"/>
      <c r="E502" s="306"/>
      <c r="F502" s="306">
        <v>3049462</v>
      </c>
      <c r="G502" s="306"/>
      <c r="H502" s="306"/>
      <c r="I502" s="307">
        <v>3049462</v>
      </c>
    </row>
    <row r="503" spans="1:9" ht="11.25">
      <c r="A503" s="261"/>
      <c r="B503" s="262"/>
      <c r="C503" s="258" t="s">
        <v>578</v>
      </c>
      <c r="D503" s="306"/>
      <c r="E503" s="306"/>
      <c r="F503" s="306">
        <v>411285</v>
      </c>
      <c r="G503" s="306"/>
      <c r="H503" s="306"/>
      <c r="I503" s="307">
        <v>411285</v>
      </c>
    </row>
    <row r="504" spans="1:9" ht="19.5">
      <c r="A504" s="261"/>
      <c r="B504" s="262"/>
      <c r="C504" s="258" t="s">
        <v>585</v>
      </c>
      <c r="D504" s="306"/>
      <c r="E504" s="306"/>
      <c r="F504" s="306">
        <v>39060</v>
      </c>
      <c r="G504" s="306"/>
      <c r="H504" s="306"/>
      <c r="I504" s="307">
        <v>39060</v>
      </c>
    </row>
    <row r="505" spans="1:9" ht="11.25">
      <c r="A505" s="261"/>
      <c r="B505" s="262"/>
      <c r="C505" s="258" t="s">
        <v>579</v>
      </c>
      <c r="D505" s="306"/>
      <c r="E505" s="306"/>
      <c r="F505" s="306">
        <v>25066</v>
      </c>
      <c r="G505" s="306"/>
      <c r="H505" s="306"/>
      <c r="I505" s="307">
        <v>25066</v>
      </c>
    </row>
    <row r="506" spans="1:9" ht="11.25">
      <c r="A506" s="261"/>
      <c r="B506" s="262"/>
      <c r="C506" s="258" t="s">
        <v>586</v>
      </c>
      <c r="D506" s="306"/>
      <c r="E506" s="306"/>
      <c r="F506" s="306">
        <v>282515</v>
      </c>
      <c r="G506" s="306"/>
      <c r="H506" s="306"/>
      <c r="I506" s="307">
        <v>282515</v>
      </c>
    </row>
    <row r="507" spans="1:9" ht="11.25">
      <c r="A507" s="261"/>
      <c r="B507" s="262"/>
      <c r="C507" s="258" t="s">
        <v>700</v>
      </c>
      <c r="D507" s="306"/>
      <c r="E507" s="306"/>
      <c r="F507" s="306">
        <v>17915</v>
      </c>
      <c r="G507" s="306"/>
      <c r="H507" s="306"/>
      <c r="I507" s="307">
        <v>17915</v>
      </c>
    </row>
    <row r="508" spans="1:9" ht="19.5">
      <c r="A508" s="261"/>
      <c r="B508" s="262"/>
      <c r="C508" s="258" t="s">
        <v>686</v>
      </c>
      <c r="D508" s="306"/>
      <c r="E508" s="306">
        <v>4000</v>
      </c>
      <c r="F508" s="306">
        <v>85665</v>
      </c>
      <c r="G508" s="306"/>
      <c r="H508" s="306"/>
      <c r="I508" s="307">
        <v>89665</v>
      </c>
    </row>
    <row r="509" spans="1:9" ht="11.25">
      <c r="A509" s="261"/>
      <c r="B509" s="262"/>
      <c r="C509" s="258" t="s">
        <v>587</v>
      </c>
      <c r="D509" s="306"/>
      <c r="E509" s="306"/>
      <c r="F509" s="306">
        <v>1456521</v>
      </c>
      <c r="G509" s="306"/>
      <c r="H509" s="306"/>
      <c r="I509" s="307">
        <v>1456521</v>
      </c>
    </row>
    <row r="510" spans="1:9" ht="11.25">
      <c r="A510" s="261"/>
      <c r="B510" s="262"/>
      <c r="C510" s="258" t="s">
        <v>588</v>
      </c>
      <c r="D510" s="306"/>
      <c r="E510" s="306"/>
      <c r="F510" s="306">
        <v>301117</v>
      </c>
      <c r="G510" s="306"/>
      <c r="H510" s="306"/>
      <c r="I510" s="307">
        <v>301117</v>
      </c>
    </row>
    <row r="511" spans="1:9" ht="11.25">
      <c r="A511" s="261"/>
      <c r="B511" s="262"/>
      <c r="C511" s="258" t="s">
        <v>589</v>
      </c>
      <c r="D511" s="306"/>
      <c r="E511" s="306"/>
      <c r="F511" s="306">
        <v>19740</v>
      </c>
      <c r="G511" s="306"/>
      <c r="H511" s="306"/>
      <c r="I511" s="307">
        <v>19740</v>
      </c>
    </row>
    <row r="512" spans="1:9" ht="11.25">
      <c r="A512" s="261"/>
      <c r="B512" s="262"/>
      <c r="C512" s="258" t="s">
        <v>565</v>
      </c>
      <c r="D512" s="306"/>
      <c r="E512" s="306"/>
      <c r="F512" s="306">
        <v>334955</v>
      </c>
      <c r="G512" s="306"/>
      <c r="H512" s="306"/>
      <c r="I512" s="307">
        <v>334955</v>
      </c>
    </row>
    <row r="513" spans="1:9" ht="19.5">
      <c r="A513" s="261"/>
      <c r="B513" s="262"/>
      <c r="C513" s="258" t="s">
        <v>636</v>
      </c>
      <c r="D513" s="306"/>
      <c r="E513" s="306"/>
      <c r="F513" s="306">
        <v>44034</v>
      </c>
      <c r="G513" s="306"/>
      <c r="H513" s="306"/>
      <c r="I513" s="307">
        <v>44034</v>
      </c>
    </row>
    <row r="514" spans="1:9" ht="11.25">
      <c r="A514" s="261"/>
      <c r="B514" s="262"/>
      <c r="C514" s="258" t="s">
        <v>590</v>
      </c>
      <c r="D514" s="306"/>
      <c r="E514" s="306"/>
      <c r="F514" s="306">
        <v>10910</v>
      </c>
      <c r="G514" s="306"/>
      <c r="H514" s="306"/>
      <c r="I514" s="307">
        <v>10910</v>
      </c>
    </row>
    <row r="515" spans="1:9" ht="11.25">
      <c r="A515" s="261"/>
      <c r="B515" s="262"/>
      <c r="C515" s="258" t="s">
        <v>592</v>
      </c>
      <c r="D515" s="306"/>
      <c r="E515" s="306"/>
      <c r="F515" s="306">
        <v>32051</v>
      </c>
      <c r="G515" s="306"/>
      <c r="H515" s="306"/>
      <c r="I515" s="307">
        <v>32051</v>
      </c>
    </row>
    <row r="516" spans="1:9" ht="20.25" thickBot="1">
      <c r="A516" s="261"/>
      <c r="B516" s="262"/>
      <c r="C516" s="258" t="s">
        <v>593</v>
      </c>
      <c r="D516" s="306"/>
      <c r="E516" s="306"/>
      <c r="F516" s="306">
        <v>996214</v>
      </c>
      <c r="G516" s="306"/>
      <c r="H516" s="306"/>
      <c r="I516" s="307">
        <v>996214</v>
      </c>
    </row>
    <row r="517" spans="1:9" ht="12" thickBot="1">
      <c r="A517" s="261"/>
      <c r="B517" s="263" t="s">
        <v>483</v>
      </c>
      <c r="C517" s="264"/>
      <c r="D517" s="308"/>
      <c r="E517" s="308">
        <v>4000</v>
      </c>
      <c r="F517" s="308">
        <v>25022932</v>
      </c>
      <c r="G517" s="308"/>
      <c r="H517" s="308"/>
      <c r="I517" s="309">
        <v>25026932</v>
      </c>
    </row>
    <row r="518" spans="1:9" ht="19.5">
      <c r="A518" s="261"/>
      <c r="B518" s="257" t="s">
        <v>484</v>
      </c>
      <c r="C518" s="258" t="s">
        <v>582</v>
      </c>
      <c r="D518" s="306"/>
      <c r="E518" s="306"/>
      <c r="F518" s="306">
        <v>600</v>
      </c>
      <c r="G518" s="306"/>
      <c r="H518" s="306"/>
      <c r="I518" s="307">
        <v>600</v>
      </c>
    </row>
    <row r="519" spans="1:9" ht="19.5">
      <c r="A519" s="261"/>
      <c r="B519" s="262"/>
      <c r="C519" s="258" t="s">
        <v>583</v>
      </c>
      <c r="D519" s="306"/>
      <c r="E519" s="306"/>
      <c r="F519" s="306">
        <v>1193917</v>
      </c>
      <c r="G519" s="306"/>
      <c r="H519" s="306"/>
      <c r="I519" s="307">
        <v>1193917</v>
      </c>
    </row>
    <row r="520" spans="1:9" ht="19.5">
      <c r="A520" s="261"/>
      <c r="B520" s="262"/>
      <c r="C520" s="258" t="s">
        <v>584</v>
      </c>
      <c r="D520" s="306"/>
      <c r="E520" s="306"/>
      <c r="F520" s="306">
        <v>94521</v>
      </c>
      <c r="G520" s="306"/>
      <c r="H520" s="306"/>
      <c r="I520" s="307">
        <v>94521</v>
      </c>
    </row>
    <row r="521" spans="1:9" ht="19.5">
      <c r="A521" s="261"/>
      <c r="B521" s="262"/>
      <c r="C521" s="258" t="s">
        <v>577</v>
      </c>
      <c r="D521" s="306"/>
      <c r="E521" s="306"/>
      <c r="F521" s="306">
        <v>229805</v>
      </c>
      <c r="G521" s="306"/>
      <c r="H521" s="306"/>
      <c r="I521" s="307">
        <v>229805</v>
      </c>
    </row>
    <row r="522" spans="1:9" ht="11.25">
      <c r="A522" s="261"/>
      <c r="B522" s="262"/>
      <c r="C522" s="258" t="s">
        <v>578</v>
      </c>
      <c r="D522" s="306"/>
      <c r="E522" s="306"/>
      <c r="F522" s="306">
        <v>30992</v>
      </c>
      <c r="G522" s="306"/>
      <c r="H522" s="306"/>
      <c r="I522" s="307">
        <v>30992</v>
      </c>
    </row>
    <row r="523" spans="1:9" ht="19.5">
      <c r="A523" s="261"/>
      <c r="B523" s="262"/>
      <c r="C523" s="258" t="s">
        <v>585</v>
      </c>
      <c r="D523" s="306"/>
      <c r="E523" s="306"/>
      <c r="F523" s="306">
        <v>10500</v>
      </c>
      <c r="G523" s="306"/>
      <c r="H523" s="306"/>
      <c r="I523" s="307">
        <v>10500</v>
      </c>
    </row>
    <row r="524" spans="1:9" ht="11.25">
      <c r="A524" s="261"/>
      <c r="B524" s="262"/>
      <c r="C524" s="258" t="s">
        <v>586</v>
      </c>
      <c r="D524" s="306"/>
      <c r="E524" s="306">
        <v>1000</v>
      </c>
      <c r="F524" s="306">
        <v>7000</v>
      </c>
      <c r="G524" s="306"/>
      <c r="H524" s="306"/>
      <c r="I524" s="307">
        <v>8000</v>
      </c>
    </row>
    <row r="525" spans="1:9" ht="19.5">
      <c r="A525" s="261"/>
      <c r="B525" s="262"/>
      <c r="C525" s="258" t="s">
        <v>686</v>
      </c>
      <c r="D525" s="306"/>
      <c r="E525" s="306"/>
      <c r="F525" s="306">
        <v>1954</v>
      </c>
      <c r="G525" s="306"/>
      <c r="H525" s="306"/>
      <c r="I525" s="307">
        <v>1954</v>
      </c>
    </row>
    <row r="526" spans="1:9" ht="11.25">
      <c r="A526" s="261"/>
      <c r="B526" s="262"/>
      <c r="C526" s="258" t="s">
        <v>587</v>
      </c>
      <c r="D526" s="306"/>
      <c r="E526" s="306"/>
      <c r="F526" s="306">
        <v>56484</v>
      </c>
      <c r="G526" s="306"/>
      <c r="H526" s="306"/>
      <c r="I526" s="307">
        <v>56484</v>
      </c>
    </row>
    <row r="527" spans="1:9" ht="11.25">
      <c r="A527" s="261"/>
      <c r="B527" s="262"/>
      <c r="C527" s="258" t="s">
        <v>588</v>
      </c>
      <c r="D527" s="306"/>
      <c r="E527" s="306"/>
      <c r="F527" s="306">
        <v>24278</v>
      </c>
      <c r="G527" s="306"/>
      <c r="H527" s="306"/>
      <c r="I527" s="307">
        <v>24278</v>
      </c>
    </row>
    <row r="528" spans="1:9" ht="11.25">
      <c r="A528" s="261"/>
      <c r="B528" s="262"/>
      <c r="C528" s="258" t="s">
        <v>589</v>
      </c>
      <c r="D528" s="306"/>
      <c r="E528" s="306"/>
      <c r="F528" s="306">
        <v>1500</v>
      </c>
      <c r="G528" s="306"/>
      <c r="H528" s="306"/>
      <c r="I528" s="307">
        <v>1500</v>
      </c>
    </row>
    <row r="529" spans="1:9" ht="11.25">
      <c r="A529" s="261"/>
      <c r="B529" s="262"/>
      <c r="C529" s="258" t="s">
        <v>565</v>
      </c>
      <c r="D529" s="306"/>
      <c r="E529" s="306"/>
      <c r="F529" s="306">
        <v>14300</v>
      </c>
      <c r="G529" s="306"/>
      <c r="H529" s="306"/>
      <c r="I529" s="307">
        <v>14300</v>
      </c>
    </row>
    <row r="530" spans="1:9" ht="19.5">
      <c r="A530" s="261"/>
      <c r="B530" s="262"/>
      <c r="C530" s="258" t="s">
        <v>636</v>
      </c>
      <c r="D530" s="306"/>
      <c r="E530" s="306"/>
      <c r="F530" s="306">
        <v>700</v>
      </c>
      <c r="G530" s="306"/>
      <c r="H530" s="306"/>
      <c r="I530" s="307">
        <v>700</v>
      </c>
    </row>
    <row r="531" spans="1:9" ht="11.25">
      <c r="A531" s="261"/>
      <c r="B531" s="262"/>
      <c r="C531" s="258" t="s">
        <v>590</v>
      </c>
      <c r="D531" s="306"/>
      <c r="E531" s="306"/>
      <c r="F531" s="306">
        <v>2000</v>
      </c>
      <c r="G531" s="306"/>
      <c r="H531" s="306"/>
      <c r="I531" s="307">
        <v>2000</v>
      </c>
    </row>
    <row r="532" spans="1:9" ht="11.25">
      <c r="A532" s="261"/>
      <c r="B532" s="262"/>
      <c r="C532" s="258" t="s">
        <v>592</v>
      </c>
      <c r="D532" s="306"/>
      <c r="E532" s="306"/>
      <c r="F532" s="306">
        <v>2700</v>
      </c>
      <c r="G532" s="306"/>
      <c r="H532" s="306"/>
      <c r="I532" s="307">
        <v>2700</v>
      </c>
    </row>
    <row r="533" spans="1:9" ht="20.25" thickBot="1">
      <c r="A533" s="261"/>
      <c r="B533" s="262"/>
      <c r="C533" s="258" t="s">
        <v>593</v>
      </c>
      <c r="D533" s="306"/>
      <c r="E533" s="306"/>
      <c r="F533" s="306">
        <v>71962</v>
      </c>
      <c r="G533" s="306"/>
      <c r="H533" s="306"/>
      <c r="I533" s="307">
        <v>71962</v>
      </c>
    </row>
    <row r="534" spans="1:9" ht="12" thickBot="1">
      <c r="A534" s="261"/>
      <c r="B534" s="263" t="s">
        <v>485</v>
      </c>
      <c r="C534" s="264"/>
      <c r="D534" s="308"/>
      <c r="E534" s="308">
        <v>1000</v>
      </c>
      <c r="F534" s="308">
        <v>1743213</v>
      </c>
      <c r="G534" s="308"/>
      <c r="H534" s="308"/>
      <c r="I534" s="309">
        <v>1744213</v>
      </c>
    </row>
    <row r="535" spans="1:9" ht="19.5">
      <c r="A535" s="261"/>
      <c r="B535" s="257" t="s">
        <v>701</v>
      </c>
      <c r="C535" s="258" t="s">
        <v>582</v>
      </c>
      <c r="D535" s="306"/>
      <c r="E535" s="306"/>
      <c r="F535" s="306">
        <v>1000</v>
      </c>
      <c r="G535" s="306"/>
      <c r="H535" s="306"/>
      <c r="I535" s="307">
        <v>1000</v>
      </c>
    </row>
    <row r="536" spans="1:9" ht="19.5">
      <c r="A536" s="261"/>
      <c r="B536" s="262"/>
      <c r="C536" s="258" t="s">
        <v>583</v>
      </c>
      <c r="D536" s="306"/>
      <c r="E536" s="306"/>
      <c r="F536" s="306">
        <v>960391</v>
      </c>
      <c r="G536" s="306"/>
      <c r="H536" s="306"/>
      <c r="I536" s="307">
        <v>960391</v>
      </c>
    </row>
    <row r="537" spans="1:9" ht="19.5">
      <c r="A537" s="261"/>
      <c r="B537" s="262"/>
      <c r="C537" s="258" t="s">
        <v>584</v>
      </c>
      <c r="D537" s="306"/>
      <c r="E537" s="306"/>
      <c r="F537" s="306">
        <v>59682</v>
      </c>
      <c r="G537" s="306"/>
      <c r="H537" s="306"/>
      <c r="I537" s="307">
        <v>59682</v>
      </c>
    </row>
    <row r="538" spans="1:9" ht="19.5">
      <c r="A538" s="261"/>
      <c r="B538" s="262"/>
      <c r="C538" s="258" t="s">
        <v>577</v>
      </c>
      <c r="D538" s="306"/>
      <c r="E538" s="306"/>
      <c r="F538" s="306">
        <v>176253</v>
      </c>
      <c r="G538" s="306"/>
      <c r="H538" s="306"/>
      <c r="I538" s="307">
        <v>176253</v>
      </c>
    </row>
    <row r="539" spans="1:9" ht="11.25">
      <c r="A539" s="261"/>
      <c r="B539" s="262"/>
      <c r="C539" s="258" t="s">
        <v>578</v>
      </c>
      <c r="D539" s="306"/>
      <c r="E539" s="306"/>
      <c r="F539" s="306">
        <v>23770</v>
      </c>
      <c r="G539" s="306"/>
      <c r="H539" s="306"/>
      <c r="I539" s="307">
        <v>23770</v>
      </c>
    </row>
    <row r="540" spans="1:9" ht="11.25">
      <c r="A540" s="261"/>
      <c r="B540" s="262"/>
      <c r="C540" s="258" t="s">
        <v>579</v>
      </c>
      <c r="D540" s="306"/>
      <c r="E540" s="306"/>
      <c r="F540" s="306">
        <v>1200</v>
      </c>
      <c r="G540" s="306"/>
      <c r="H540" s="306"/>
      <c r="I540" s="307">
        <v>1200</v>
      </c>
    </row>
    <row r="541" spans="1:9" ht="11.25">
      <c r="A541" s="261"/>
      <c r="B541" s="262"/>
      <c r="C541" s="258" t="s">
        <v>586</v>
      </c>
      <c r="D541" s="306"/>
      <c r="E541" s="306"/>
      <c r="F541" s="306">
        <v>2400</v>
      </c>
      <c r="G541" s="306"/>
      <c r="H541" s="306"/>
      <c r="I541" s="307">
        <v>2400</v>
      </c>
    </row>
    <row r="542" spans="1:9" ht="19.5">
      <c r="A542" s="261"/>
      <c r="B542" s="262"/>
      <c r="C542" s="258" t="s">
        <v>686</v>
      </c>
      <c r="D542" s="306"/>
      <c r="E542" s="306"/>
      <c r="F542" s="306">
        <v>1800</v>
      </c>
      <c r="G542" s="306"/>
      <c r="H542" s="306"/>
      <c r="I542" s="307">
        <v>1800</v>
      </c>
    </row>
    <row r="543" spans="1:9" ht="11.25">
      <c r="A543" s="261"/>
      <c r="B543" s="262"/>
      <c r="C543" s="258" t="s">
        <v>587</v>
      </c>
      <c r="D543" s="306"/>
      <c r="E543" s="306"/>
      <c r="F543" s="306">
        <v>65640</v>
      </c>
      <c r="G543" s="306"/>
      <c r="H543" s="306"/>
      <c r="I543" s="307">
        <v>65640</v>
      </c>
    </row>
    <row r="544" spans="1:9" ht="11.25">
      <c r="A544" s="261"/>
      <c r="B544" s="262"/>
      <c r="C544" s="258" t="s">
        <v>588</v>
      </c>
      <c r="D544" s="306"/>
      <c r="E544" s="306"/>
      <c r="F544" s="306">
        <v>100</v>
      </c>
      <c r="G544" s="306"/>
      <c r="H544" s="306"/>
      <c r="I544" s="307">
        <v>100</v>
      </c>
    </row>
    <row r="545" spans="1:9" ht="11.25">
      <c r="A545" s="261"/>
      <c r="B545" s="262"/>
      <c r="C545" s="258" t="s">
        <v>589</v>
      </c>
      <c r="D545" s="306"/>
      <c r="E545" s="306"/>
      <c r="F545" s="306">
        <v>1500</v>
      </c>
      <c r="G545" s="306"/>
      <c r="H545" s="306"/>
      <c r="I545" s="307">
        <v>1500</v>
      </c>
    </row>
    <row r="546" spans="1:9" ht="11.25">
      <c r="A546" s="261"/>
      <c r="B546" s="262"/>
      <c r="C546" s="258" t="s">
        <v>565</v>
      </c>
      <c r="D546" s="306"/>
      <c r="E546" s="306"/>
      <c r="F546" s="306">
        <v>2060</v>
      </c>
      <c r="G546" s="306"/>
      <c r="H546" s="306"/>
      <c r="I546" s="307">
        <v>2060</v>
      </c>
    </row>
    <row r="547" spans="1:9" ht="11.25">
      <c r="A547" s="261"/>
      <c r="B547" s="262"/>
      <c r="C547" s="258" t="s">
        <v>590</v>
      </c>
      <c r="D547" s="306"/>
      <c r="E547" s="306"/>
      <c r="F547" s="306">
        <v>500</v>
      </c>
      <c r="G547" s="306"/>
      <c r="H547" s="306"/>
      <c r="I547" s="307">
        <v>500</v>
      </c>
    </row>
    <row r="548" spans="1:9" ht="11.25">
      <c r="A548" s="261"/>
      <c r="B548" s="262"/>
      <c r="C548" s="258" t="s">
        <v>592</v>
      </c>
      <c r="D548" s="306"/>
      <c r="E548" s="306"/>
      <c r="F548" s="306">
        <v>658</v>
      </c>
      <c r="G548" s="306"/>
      <c r="H548" s="306"/>
      <c r="I548" s="307">
        <v>658</v>
      </c>
    </row>
    <row r="549" spans="1:9" ht="20.25" thickBot="1">
      <c r="A549" s="261"/>
      <c r="B549" s="262"/>
      <c r="C549" s="258" t="s">
        <v>593</v>
      </c>
      <c r="D549" s="306"/>
      <c r="E549" s="306"/>
      <c r="F549" s="306">
        <v>46524</v>
      </c>
      <c r="G549" s="306"/>
      <c r="H549" s="306"/>
      <c r="I549" s="307">
        <v>46524</v>
      </c>
    </row>
    <row r="550" spans="1:9" ht="12" thickBot="1">
      <c r="A550" s="261"/>
      <c r="B550" s="263" t="s">
        <v>702</v>
      </c>
      <c r="C550" s="264"/>
      <c r="D550" s="308"/>
      <c r="E550" s="308"/>
      <c r="F550" s="308">
        <v>1343478</v>
      </c>
      <c r="G550" s="308"/>
      <c r="H550" s="308"/>
      <c r="I550" s="309">
        <v>1343478</v>
      </c>
    </row>
    <row r="551" spans="1:9" ht="19.5">
      <c r="A551" s="261"/>
      <c r="B551" s="279" t="s">
        <v>486</v>
      </c>
      <c r="C551" s="258" t="s">
        <v>582</v>
      </c>
      <c r="D551" s="306"/>
      <c r="E551" s="306"/>
      <c r="F551" s="306">
        <v>37000</v>
      </c>
      <c r="G551" s="306"/>
      <c r="H551" s="306"/>
      <c r="I551" s="307">
        <v>37000</v>
      </c>
    </row>
    <row r="552" spans="1:9" ht="19.5">
      <c r="A552" s="261"/>
      <c r="B552" s="280"/>
      <c r="C552" s="258" t="s">
        <v>583</v>
      </c>
      <c r="D552" s="306"/>
      <c r="E552" s="306"/>
      <c r="F552" s="306">
        <v>313082</v>
      </c>
      <c r="G552" s="306"/>
      <c r="H552" s="306"/>
      <c r="I552" s="307">
        <v>313082</v>
      </c>
    </row>
    <row r="553" spans="1:9" ht="19.5">
      <c r="A553" s="261"/>
      <c r="B553" s="280"/>
      <c r="C553" s="258" t="s">
        <v>584</v>
      </c>
      <c r="D553" s="306"/>
      <c r="E553" s="306"/>
      <c r="F553" s="306">
        <v>43134</v>
      </c>
      <c r="G553" s="306"/>
      <c r="H553" s="306"/>
      <c r="I553" s="307">
        <v>43134</v>
      </c>
    </row>
    <row r="554" spans="1:9" ht="19.5">
      <c r="A554" s="261"/>
      <c r="B554" s="280"/>
      <c r="C554" s="258" t="s">
        <v>577</v>
      </c>
      <c r="D554" s="306"/>
      <c r="E554" s="306"/>
      <c r="F554" s="306">
        <v>78195</v>
      </c>
      <c r="G554" s="306"/>
      <c r="H554" s="306"/>
      <c r="I554" s="307">
        <v>78195</v>
      </c>
    </row>
    <row r="555" spans="1:9" ht="11.25">
      <c r="A555" s="261"/>
      <c r="B555" s="280"/>
      <c r="C555" s="258" t="s">
        <v>578</v>
      </c>
      <c r="D555" s="306"/>
      <c r="E555" s="306"/>
      <c r="F555" s="306">
        <v>10545</v>
      </c>
      <c r="G555" s="306"/>
      <c r="H555" s="306"/>
      <c r="I555" s="307">
        <v>10545</v>
      </c>
    </row>
    <row r="556" spans="1:9" ht="11.25">
      <c r="A556" s="261"/>
      <c r="B556" s="280"/>
      <c r="C556" s="258" t="s">
        <v>579</v>
      </c>
      <c r="D556" s="306"/>
      <c r="E556" s="306"/>
      <c r="F556" s="306">
        <v>41036</v>
      </c>
      <c r="G556" s="306"/>
      <c r="H556" s="306"/>
      <c r="I556" s="307">
        <v>41036</v>
      </c>
    </row>
    <row r="557" spans="1:9" ht="11.25">
      <c r="A557" s="261"/>
      <c r="B557" s="280"/>
      <c r="C557" s="258" t="s">
        <v>586</v>
      </c>
      <c r="D557" s="306"/>
      <c r="E557" s="306"/>
      <c r="F557" s="306">
        <v>3140</v>
      </c>
      <c r="G557" s="306"/>
      <c r="H557" s="306"/>
      <c r="I557" s="307">
        <v>3140</v>
      </c>
    </row>
    <row r="558" spans="1:9" ht="11.25">
      <c r="A558" s="261"/>
      <c r="B558" s="280"/>
      <c r="C558" s="258" t="s">
        <v>587</v>
      </c>
      <c r="D558" s="306"/>
      <c r="E558" s="306"/>
      <c r="F558" s="306">
        <v>46204</v>
      </c>
      <c r="G558" s="306"/>
      <c r="H558" s="306"/>
      <c r="I558" s="307">
        <v>46204</v>
      </c>
    </row>
    <row r="559" spans="1:9" ht="11.25">
      <c r="A559" s="261"/>
      <c r="B559" s="280"/>
      <c r="C559" s="258" t="s">
        <v>565</v>
      </c>
      <c r="D559" s="306"/>
      <c r="E559" s="306"/>
      <c r="F559" s="306">
        <v>10000</v>
      </c>
      <c r="G559" s="306"/>
      <c r="H559" s="306"/>
      <c r="I559" s="307">
        <v>10000</v>
      </c>
    </row>
    <row r="560" spans="1:9" ht="19.5">
      <c r="A560" s="261"/>
      <c r="B560" s="280"/>
      <c r="C560" s="258" t="s">
        <v>593</v>
      </c>
      <c r="D560" s="306"/>
      <c r="E560" s="306"/>
      <c r="F560" s="306">
        <v>25592</v>
      </c>
      <c r="G560" s="306"/>
      <c r="H560" s="306"/>
      <c r="I560" s="307">
        <v>25592</v>
      </c>
    </row>
    <row r="561" spans="1:9" ht="12" thickBot="1">
      <c r="A561" s="261"/>
      <c r="B561" s="281"/>
      <c r="C561" s="258" t="s">
        <v>596</v>
      </c>
      <c r="D561" s="306"/>
      <c r="E561" s="306"/>
      <c r="F561" s="306">
        <v>396</v>
      </c>
      <c r="G561" s="306"/>
      <c r="H561" s="306"/>
      <c r="I561" s="307">
        <v>396</v>
      </c>
    </row>
    <row r="562" spans="1:9" ht="12" thickBot="1">
      <c r="A562" s="261"/>
      <c r="B562" s="263" t="s">
        <v>487</v>
      </c>
      <c r="C562" s="264"/>
      <c r="D562" s="308"/>
      <c r="E562" s="308"/>
      <c r="F562" s="308">
        <v>608324</v>
      </c>
      <c r="G562" s="308"/>
      <c r="H562" s="308"/>
      <c r="I562" s="309">
        <v>608324</v>
      </c>
    </row>
    <row r="563" spans="1:9" ht="19.5">
      <c r="A563" s="261"/>
      <c r="B563" s="279" t="s">
        <v>488</v>
      </c>
      <c r="C563" s="258" t="s">
        <v>582</v>
      </c>
      <c r="D563" s="306"/>
      <c r="E563" s="306"/>
      <c r="F563" s="306">
        <v>200</v>
      </c>
      <c r="G563" s="306"/>
      <c r="H563" s="306"/>
      <c r="I563" s="307">
        <v>200</v>
      </c>
    </row>
    <row r="564" spans="1:9" ht="19.5">
      <c r="A564" s="261"/>
      <c r="B564" s="280"/>
      <c r="C564" s="258" t="s">
        <v>583</v>
      </c>
      <c r="D564" s="306"/>
      <c r="E564" s="306"/>
      <c r="F564" s="306">
        <v>309812</v>
      </c>
      <c r="G564" s="306"/>
      <c r="H564" s="306"/>
      <c r="I564" s="307">
        <v>309812</v>
      </c>
    </row>
    <row r="565" spans="1:9" ht="19.5">
      <c r="A565" s="261"/>
      <c r="B565" s="282"/>
      <c r="C565" s="258" t="s">
        <v>584</v>
      </c>
      <c r="D565" s="306"/>
      <c r="E565" s="306"/>
      <c r="F565" s="306">
        <v>22127</v>
      </c>
      <c r="G565" s="306"/>
      <c r="H565" s="306"/>
      <c r="I565" s="307">
        <v>22127</v>
      </c>
    </row>
    <row r="566" spans="1:9" ht="19.5">
      <c r="A566" s="261"/>
      <c r="B566" s="262"/>
      <c r="C566" s="258" t="s">
        <v>577</v>
      </c>
      <c r="D566" s="306"/>
      <c r="E566" s="306"/>
      <c r="F566" s="306">
        <v>59182</v>
      </c>
      <c r="G566" s="306"/>
      <c r="H566" s="306"/>
      <c r="I566" s="307">
        <v>59182</v>
      </c>
    </row>
    <row r="567" spans="1:9" ht="11.25">
      <c r="A567" s="261"/>
      <c r="B567" s="262"/>
      <c r="C567" s="258" t="s">
        <v>578</v>
      </c>
      <c r="D567" s="306"/>
      <c r="E567" s="306"/>
      <c r="F567" s="306">
        <v>7981</v>
      </c>
      <c r="G567" s="306"/>
      <c r="H567" s="306"/>
      <c r="I567" s="307">
        <v>7981</v>
      </c>
    </row>
    <row r="568" spans="1:9" ht="11.25">
      <c r="A568" s="261"/>
      <c r="B568" s="262"/>
      <c r="C568" s="258" t="s">
        <v>579</v>
      </c>
      <c r="D568" s="306"/>
      <c r="E568" s="306"/>
      <c r="F568" s="306">
        <v>37509</v>
      </c>
      <c r="G568" s="306"/>
      <c r="H568" s="306"/>
      <c r="I568" s="307">
        <v>37509</v>
      </c>
    </row>
    <row r="569" spans="1:9" ht="11.25">
      <c r="A569" s="261"/>
      <c r="B569" s="262"/>
      <c r="C569" s="258" t="s">
        <v>586</v>
      </c>
      <c r="D569" s="306"/>
      <c r="E569" s="306"/>
      <c r="F569" s="306">
        <v>17500</v>
      </c>
      <c r="G569" s="306"/>
      <c r="H569" s="306"/>
      <c r="I569" s="307">
        <v>17500</v>
      </c>
    </row>
    <row r="570" spans="1:9" ht="19.5">
      <c r="A570" s="261"/>
      <c r="B570" s="262"/>
      <c r="C570" s="258" t="s">
        <v>686</v>
      </c>
      <c r="D570" s="306"/>
      <c r="E570" s="306"/>
      <c r="F570" s="306">
        <v>2000</v>
      </c>
      <c r="G570" s="306"/>
      <c r="H570" s="306"/>
      <c r="I570" s="307">
        <v>2000</v>
      </c>
    </row>
    <row r="571" spans="1:9" ht="11.25">
      <c r="A571" s="261"/>
      <c r="B571" s="262"/>
      <c r="C571" s="258" t="s">
        <v>587</v>
      </c>
      <c r="D571" s="306"/>
      <c r="E571" s="306"/>
      <c r="F571" s="306">
        <v>3804</v>
      </c>
      <c r="G571" s="306"/>
      <c r="H571" s="306"/>
      <c r="I571" s="307">
        <v>3804</v>
      </c>
    </row>
    <row r="572" spans="1:9" ht="11.25">
      <c r="A572" s="261"/>
      <c r="B572" s="262"/>
      <c r="C572" s="258" t="s">
        <v>588</v>
      </c>
      <c r="D572" s="306"/>
      <c r="E572" s="306"/>
      <c r="F572" s="306">
        <v>32000</v>
      </c>
      <c r="G572" s="306"/>
      <c r="H572" s="306"/>
      <c r="I572" s="307">
        <v>32000</v>
      </c>
    </row>
    <row r="573" spans="1:9" ht="11.25">
      <c r="A573" s="261"/>
      <c r="B573" s="262"/>
      <c r="C573" s="258" t="s">
        <v>589</v>
      </c>
      <c r="D573" s="306"/>
      <c r="E573" s="306"/>
      <c r="F573" s="306">
        <v>500</v>
      </c>
      <c r="G573" s="306"/>
      <c r="H573" s="306"/>
      <c r="I573" s="307">
        <v>500</v>
      </c>
    </row>
    <row r="574" spans="1:9" ht="11.25">
      <c r="A574" s="261"/>
      <c r="B574" s="262"/>
      <c r="C574" s="258" t="s">
        <v>565</v>
      </c>
      <c r="D574" s="306"/>
      <c r="E574" s="306"/>
      <c r="F574" s="306">
        <v>51250</v>
      </c>
      <c r="G574" s="306"/>
      <c r="H574" s="306"/>
      <c r="I574" s="307">
        <v>51250</v>
      </c>
    </row>
    <row r="575" spans="1:9" ht="11.25">
      <c r="A575" s="261"/>
      <c r="B575" s="262"/>
      <c r="C575" s="258" t="s">
        <v>590</v>
      </c>
      <c r="D575" s="306"/>
      <c r="E575" s="306"/>
      <c r="F575" s="306">
        <v>3500</v>
      </c>
      <c r="G575" s="306"/>
      <c r="H575" s="306"/>
      <c r="I575" s="307">
        <v>3500</v>
      </c>
    </row>
    <row r="576" spans="1:9" ht="11.25">
      <c r="A576" s="261"/>
      <c r="B576" s="262"/>
      <c r="C576" s="258" t="s">
        <v>592</v>
      </c>
      <c r="D576" s="306"/>
      <c r="E576" s="306"/>
      <c r="F576" s="306">
        <v>1953</v>
      </c>
      <c r="G576" s="306"/>
      <c r="H576" s="306"/>
      <c r="I576" s="307">
        <v>1953</v>
      </c>
    </row>
    <row r="577" spans="1:9" ht="20.25" thickBot="1">
      <c r="A577" s="261"/>
      <c r="B577" s="262"/>
      <c r="C577" s="258" t="s">
        <v>593</v>
      </c>
      <c r="D577" s="306"/>
      <c r="E577" s="306"/>
      <c r="F577" s="306">
        <v>17969</v>
      </c>
      <c r="G577" s="306"/>
      <c r="H577" s="306"/>
      <c r="I577" s="307">
        <v>17969</v>
      </c>
    </row>
    <row r="578" spans="1:9" ht="12" thickBot="1">
      <c r="A578" s="261"/>
      <c r="B578" s="263" t="s">
        <v>489</v>
      </c>
      <c r="C578" s="264"/>
      <c r="D578" s="308"/>
      <c r="E578" s="308"/>
      <c r="F578" s="308">
        <v>567287</v>
      </c>
      <c r="G578" s="308"/>
      <c r="H578" s="308"/>
      <c r="I578" s="309">
        <v>567287</v>
      </c>
    </row>
    <row r="579" spans="1:9" ht="30" thickBot="1">
      <c r="A579" s="261"/>
      <c r="B579" s="257" t="s">
        <v>703</v>
      </c>
      <c r="C579" s="258" t="s">
        <v>565</v>
      </c>
      <c r="D579" s="306">
        <v>369728</v>
      </c>
      <c r="E579" s="306"/>
      <c r="F579" s="306">
        <v>67272</v>
      </c>
      <c r="G579" s="306"/>
      <c r="H579" s="306"/>
      <c r="I579" s="307">
        <v>437000</v>
      </c>
    </row>
    <row r="580" spans="1:9" ht="12" thickBot="1">
      <c r="A580" s="261"/>
      <c r="B580" s="263" t="s">
        <v>704</v>
      </c>
      <c r="C580" s="264"/>
      <c r="D580" s="308">
        <v>369728</v>
      </c>
      <c r="E580" s="308"/>
      <c r="F580" s="308">
        <v>67272</v>
      </c>
      <c r="G580" s="308"/>
      <c r="H580" s="308"/>
      <c r="I580" s="309">
        <v>437000</v>
      </c>
    </row>
    <row r="581" spans="1:9" ht="39">
      <c r="A581" s="261"/>
      <c r="B581" s="257" t="s">
        <v>705</v>
      </c>
      <c r="C581" s="258" t="s">
        <v>628</v>
      </c>
      <c r="D581" s="306">
        <v>15786</v>
      </c>
      <c r="E581" s="306"/>
      <c r="F581" s="306"/>
      <c r="G581" s="306"/>
      <c r="H581" s="306"/>
      <c r="I581" s="307">
        <v>15786</v>
      </c>
    </row>
    <row r="582" spans="1:9" ht="39">
      <c r="A582" s="261"/>
      <c r="B582" s="262"/>
      <c r="C582" s="258" t="s">
        <v>629</v>
      </c>
      <c r="D582" s="306">
        <v>62130</v>
      </c>
      <c r="E582" s="306"/>
      <c r="F582" s="306"/>
      <c r="G582" s="306"/>
      <c r="H582" s="306"/>
      <c r="I582" s="307">
        <v>62130</v>
      </c>
    </row>
    <row r="583" spans="1:9" ht="29.25">
      <c r="A583" s="261"/>
      <c r="B583" s="262"/>
      <c r="C583" s="258" t="s">
        <v>684</v>
      </c>
      <c r="D583" s="306">
        <v>3900</v>
      </c>
      <c r="E583" s="306"/>
      <c r="F583" s="306"/>
      <c r="G583" s="306"/>
      <c r="H583" s="306"/>
      <c r="I583" s="307">
        <v>3900</v>
      </c>
    </row>
    <row r="584" spans="1:9" ht="19.5">
      <c r="A584" s="261"/>
      <c r="B584" s="262"/>
      <c r="C584" s="258" t="s">
        <v>577</v>
      </c>
      <c r="D584" s="306">
        <v>27038</v>
      </c>
      <c r="E584" s="306"/>
      <c r="F584" s="306"/>
      <c r="G584" s="306"/>
      <c r="H584" s="306"/>
      <c r="I584" s="307">
        <v>27038</v>
      </c>
    </row>
    <row r="585" spans="1:9" ht="11.25">
      <c r="A585" s="261"/>
      <c r="B585" s="262"/>
      <c r="C585" s="258" t="s">
        <v>578</v>
      </c>
      <c r="D585" s="306">
        <v>5085</v>
      </c>
      <c r="E585" s="306"/>
      <c r="F585" s="306"/>
      <c r="G585" s="306"/>
      <c r="H585" s="306"/>
      <c r="I585" s="307">
        <v>5085</v>
      </c>
    </row>
    <row r="586" spans="1:9" ht="11.25">
      <c r="A586" s="261"/>
      <c r="B586" s="262"/>
      <c r="C586" s="258" t="s">
        <v>579</v>
      </c>
      <c r="D586" s="306">
        <v>184183</v>
      </c>
      <c r="E586" s="306"/>
      <c r="F586" s="306"/>
      <c r="G586" s="306"/>
      <c r="H586" s="306"/>
      <c r="I586" s="307">
        <v>184183</v>
      </c>
    </row>
    <row r="587" spans="1:9" ht="11.25">
      <c r="A587" s="261"/>
      <c r="B587" s="262"/>
      <c r="C587" s="258" t="s">
        <v>586</v>
      </c>
      <c r="D587" s="306">
        <v>89679</v>
      </c>
      <c r="E587" s="306">
        <v>17972</v>
      </c>
      <c r="F587" s="306"/>
      <c r="G587" s="306"/>
      <c r="H587" s="306"/>
      <c r="I587" s="307">
        <v>107651</v>
      </c>
    </row>
    <row r="588" spans="1:9" ht="11.25">
      <c r="A588" s="261"/>
      <c r="B588" s="262"/>
      <c r="C588" s="258" t="s">
        <v>587</v>
      </c>
      <c r="D588" s="306">
        <v>16665</v>
      </c>
      <c r="E588" s="306"/>
      <c r="F588" s="306"/>
      <c r="G588" s="306"/>
      <c r="H588" s="306"/>
      <c r="I588" s="307">
        <v>16665</v>
      </c>
    </row>
    <row r="589" spans="1:9" ht="11.25">
      <c r="A589" s="261"/>
      <c r="B589" s="262"/>
      <c r="C589" s="258" t="s">
        <v>588</v>
      </c>
      <c r="D589" s="306">
        <v>2700</v>
      </c>
      <c r="E589" s="306"/>
      <c r="F589" s="306"/>
      <c r="G589" s="306"/>
      <c r="H589" s="306"/>
      <c r="I589" s="307">
        <v>2700</v>
      </c>
    </row>
    <row r="590" spans="1:9" ht="11.25">
      <c r="A590" s="261"/>
      <c r="B590" s="262"/>
      <c r="C590" s="258" t="s">
        <v>565</v>
      </c>
      <c r="D590" s="306">
        <v>543724</v>
      </c>
      <c r="E590" s="306">
        <v>19400</v>
      </c>
      <c r="F590" s="306"/>
      <c r="G590" s="306"/>
      <c r="H590" s="306"/>
      <c r="I590" s="307">
        <v>563124</v>
      </c>
    </row>
    <row r="591" spans="1:9" ht="11.25">
      <c r="A591" s="261"/>
      <c r="B591" s="262"/>
      <c r="C591" s="258" t="s">
        <v>592</v>
      </c>
      <c r="D591" s="306"/>
      <c r="E591" s="306">
        <v>1500</v>
      </c>
      <c r="F591" s="306"/>
      <c r="G591" s="306"/>
      <c r="H591" s="306"/>
      <c r="I591" s="307">
        <v>1500</v>
      </c>
    </row>
    <row r="592" spans="1:9" ht="19.5">
      <c r="A592" s="261"/>
      <c r="B592" s="262"/>
      <c r="C592" s="258" t="s">
        <v>593</v>
      </c>
      <c r="D592" s="306">
        <v>1315370</v>
      </c>
      <c r="E592" s="306"/>
      <c r="F592" s="306"/>
      <c r="G592" s="306"/>
      <c r="H592" s="306"/>
      <c r="I592" s="307">
        <v>1315370</v>
      </c>
    </row>
    <row r="593" spans="1:9" ht="11.25">
      <c r="A593" s="261"/>
      <c r="B593" s="262"/>
      <c r="C593" s="258" t="s">
        <v>596</v>
      </c>
      <c r="D593" s="306">
        <v>19750</v>
      </c>
      <c r="E593" s="306"/>
      <c r="F593" s="306"/>
      <c r="G593" s="306"/>
      <c r="H593" s="306"/>
      <c r="I593" s="307">
        <v>19750</v>
      </c>
    </row>
    <row r="594" spans="1:9" ht="19.5">
      <c r="A594" s="261"/>
      <c r="B594" s="262"/>
      <c r="C594" s="258" t="s">
        <v>619</v>
      </c>
      <c r="D594" s="306">
        <v>70000</v>
      </c>
      <c r="E594" s="306"/>
      <c r="F594" s="306"/>
      <c r="G594" s="306"/>
      <c r="H594" s="306"/>
      <c r="I594" s="307">
        <v>70000</v>
      </c>
    </row>
    <row r="595" spans="1:9" ht="20.25" thickBot="1">
      <c r="A595" s="261"/>
      <c r="B595" s="262"/>
      <c r="C595" s="258" t="s">
        <v>597</v>
      </c>
      <c r="D595" s="306">
        <v>6800</v>
      </c>
      <c r="E595" s="306"/>
      <c r="F595" s="306"/>
      <c r="G595" s="306"/>
      <c r="H595" s="306"/>
      <c r="I595" s="307">
        <v>6800</v>
      </c>
    </row>
    <row r="596" spans="1:9" ht="12" thickBot="1">
      <c r="A596" s="261"/>
      <c r="B596" s="263" t="s">
        <v>706</v>
      </c>
      <c r="C596" s="264"/>
      <c r="D596" s="308">
        <v>2362810</v>
      </c>
      <c r="E596" s="308">
        <v>38872</v>
      </c>
      <c r="F596" s="308"/>
      <c r="G596" s="308"/>
      <c r="H596" s="308"/>
      <c r="I596" s="309">
        <v>2401682</v>
      </c>
    </row>
    <row r="597" spans="1:9" ht="20.25" thickBot="1">
      <c r="A597" s="261"/>
      <c r="B597" s="257" t="s">
        <v>707</v>
      </c>
      <c r="C597" s="258" t="s">
        <v>708</v>
      </c>
      <c r="D597" s="306">
        <v>911806</v>
      </c>
      <c r="E597" s="306"/>
      <c r="F597" s="306"/>
      <c r="G597" s="306"/>
      <c r="H597" s="306"/>
      <c r="I597" s="307">
        <v>911806</v>
      </c>
    </row>
    <row r="598" spans="1:9" ht="12" thickBot="1">
      <c r="A598" s="261"/>
      <c r="B598" s="263" t="s">
        <v>709</v>
      </c>
      <c r="C598" s="264"/>
      <c r="D598" s="308">
        <v>911806</v>
      </c>
      <c r="E598" s="308"/>
      <c r="F598" s="308"/>
      <c r="G598" s="308"/>
      <c r="H598" s="308"/>
      <c r="I598" s="309">
        <v>911806</v>
      </c>
    </row>
    <row r="599" spans="1:9" ht="12" thickBot="1">
      <c r="A599" s="267" t="s">
        <v>490</v>
      </c>
      <c r="B599" s="268"/>
      <c r="C599" s="269"/>
      <c r="D599" s="310">
        <v>130084835</v>
      </c>
      <c r="E599" s="310">
        <v>401362</v>
      </c>
      <c r="F599" s="310">
        <v>75663493</v>
      </c>
      <c r="G599" s="310"/>
      <c r="H599" s="310"/>
      <c r="I599" s="311">
        <v>206149690</v>
      </c>
    </row>
    <row r="600" spans="1:9" ht="30" thickBot="1">
      <c r="A600" s="283" t="s">
        <v>710</v>
      </c>
      <c r="B600" s="257" t="s">
        <v>711</v>
      </c>
      <c r="C600" s="258" t="s">
        <v>712</v>
      </c>
      <c r="D600" s="306">
        <v>47400</v>
      </c>
      <c r="E600" s="306"/>
      <c r="F600" s="306"/>
      <c r="G600" s="306"/>
      <c r="H600" s="306"/>
      <c r="I600" s="307">
        <v>47400</v>
      </c>
    </row>
    <row r="601" spans="1:9" ht="12" thickBot="1">
      <c r="A601" s="284"/>
      <c r="B601" s="263" t="s">
        <v>713</v>
      </c>
      <c r="C601" s="264"/>
      <c r="D601" s="308">
        <v>47400</v>
      </c>
      <c r="E601" s="308"/>
      <c r="F601" s="308"/>
      <c r="G601" s="308"/>
      <c r="H601" s="308"/>
      <c r="I601" s="309">
        <v>47400</v>
      </c>
    </row>
    <row r="602" spans="1:9" ht="12" thickBot="1">
      <c r="A602" s="267" t="s">
        <v>714</v>
      </c>
      <c r="B602" s="268"/>
      <c r="C602" s="269"/>
      <c r="D602" s="310">
        <v>47400</v>
      </c>
      <c r="E602" s="310"/>
      <c r="F602" s="310"/>
      <c r="G602" s="310"/>
      <c r="H602" s="310"/>
      <c r="I602" s="311">
        <v>47400</v>
      </c>
    </row>
    <row r="603" spans="1:9" ht="59.25" thickBot="1">
      <c r="A603" s="256" t="s">
        <v>491</v>
      </c>
      <c r="B603" s="257" t="s">
        <v>715</v>
      </c>
      <c r="C603" s="258" t="s">
        <v>716</v>
      </c>
      <c r="D603" s="306">
        <v>500000</v>
      </c>
      <c r="E603" s="306"/>
      <c r="F603" s="306"/>
      <c r="G603" s="306"/>
      <c r="H603" s="306"/>
      <c r="I603" s="307">
        <v>500000</v>
      </c>
    </row>
    <row r="604" spans="1:9" ht="12" thickBot="1">
      <c r="A604" s="261"/>
      <c r="B604" s="263" t="s">
        <v>717</v>
      </c>
      <c r="C604" s="264"/>
      <c r="D604" s="308">
        <v>500000</v>
      </c>
      <c r="E604" s="308"/>
      <c r="F604" s="308"/>
      <c r="G604" s="308"/>
      <c r="H604" s="308"/>
      <c r="I604" s="309">
        <v>500000</v>
      </c>
    </row>
    <row r="605" spans="1:9" ht="49.5" thickBot="1">
      <c r="A605" s="261"/>
      <c r="B605" s="257" t="s">
        <v>492</v>
      </c>
      <c r="C605" s="258" t="s">
        <v>718</v>
      </c>
      <c r="D605" s="306">
        <v>40000</v>
      </c>
      <c r="E605" s="306"/>
      <c r="F605" s="306"/>
      <c r="G605" s="306"/>
      <c r="H605" s="306"/>
      <c r="I605" s="307">
        <v>40000</v>
      </c>
    </row>
    <row r="606" spans="1:9" ht="12" thickBot="1">
      <c r="A606" s="261"/>
      <c r="B606" s="263" t="s">
        <v>494</v>
      </c>
      <c r="C606" s="264"/>
      <c r="D606" s="308">
        <v>40000</v>
      </c>
      <c r="E606" s="308"/>
      <c r="F606" s="308"/>
      <c r="G606" s="308"/>
      <c r="H606" s="308"/>
      <c r="I606" s="309">
        <v>40000</v>
      </c>
    </row>
    <row r="607" spans="1:9" ht="11.25">
      <c r="A607" s="261"/>
      <c r="B607" s="279" t="s">
        <v>719</v>
      </c>
      <c r="C607" s="258" t="s">
        <v>565</v>
      </c>
      <c r="D607" s="306">
        <v>99600</v>
      </c>
      <c r="E607" s="306"/>
      <c r="F607" s="306"/>
      <c r="G607" s="306"/>
      <c r="H607" s="306"/>
      <c r="I607" s="307">
        <v>99600</v>
      </c>
    </row>
    <row r="608" spans="1:9" ht="20.25" thickBot="1">
      <c r="A608" s="261"/>
      <c r="B608" s="281"/>
      <c r="C608" s="258" t="s">
        <v>600</v>
      </c>
      <c r="D608" s="306">
        <v>137500</v>
      </c>
      <c r="E608" s="306"/>
      <c r="F608" s="306"/>
      <c r="G608" s="306"/>
      <c r="H608" s="306"/>
      <c r="I608" s="307">
        <v>137500</v>
      </c>
    </row>
    <row r="609" spans="1:9" ht="12" thickBot="1">
      <c r="A609" s="261"/>
      <c r="B609" s="263" t="s">
        <v>720</v>
      </c>
      <c r="C609" s="264"/>
      <c r="D609" s="308">
        <v>237100</v>
      </c>
      <c r="E609" s="308"/>
      <c r="F609" s="308"/>
      <c r="G609" s="308"/>
      <c r="H609" s="308"/>
      <c r="I609" s="309">
        <v>237100</v>
      </c>
    </row>
    <row r="610" spans="1:9" ht="20.25" thickBot="1">
      <c r="A610" s="261"/>
      <c r="B610" s="257" t="s">
        <v>721</v>
      </c>
      <c r="C610" s="258" t="s">
        <v>589</v>
      </c>
      <c r="D610" s="306">
        <v>1120400</v>
      </c>
      <c r="E610" s="306"/>
      <c r="F610" s="306"/>
      <c r="G610" s="306"/>
      <c r="H610" s="306"/>
      <c r="I610" s="307">
        <v>1120400</v>
      </c>
    </row>
    <row r="611" spans="1:9" ht="12" thickBot="1">
      <c r="A611" s="261"/>
      <c r="B611" s="263" t="s">
        <v>722</v>
      </c>
      <c r="C611" s="264"/>
      <c r="D611" s="308">
        <v>1120400</v>
      </c>
      <c r="E611" s="308"/>
      <c r="F611" s="308"/>
      <c r="G611" s="308"/>
      <c r="H611" s="308"/>
      <c r="I611" s="309">
        <v>1120400</v>
      </c>
    </row>
    <row r="612" spans="1:9" ht="48.75">
      <c r="A612" s="261"/>
      <c r="B612" s="257" t="s">
        <v>723</v>
      </c>
      <c r="C612" s="258" t="s">
        <v>724</v>
      </c>
      <c r="D612" s="306">
        <v>29000</v>
      </c>
      <c r="E612" s="306"/>
      <c r="F612" s="306"/>
      <c r="G612" s="306"/>
      <c r="H612" s="306"/>
      <c r="I612" s="307">
        <v>29000</v>
      </c>
    </row>
    <row r="613" spans="1:9" ht="12" thickBot="1">
      <c r="A613" s="261"/>
      <c r="B613" s="262"/>
      <c r="C613" s="258" t="s">
        <v>565</v>
      </c>
      <c r="D613" s="306"/>
      <c r="E613" s="306">
        <v>4000</v>
      </c>
      <c r="F613" s="306"/>
      <c r="G613" s="306"/>
      <c r="H613" s="306"/>
      <c r="I613" s="307">
        <v>4000</v>
      </c>
    </row>
    <row r="614" spans="1:9" ht="12" thickBot="1">
      <c r="A614" s="261"/>
      <c r="B614" s="263" t="s">
        <v>725</v>
      </c>
      <c r="C614" s="264"/>
      <c r="D614" s="308">
        <v>29000</v>
      </c>
      <c r="E614" s="308">
        <v>4000</v>
      </c>
      <c r="F614" s="308"/>
      <c r="G614" s="308"/>
      <c r="H614" s="308"/>
      <c r="I614" s="309">
        <v>33000</v>
      </c>
    </row>
    <row r="615" spans="1:9" ht="29.25">
      <c r="A615" s="261"/>
      <c r="B615" s="257" t="s">
        <v>726</v>
      </c>
      <c r="C615" s="258" t="s">
        <v>682</v>
      </c>
      <c r="D615" s="306">
        <v>38169</v>
      </c>
      <c r="E615" s="306"/>
      <c r="F615" s="306"/>
      <c r="G615" s="306"/>
      <c r="H615" s="306"/>
      <c r="I615" s="307">
        <v>38169</v>
      </c>
    </row>
    <row r="616" spans="1:9" ht="48.75">
      <c r="A616" s="261"/>
      <c r="B616" s="262"/>
      <c r="C616" s="258" t="s">
        <v>724</v>
      </c>
      <c r="D616" s="306">
        <v>849700</v>
      </c>
      <c r="E616" s="306"/>
      <c r="F616" s="306"/>
      <c r="G616" s="306"/>
      <c r="H616" s="306"/>
      <c r="I616" s="307">
        <v>849700</v>
      </c>
    </row>
    <row r="617" spans="1:9" ht="39">
      <c r="A617" s="261"/>
      <c r="B617" s="262"/>
      <c r="C617" s="258" t="s">
        <v>629</v>
      </c>
      <c r="D617" s="306">
        <v>1843340</v>
      </c>
      <c r="E617" s="306"/>
      <c r="F617" s="306"/>
      <c r="G617" s="306"/>
      <c r="H617" s="306"/>
      <c r="I617" s="307">
        <v>1843340</v>
      </c>
    </row>
    <row r="618" spans="1:9" ht="58.5">
      <c r="A618" s="261"/>
      <c r="B618" s="262"/>
      <c r="C618" s="258" t="s">
        <v>727</v>
      </c>
      <c r="D618" s="306">
        <v>52850</v>
      </c>
      <c r="E618" s="306"/>
      <c r="F618" s="306"/>
      <c r="G618" s="306"/>
      <c r="H618" s="306"/>
      <c r="I618" s="307">
        <v>52850</v>
      </c>
    </row>
    <row r="619" spans="1:9" ht="19.5">
      <c r="A619" s="261"/>
      <c r="B619" s="262"/>
      <c r="C619" s="258" t="s">
        <v>582</v>
      </c>
      <c r="D619" s="306">
        <v>580</v>
      </c>
      <c r="E619" s="306"/>
      <c r="F619" s="306"/>
      <c r="G619" s="306"/>
      <c r="H619" s="306"/>
      <c r="I619" s="307">
        <v>580</v>
      </c>
    </row>
    <row r="620" spans="1:9" ht="19.5">
      <c r="A620" s="261"/>
      <c r="B620" s="262"/>
      <c r="C620" s="258" t="s">
        <v>583</v>
      </c>
      <c r="D620" s="306">
        <v>384715</v>
      </c>
      <c r="E620" s="306"/>
      <c r="F620" s="306"/>
      <c r="G620" s="306"/>
      <c r="H620" s="306"/>
      <c r="I620" s="307">
        <v>384715</v>
      </c>
    </row>
    <row r="621" spans="1:9" ht="19.5">
      <c r="A621" s="261"/>
      <c r="B621" s="262"/>
      <c r="C621" s="258" t="s">
        <v>584</v>
      </c>
      <c r="D621" s="306">
        <v>17384</v>
      </c>
      <c r="E621" s="306"/>
      <c r="F621" s="306"/>
      <c r="G621" s="306"/>
      <c r="H621" s="306"/>
      <c r="I621" s="307">
        <v>17384</v>
      </c>
    </row>
    <row r="622" spans="1:9" ht="19.5">
      <c r="A622" s="261"/>
      <c r="B622" s="262"/>
      <c r="C622" s="258" t="s">
        <v>577</v>
      </c>
      <c r="D622" s="306">
        <v>88518</v>
      </c>
      <c r="E622" s="306"/>
      <c r="F622" s="306"/>
      <c r="G622" s="306"/>
      <c r="H622" s="306"/>
      <c r="I622" s="307">
        <v>88518</v>
      </c>
    </row>
    <row r="623" spans="1:9" ht="11.25">
      <c r="A623" s="261"/>
      <c r="B623" s="262"/>
      <c r="C623" s="258" t="s">
        <v>578</v>
      </c>
      <c r="D623" s="306">
        <v>12464</v>
      </c>
      <c r="E623" s="306"/>
      <c r="F623" s="306"/>
      <c r="G623" s="306"/>
      <c r="H623" s="306"/>
      <c r="I623" s="307">
        <v>12464</v>
      </c>
    </row>
    <row r="624" spans="1:9" ht="11.25">
      <c r="A624" s="261"/>
      <c r="B624" s="262"/>
      <c r="C624" s="258" t="s">
        <v>579</v>
      </c>
      <c r="D624" s="306">
        <v>227818</v>
      </c>
      <c r="E624" s="306"/>
      <c r="F624" s="306"/>
      <c r="G624" s="306"/>
      <c r="H624" s="306"/>
      <c r="I624" s="307">
        <v>227818</v>
      </c>
    </row>
    <row r="625" spans="1:9" ht="11.25">
      <c r="A625" s="261"/>
      <c r="B625" s="262"/>
      <c r="C625" s="258" t="s">
        <v>586</v>
      </c>
      <c r="D625" s="306">
        <v>53702</v>
      </c>
      <c r="E625" s="306"/>
      <c r="F625" s="306"/>
      <c r="G625" s="306"/>
      <c r="H625" s="306"/>
      <c r="I625" s="307">
        <v>53702</v>
      </c>
    </row>
    <row r="626" spans="1:9" ht="11.25">
      <c r="A626" s="261"/>
      <c r="B626" s="262"/>
      <c r="C626" s="258" t="s">
        <v>700</v>
      </c>
      <c r="D626" s="306">
        <v>806000</v>
      </c>
      <c r="E626" s="306"/>
      <c r="F626" s="306"/>
      <c r="G626" s="306"/>
      <c r="H626" s="306"/>
      <c r="I626" s="307">
        <v>806000</v>
      </c>
    </row>
    <row r="627" spans="1:9" ht="19.5">
      <c r="A627" s="261"/>
      <c r="B627" s="262"/>
      <c r="C627" s="258" t="s">
        <v>686</v>
      </c>
      <c r="D627" s="306">
        <v>1986</v>
      </c>
      <c r="E627" s="306"/>
      <c r="F627" s="306"/>
      <c r="G627" s="306"/>
      <c r="H627" s="306"/>
      <c r="I627" s="307">
        <v>1986</v>
      </c>
    </row>
    <row r="628" spans="1:9" ht="11.25">
      <c r="A628" s="261"/>
      <c r="B628" s="262"/>
      <c r="C628" s="258" t="s">
        <v>587</v>
      </c>
      <c r="D628" s="306">
        <v>17000</v>
      </c>
      <c r="E628" s="306"/>
      <c r="F628" s="306"/>
      <c r="G628" s="306"/>
      <c r="H628" s="306"/>
      <c r="I628" s="307">
        <v>17000</v>
      </c>
    </row>
    <row r="629" spans="1:9" ht="11.25">
      <c r="A629" s="261"/>
      <c r="B629" s="262"/>
      <c r="C629" s="258" t="s">
        <v>588</v>
      </c>
      <c r="D629" s="306">
        <v>80806</v>
      </c>
      <c r="E629" s="306"/>
      <c r="F629" s="306"/>
      <c r="G629" s="306"/>
      <c r="H629" s="306"/>
      <c r="I629" s="307">
        <v>80806</v>
      </c>
    </row>
    <row r="630" spans="1:9" ht="11.25">
      <c r="A630" s="261"/>
      <c r="B630" s="262"/>
      <c r="C630" s="258" t="s">
        <v>589</v>
      </c>
      <c r="D630" s="306">
        <v>400</v>
      </c>
      <c r="E630" s="306"/>
      <c r="F630" s="306"/>
      <c r="G630" s="306"/>
      <c r="H630" s="306"/>
      <c r="I630" s="307">
        <v>400</v>
      </c>
    </row>
    <row r="631" spans="1:9" ht="11.25">
      <c r="A631" s="261"/>
      <c r="B631" s="262"/>
      <c r="C631" s="258" t="s">
        <v>565</v>
      </c>
      <c r="D631" s="306">
        <v>673029</v>
      </c>
      <c r="E631" s="306"/>
      <c r="F631" s="306"/>
      <c r="G631" s="306"/>
      <c r="H631" s="306"/>
      <c r="I631" s="307">
        <v>673029</v>
      </c>
    </row>
    <row r="632" spans="1:9" ht="19.5">
      <c r="A632" s="261"/>
      <c r="B632" s="262"/>
      <c r="C632" s="258" t="s">
        <v>636</v>
      </c>
      <c r="D632" s="306">
        <v>500</v>
      </c>
      <c r="E632" s="306"/>
      <c r="F632" s="306"/>
      <c r="G632" s="306"/>
      <c r="H632" s="306"/>
      <c r="I632" s="307">
        <v>500</v>
      </c>
    </row>
    <row r="633" spans="1:9" ht="11.25">
      <c r="A633" s="261"/>
      <c r="B633" s="262"/>
      <c r="C633" s="258" t="s">
        <v>590</v>
      </c>
      <c r="D633" s="306">
        <v>2474</v>
      </c>
      <c r="E633" s="306"/>
      <c r="F633" s="306"/>
      <c r="G633" s="306"/>
      <c r="H633" s="306"/>
      <c r="I633" s="307">
        <v>2474</v>
      </c>
    </row>
    <row r="634" spans="1:9" ht="11.25">
      <c r="A634" s="261"/>
      <c r="B634" s="262"/>
      <c r="C634" s="258" t="s">
        <v>592</v>
      </c>
      <c r="D634" s="306">
        <v>400</v>
      </c>
      <c r="E634" s="306"/>
      <c r="F634" s="306"/>
      <c r="G634" s="306"/>
      <c r="H634" s="306"/>
      <c r="I634" s="307">
        <v>400</v>
      </c>
    </row>
    <row r="635" spans="1:9" ht="19.5">
      <c r="A635" s="261"/>
      <c r="B635" s="262"/>
      <c r="C635" s="258" t="s">
        <v>593</v>
      </c>
      <c r="D635" s="306">
        <v>6352</v>
      </c>
      <c r="E635" s="306"/>
      <c r="F635" s="306"/>
      <c r="G635" s="306"/>
      <c r="H635" s="306"/>
      <c r="I635" s="307">
        <v>6352</v>
      </c>
    </row>
    <row r="636" spans="1:9" ht="19.5">
      <c r="A636" s="261"/>
      <c r="B636" s="262"/>
      <c r="C636" s="258" t="s">
        <v>599</v>
      </c>
      <c r="D636" s="306">
        <v>26000</v>
      </c>
      <c r="E636" s="306"/>
      <c r="F636" s="306"/>
      <c r="G636" s="306"/>
      <c r="H636" s="306"/>
      <c r="I636" s="307">
        <v>26000</v>
      </c>
    </row>
    <row r="637" spans="1:9" ht="20.25" thickBot="1">
      <c r="A637" s="261"/>
      <c r="B637" s="262"/>
      <c r="C637" s="258" t="s">
        <v>600</v>
      </c>
      <c r="D637" s="306">
        <v>10700</v>
      </c>
      <c r="E637" s="306"/>
      <c r="F637" s="306"/>
      <c r="G637" s="306"/>
      <c r="H637" s="306"/>
      <c r="I637" s="307">
        <v>10700</v>
      </c>
    </row>
    <row r="638" spans="1:9" ht="12" thickBot="1">
      <c r="A638" s="261"/>
      <c r="B638" s="263" t="s">
        <v>728</v>
      </c>
      <c r="C638" s="264"/>
      <c r="D638" s="308">
        <v>5194887</v>
      </c>
      <c r="E638" s="308"/>
      <c r="F638" s="308"/>
      <c r="G638" s="308"/>
      <c r="H638" s="308"/>
      <c r="I638" s="309">
        <v>5194887</v>
      </c>
    </row>
    <row r="639" spans="1:9" ht="78.75" thickBot="1">
      <c r="A639" s="261"/>
      <c r="B639" s="257" t="s">
        <v>495</v>
      </c>
      <c r="C639" s="258" t="s">
        <v>729</v>
      </c>
      <c r="D639" s="306"/>
      <c r="E639" s="306"/>
      <c r="F639" s="306"/>
      <c r="G639" s="306"/>
      <c r="H639" s="306">
        <v>1576000</v>
      </c>
      <c r="I639" s="307">
        <v>1576000</v>
      </c>
    </row>
    <row r="640" spans="1:9" ht="12" thickBot="1">
      <c r="A640" s="261"/>
      <c r="B640" s="263" t="s">
        <v>496</v>
      </c>
      <c r="C640" s="264"/>
      <c r="D640" s="308"/>
      <c r="E640" s="308"/>
      <c r="F640" s="308"/>
      <c r="G640" s="308"/>
      <c r="H640" s="308">
        <v>1576000</v>
      </c>
      <c r="I640" s="309">
        <v>1576000</v>
      </c>
    </row>
    <row r="641" spans="1:9" ht="20.25" thickBot="1">
      <c r="A641" s="261"/>
      <c r="B641" s="257" t="s">
        <v>730</v>
      </c>
      <c r="C641" s="258" t="s">
        <v>565</v>
      </c>
      <c r="D641" s="306">
        <v>15000</v>
      </c>
      <c r="E641" s="306"/>
      <c r="F641" s="306"/>
      <c r="G641" s="306"/>
      <c r="H641" s="306"/>
      <c r="I641" s="307">
        <v>15000</v>
      </c>
    </row>
    <row r="642" spans="1:9" ht="12" thickBot="1">
      <c r="A642" s="261"/>
      <c r="B642" s="263" t="s">
        <v>731</v>
      </c>
      <c r="C642" s="264"/>
      <c r="D642" s="308">
        <v>15000</v>
      </c>
      <c r="E642" s="308"/>
      <c r="F642" s="308"/>
      <c r="G642" s="308"/>
      <c r="H642" s="308"/>
      <c r="I642" s="309">
        <v>15000</v>
      </c>
    </row>
    <row r="643" spans="1:9" ht="39">
      <c r="A643" s="261"/>
      <c r="B643" s="257" t="s">
        <v>732</v>
      </c>
      <c r="C643" s="258" t="s">
        <v>629</v>
      </c>
      <c r="D643" s="306">
        <v>222434</v>
      </c>
      <c r="E643" s="306"/>
      <c r="F643" s="306"/>
      <c r="G643" s="306"/>
      <c r="H643" s="306"/>
      <c r="I643" s="307">
        <v>222434</v>
      </c>
    </row>
    <row r="644" spans="1:9" ht="19.5">
      <c r="A644" s="261"/>
      <c r="B644" s="262"/>
      <c r="C644" s="258" t="s">
        <v>582</v>
      </c>
      <c r="D644" s="306">
        <v>30000</v>
      </c>
      <c r="E644" s="306"/>
      <c r="F644" s="306"/>
      <c r="G644" s="306"/>
      <c r="H644" s="306"/>
      <c r="I644" s="307">
        <v>30000</v>
      </c>
    </row>
    <row r="645" spans="1:9" ht="11.25">
      <c r="A645" s="261"/>
      <c r="B645" s="262"/>
      <c r="C645" s="258" t="s">
        <v>603</v>
      </c>
      <c r="D645" s="306">
        <v>6000</v>
      </c>
      <c r="E645" s="306"/>
      <c r="F645" s="306"/>
      <c r="G645" s="306"/>
      <c r="H645" s="306"/>
      <c r="I645" s="307">
        <v>6000</v>
      </c>
    </row>
    <row r="646" spans="1:9" ht="11.25">
      <c r="A646" s="261"/>
      <c r="B646" s="262"/>
      <c r="C646" s="258" t="s">
        <v>586</v>
      </c>
      <c r="D646" s="306">
        <v>1450</v>
      </c>
      <c r="E646" s="306"/>
      <c r="F646" s="306"/>
      <c r="G646" s="306"/>
      <c r="H646" s="306"/>
      <c r="I646" s="307">
        <v>1450</v>
      </c>
    </row>
    <row r="647" spans="1:9" ht="11.25">
      <c r="A647" s="261"/>
      <c r="B647" s="262"/>
      <c r="C647" s="258" t="s">
        <v>565</v>
      </c>
      <c r="D647" s="306">
        <v>4970</v>
      </c>
      <c r="E647" s="306">
        <v>6000</v>
      </c>
      <c r="F647" s="306"/>
      <c r="G647" s="306"/>
      <c r="H647" s="306"/>
      <c r="I647" s="307">
        <v>10970</v>
      </c>
    </row>
    <row r="648" spans="1:9" ht="20.25" thickBot="1">
      <c r="A648" s="261"/>
      <c r="B648" s="262"/>
      <c r="C648" s="258" t="s">
        <v>597</v>
      </c>
      <c r="D648" s="306">
        <v>30</v>
      </c>
      <c r="E648" s="306"/>
      <c r="F648" s="306"/>
      <c r="G648" s="306"/>
      <c r="H648" s="306"/>
      <c r="I648" s="307">
        <v>30</v>
      </c>
    </row>
    <row r="649" spans="1:9" ht="12" thickBot="1">
      <c r="A649" s="261"/>
      <c r="B649" s="263" t="s">
        <v>733</v>
      </c>
      <c r="C649" s="264"/>
      <c r="D649" s="308">
        <v>264884</v>
      </c>
      <c r="E649" s="308">
        <v>6000</v>
      </c>
      <c r="F649" s="308"/>
      <c r="G649" s="308"/>
      <c r="H649" s="308"/>
      <c r="I649" s="309">
        <v>270884</v>
      </c>
    </row>
    <row r="650" spans="1:9" ht="12" thickBot="1">
      <c r="A650" s="267" t="s">
        <v>497</v>
      </c>
      <c r="B650" s="268"/>
      <c r="C650" s="269"/>
      <c r="D650" s="310">
        <v>7401271</v>
      </c>
      <c r="E650" s="310">
        <v>10000</v>
      </c>
      <c r="F650" s="310"/>
      <c r="G650" s="310"/>
      <c r="H650" s="310">
        <v>1576000</v>
      </c>
      <c r="I650" s="311">
        <v>8987271</v>
      </c>
    </row>
    <row r="651" spans="1:9" ht="39">
      <c r="A651" s="256" t="s">
        <v>498</v>
      </c>
      <c r="B651" s="257" t="s">
        <v>499</v>
      </c>
      <c r="C651" s="258" t="s">
        <v>734</v>
      </c>
      <c r="D651" s="306"/>
      <c r="E651" s="306"/>
      <c r="F651" s="306">
        <v>103660</v>
      </c>
      <c r="G651" s="306"/>
      <c r="H651" s="306"/>
      <c r="I651" s="307">
        <v>103660</v>
      </c>
    </row>
    <row r="652" spans="1:9" ht="39">
      <c r="A652" s="261"/>
      <c r="B652" s="262"/>
      <c r="C652" s="258" t="s">
        <v>628</v>
      </c>
      <c r="D652" s="306"/>
      <c r="E652" s="306"/>
      <c r="F652" s="306">
        <v>308800</v>
      </c>
      <c r="G652" s="306"/>
      <c r="H652" s="306"/>
      <c r="I652" s="307">
        <v>308800</v>
      </c>
    </row>
    <row r="653" spans="1:9" ht="19.5">
      <c r="A653" s="261"/>
      <c r="B653" s="262"/>
      <c r="C653" s="258" t="s">
        <v>582</v>
      </c>
      <c r="D653" s="306"/>
      <c r="E653" s="306"/>
      <c r="F653" s="306">
        <v>15800</v>
      </c>
      <c r="G653" s="306"/>
      <c r="H653" s="306"/>
      <c r="I653" s="307">
        <v>15800</v>
      </c>
    </row>
    <row r="654" spans="1:9" ht="11.25">
      <c r="A654" s="261"/>
      <c r="B654" s="262"/>
      <c r="C654" s="258" t="s">
        <v>735</v>
      </c>
      <c r="D654" s="306"/>
      <c r="E654" s="306"/>
      <c r="F654" s="306">
        <v>327660</v>
      </c>
      <c r="G654" s="306"/>
      <c r="H654" s="306"/>
      <c r="I654" s="307">
        <v>327660</v>
      </c>
    </row>
    <row r="655" spans="1:9" ht="19.5">
      <c r="A655" s="261"/>
      <c r="B655" s="262"/>
      <c r="C655" s="258" t="s">
        <v>583</v>
      </c>
      <c r="D655" s="306"/>
      <c r="E655" s="306"/>
      <c r="F655" s="306">
        <v>1498197</v>
      </c>
      <c r="G655" s="306"/>
      <c r="H655" s="306"/>
      <c r="I655" s="307">
        <v>1498197</v>
      </c>
    </row>
    <row r="656" spans="1:9" ht="19.5">
      <c r="A656" s="261"/>
      <c r="B656" s="262"/>
      <c r="C656" s="258" t="s">
        <v>584</v>
      </c>
      <c r="D656" s="306"/>
      <c r="E656" s="306"/>
      <c r="F656" s="306">
        <v>115707</v>
      </c>
      <c r="G656" s="306"/>
      <c r="H656" s="306"/>
      <c r="I656" s="307">
        <v>115707</v>
      </c>
    </row>
    <row r="657" spans="1:9" ht="19.5">
      <c r="A657" s="261"/>
      <c r="B657" s="262"/>
      <c r="C657" s="258" t="s">
        <v>577</v>
      </c>
      <c r="D657" s="306"/>
      <c r="E657" s="306"/>
      <c r="F657" s="306">
        <v>278098</v>
      </c>
      <c r="G657" s="306"/>
      <c r="H657" s="306"/>
      <c r="I657" s="307">
        <v>278098</v>
      </c>
    </row>
    <row r="658" spans="1:9" ht="11.25">
      <c r="A658" s="261"/>
      <c r="B658" s="262"/>
      <c r="C658" s="258" t="s">
        <v>578</v>
      </c>
      <c r="D658" s="306"/>
      <c r="E658" s="306"/>
      <c r="F658" s="306">
        <v>39100</v>
      </c>
      <c r="G658" s="306"/>
      <c r="H658" s="306"/>
      <c r="I658" s="307">
        <v>39100</v>
      </c>
    </row>
    <row r="659" spans="1:9" ht="11.25">
      <c r="A659" s="261"/>
      <c r="B659" s="262"/>
      <c r="C659" s="258" t="s">
        <v>579</v>
      </c>
      <c r="D659" s="306"/>
      <c r="E659" s="306"/>
      <c r="F659" s="306">
        <v>27200</v>
      </c>
      <c r="G659" s="306"/>
      <c r="H659" s="306"/>
      <c r="I659" s="307">
        <v>27200</v>
      </c>
    </row>
    <row r="660" spans="1:9" ht="11.25">
      <c r="A660" s="261"/>
      <c r="B660" s="262"/>
      <c r="C660" s="258" t="s">
        <v>586</v>
      </c>
      <c r="D660" s="306"/>
      <c r="E660" s="306">
        <v>999</v>
      </c>
      <c r="F660" s="306">
        <v>206038</v>
      </c>
      <c r="G660" s="306"/>
      <c r="H660" s="306"/>
      <c r="I660" s="307">
        <v>207037</v>
      </c>
    </row>
    <row r="661" spans="1:9" ht="11.25">
      <c r="A661" s="261"/>
      <c r="B661" s="262"/>
      <c r="C661" s="258" t="s">
        <v>700</v>
      </c>
      <c r="D661" s="306"/>
      <c r="E661" s="306">
        <v>3000</v>
      </c>
      <c r="F661" s="306">
        <v>251000</v>
      </c>
      <c r="G661" s="306"/>
      <c r="H661" s="306"/>
      <c r="I661" s="307">
        <v>254000</v>
      </c>
    </row>
    <row r="662" spans="1:9" ht="19.5">
      <c r="A662" s="261"/>
      <c r="B662" s="262"/>
      <c r="C662" s="258" t="s">
        <v>658</v>
      </c>
      <c r="D662" s="306"/>
      <c r="E662" s="306"/>
      <c r="F662" s="306">
        <v>500</v>
      </c>
      <c r="G662" s="306"/>
      <c r="H662" s="306"/>
      <c r="I662" s="307">
        <v>500</v>
      </c>
    </row>
    <row r="663" spans="1:9" ht="19.5">
      <c r="A663" s="261"/>
      <c r="B663" s="262"/>
      <c r="C663" s="258" t="s">
        <v>686</v>
      </c>
      <c r="D663" s="306"/>
      <c r="E663" s="306"/>
      <c r="F663" s="306">
        <v>9000</v>
      </c>
      <c r="G663" s="306"/>
      <c r="H663" s="306"/>
      <c r="I663" s="307">
        <v>9000</v>
      </c>
    </row>
    <row r="664" spans="1:9" ht="11.25">
      <c r="A664" s="261"/>
      <c r="B664" s="262"/>
      <c r="C664" s="258" t="s">
        <v>587</v>
      </c>
      <c r="D664" s="306"/>
      <c r="E664" s="306"/>
      <c r="F664" s="306">
        <v>206000</v>
      </c>
      <c r="G664" s="306"/>
      <c r="H664" s="306"/>
      <c r="I664" s="307">
        <v>206000</v>
      </c>
    </row>
    <row r="665" spans="1:9" ht="11.25">
      <c r="A665" s="261"/>
      <c r="B665" s="262"/>
      <c r="C665" s="258" t="s">
        <v>588</v>
      </c>
      <c r="D665" s="306"/>
      <c r="E665" s="306"/>
      <c r="F665" s="306">
        <v>172759</v>
      </c>
      <c r="G665" s="306"/>
      <c r="H665" s="306"/>
      <c r="I665" s="307">
        <v>172759</v>
      </c>
    </row>
    <row r="666" spans="1:9" ht="11.25">
      <c r="A666" s="261"/>
      <c r="B666" s="262"/>
      <c r="C666" s="258" t="s">
        <v>589</v>
      </c>
      <c r="D666" s="306"/>
      <c r="E666" s="306"/>
      <c r="F666" s="306">
        <v>2830</v>
      </c>
      <c r="G666" s="306"/>
      <c r="H666" s="306"/>
      <c r="I666" s="307">
        <v>2830</v>
      </c>
    </row>
    <row r="667" spans="1:9" ht="11.25">
      <c r="A667" s="261"/>
      <c r="B667" s="262"/>
      <c r="C667" s="258" t="s">
        <v>565</v>
      </c>
      <c r="D667" s="306"/>
      <c r="E667" s="306"/>
      <c r="F667" s="306">
        <v>176960</v>
      </c>
      <c r="G667" s="306"/>
      <c r="H667" s="306"/>
      <c r="I667" s="307">
        <v>176960</v>
      </c>
    </row>
    <row r="668" spans="1:9" ht="19.5">
      <c r="A668" s="261"/>
      <c r="B668" s="262"/>
      <c r="C668" s="258" t="s">
        <v>636</v>
      </c>
      <c r="D668" s="306"/>
      <c r="E668" s="306"/>
      <c r="F668" s="306">
        <v>3840</v>
      </c>
      <c r="G668" s="306"/>
      <c r="H668" s="306"/>
      <c r="I668" s="307">
        <v>3840</v>
      </c>
    </row>
    <row r="669" spans="1:9" ht="11.25">
      <c r="A669" s="261"/>
      <c r="B669" s="262"/>
      <c r="C669" s="258" t="s">
        <v>590</v>
      </c>
      <c r="D669" s="306"/>
      <c r="E669" s="306"/>
      <c r="F669" s="306">
        <v>3700</v>
      </c>
      <c r="G669" s="306"/>
      <c r="H669" s="306"/>
      <c r="I669" s="307">
        <v>3700</v>
      </c>
    </row>
    <row r="670" spans="1:9" ht="11.25">
      <c r="A670" s="261"/>
      <c r="B670" s="262"/>
      <c r="C670" s="258" t="s">
        <v>592</v>
      </c>
      <c r="D670" s="306"/>
      <c r="E670" s="306"/>
      <c r="F670" s="306">
        <v>4250</v>
      </c>
      <c r="G670" s="306"/>
      <c r="H670" s="306"/>
      <c r="I670" s="307">
        <v>4250</v>
      </c>
    </row>
    <row r="671" spans="1:9" ht="20.25" thickBot="1">
      <c r="A671" s="261"/>
      <c r="B671" s="262"/>
      <c r="C671" s="258" t="s">
        <v>593</v>
      </c>
      <c r="D671" s="306"/>
      <c r="E671" s="306"/>
      <c r="F671" s="306">
        <v>71674</v>
      </c>
      <c r="G671" s="306"/>
      <c r="H671" s="306"/>
      <c r="I671" s="307">
        <v>71674</v>
      </c>
    </row>
    <row r="672" spans="1:9" ht="12" thickBot="1">
      <c r="A672" s="261"/>
      <c r="B672" s="263" t="s">
        <v>500</v>
      </c>
      <c r="C672" s="264"/>
      <c r="D672" s="308"/>
      <c r="E672" s="308">
        <v>3999</v>
      </c>
      <c r="F672" s="308">
        <v>3822773</v>
      </c>
      <c r="G672" s="308"/>
      <c r="H672" s="308"/>
      <c r="I672" s="309">
        <v>3826772</v>
      </c>
    </row>
    <row r="673" spans="1:9" ht="19.5">
      <c r="A673" s="261"/>
      <c r="B673" s="257" t="s">
        <v>501</v>
      </c>
      <c r="C673" s="258" t="s">
        <v>582</v>
      </c>
      <c r="D673" s="306"/>
      <c r="E673" s="306"/>
      <c r="F673" s="306">
        <v>1536</v>
      </c>
      <c r="G673" s="306"/>
      <c r="H673" s="306"/>
      <c r="I673" s="307">
        <v>1536</v>
      </c>
    </row>
    <row r="674" spans="1:9" ht="19.5">
      <c r="A674" s="261"/>
      <c r="B674" s="262"/>
      <c r="C674" s="258" t="s">
        <v>583</v>
      </c>
      <c r="D674" s="306"/>
      <c r="E674" s="306"/>
      <c r="F674" s="306">
        <v>1047965</v>
      </c>
      <c r="G674" s="306"/>
      <c r="H674" s="306"/>
      <c r="I674" s="307">
        <v>1047965</v>
      </c>
    </row>
    <row r="675" spans="1:9" ht="10.5" customHeight="1">
      <c r="A675" s="261"/>
      <c r="B675" s="262"/>
      <c r="C675" s="258" t="s">
        <v>584</v>
      </c>
      <c r="D675" s="306"/>
      <c r="E675" s="306"/>
      <c r="F675" s="306">
        <v>75491</v>
      </c>
      <c r="G675" s="306"/>
      <c r="H675" s="306"/>
      <c r="I675" s="307">
        <v>75491</v>
      </c>
    </row>
    <row r="676" spans="1:9" ht="19.5">
      <c r="A676" s="261"/>
      <c r="B676" s="262"/>
      <c r="C676" s="258" t="s">
        <v>577</v>
      </c>
      <c r="D676" s="306"/>
      <c r="E676" s="306">
        <v>781</v>
      </c>
      <c r="F676" s="306">
        <v>193833</v>
      </c>
      <c r="G676" s="306"/>
      <c r="H676" s="306"/>
      <c r="I676" s="307">
        <v>194614</v>
      </c>
    </row>
    <row r="677" spans="1:9" ht="11.25">
      <c r="A677" s="261"/>
      <c r="B677" s="262"/>
      <c r="C677" s="258" t="s">
        <v>578</v>
      </c>
      <c r="D677" s="306"/>
      <c r="E677" s="306">
        <v>108</v>
      </c>
      <c r="F677" s="306">
        <v>26732</v>
      </c>
      <c r="G677" s="306"/>
      <c r="H677" s="306"/>
      <c r="I677" s="307">
        <v>26840</v>
      </c>
    </row>
    <row r="678" spans="1:9" ht="19.5">
      <c r="A678" s="261"/>
      <c r="B678" s="262"/>
      <c r="C678" s="258" t="s">
        <v>585</v>
      </c>
      <c r="D678" s="306"/>
      <c r="E678" s="306"/>
      <c r="F678" s="306">
        <v>1600</v>
      </c>
      <c r="G678" s="306"/>
      <c r="H678" s="306"/>
      <c r="I678" s="307">
        <v>1600</v>
      </c>
    </row>
    <row r="679" spans="1:9" ht="11.25">
      <c r="A679" s="261"/>
      <c r="B679" s="262"/>
      <c r="C679" s="258" t="s">
        <v>579</v>
      </c>
      <c r="D679" s="306"/>
      <c r="E679" s="306">
        <v>4511</v>
      </c>
      <c r="F679" s="306">
        <v>15700</v>
      </c>
      <c r="G679" s="306"/>
      <c r="H679" s="306"/>
      <c r="I679" s="307">
        <v>20211</v>
      </c>
    </row>
    <row r="680" spans="1:9" ht="11.25">
      <c r="A680" s="261"/>
      <c r="B680" s="262"/>
      <c r="C680" s="258" t="s">
        <v>586</v>
      </c>
      <c r="D680" s="306"/>
      <c r="E680" s="306"/>
      <c r="F680" s="306">
        <v>72835</v>
      </c>
      <c r="G680" s="306"/>
      <c r="H680" s="306"/>
      <c r="I680" s="307">
        <v>72835</v>
      </c>
    </row>
    <row r="681" spans="1:9" ht="11.25">
      <c r="A681" s="261"/>
      <c r="B681" s="262"/>
      <c r="C681" s="258" t="s">
        <v>700</v>
      </c>
      <c r="D681" s="306"/>
      <c r="E681" s="306"/>
      <c r="F681" s="306">
        <v>183200</v>
      </c>
      <c r="G681" s="306"/>
      <c r="H681" s="306"/>
      <c r="I681" s="307">
        <v>183200</v>
      </c>
    </row>
    <row r="682" spans="1:9" ht="19.5">
      <c r="A682" s="261"/>
      <c r="B682" s="262"/>
      <c r="C682" s="258" t="s">
        <v>658</v>
      </c>
      <c r="D682" s="306"/>
      <c r="E682" s="306"/>
      <c r="F682" s="306">
        <v>19130</v>
      </c>
      <c r="G682" s="306"/>
      <c r="H682" s="306"/>
      <c r="I682" s="307">
        <v>19130</v>
      </c>
    </row>
    <row r="683" spans="1:9" ht="11.25">
      <c r="A683" s="261"/>
      <c r="B683" s="262"/>
      <c r="C683" s="258" t="s">
        <v>587</v>
      </c>
      <c r="D683" s="306"/>
      <c r="E683" s="306"/>
      <c r="F683" s="306">
        <v>124950</v>
      </c>
      <c r="G683" s="306"/>
      <c r="H683" s="306"/>
      <c r="I683" s="307">
        <v>124950</v>
      </c>
    </row>
    <row r="684" spans="1:9" ht="11.25">
      <c r="A684" s="261"/>
      <c r="B684" s="262"/>
      <c r="C684" s="258" t="s">
        <v>588</v>
      </c>
      <c r="D684" s="306"/>
      <c r="E684" s="306"/>
      <c r="F684" s="306">
        <v>10220</v>
      </c>
      <c r="G684" s="306"/>
      <c r="H684" s="306"/>
      <c r="I684" s="307">
        <v>10220</v>
      </c>
    </row>
    <row r="685" spans="1:9" ht="11.25">
      <c r="A685" s="261"/>
      <c r="B685" s="262"/>
      <c r="C685" s="258" t="s">
        <v>589</v>
      </c>
      <c r="D685" s="306"/>
      <c r="E685" s="306"/>
      <c r="F685" s="306">
        <v>13530</v>
      </c>
      <c r="G685" s="306"/>
      <c r="H685" s="306"/>
      <c r="I685" s="307">
        <v>13530</v>
      </c>
    </row>
    <row r="686" spans="1:9" ht="11.25">
      <c r="A686" s="261"/>
      <c r="B686" s="262"/>
      <c r="C686" s="258" t="s">
        <v>565</v>
      </c>
      <c r="D686" s="306"/>
      <c r="E686" s="306"/>
      <c r="F686" s="306">
        <v>359736</v>
      </c>
      <c r="G686" s="306"/>
      <c r="H686" s="306"/>
      <c r="I686" s="307">
        <v>359736</v>
      </c>
    </row>
    <row r="687" spans="1:9" ht="29.25">
      <c r="A687" s="261"/>
      <c r="B687" s="262"/>
      <c r="C687" s="258" t="s">
        <v>736</v>
      </c>
      <c r="D687" s="306">
        <v>250000</v>
      </c>
      <c r="E687" s="306"/>
      <c r="F687" s="306"/>
      <c r="G687" s="306"/>
      <c r="H687" s="306"/>
      <c r="I687" s="307">
        <v>250000</v>
      </c>
    </row>
    <row r="688" spans="1:9" ht="19.5">
      <c r="A688" s="261"/>
      <c r="B688" s="262"/>
      <c r="C688" s="258" t="s">
        <v>636</v>
      </c>
      <c r="D688" s="306"/>
      <c r="E688" s="306"/>
      <c r="F688" s="306">
        <v>800</v>
      </c>
      <c r="G688" s="306"/>
      <c r="H688" s="306"/>
      <c r="I688" s="307">
        <v>800</v>
      </c>
    </row>
    <row r="689" spans="1:9" ht="11.25">
      <c r="A689" s="261"/>
      <c r="B689" s="262"/>
      <c r="C689" s="258" t="s">
        <v>590</v>
      </c>
      <c r="D689" s="306"/>
      <c r="E689" s="306"/>
      <c r="F689" s="306">
        <v>3060</v>
      </c>
      <c r="G689" s="306"/>
      <c r="H689" s="306"/>
      <c r="I689" s="307">
        <v>3060</v>
      </c>
    </row>
    <row r="690" spans="1:9" ht="11.25">
      <c r="A690" s="261"/>
      <c r="B690" s="262"/>
      <c r="C690" s="258" t="s">
        <v>592</v>
      </c>
      <c r="D690" s="306"/>
      <c r="E690" s="306"/>
      <c r="F690" s="306">
        <v>5660</v>
      </c>
      <c r="G690" s="306"/>
      <c r="H690" s="306"/>
      <c r="I690" s="307">
        <v>5660</v>
      </c>
    </row>
    <row r="691" spans="1:9" ht="19.5">
      <c r="A691" s="261"/>
      <c r="B691" s="262"/>
      <c r="C691" s="258" t="s">
        <v>593</v>
      </c>
      <c r="D691" s="306"/>
      <c r="E691" s="306"/>
      <c r="F691" s="306">
        <v>34218</v>
      </c>
      <c r="G691" s="306"/>
      <c r="H691" s="306"/>
      <c r="I691" s="307">
        <v>34218</v>
      </c>
    </row>
    <row r="692" spans="1:9" ht="19.5">
      <c r="A692" s="261"/>
      <c r="B692" s="262"/>
      <c r="C692" s="258" t="s">
        <v>599</v>
      </c>
      <c r="D692" s="306"/>
      <c r="E692" s="306"/>
      <c r="F692" s="306">
        <v>386000</v>
      </c>
      <c r="G692" s="306"/>
      <c r="H692" s="306"/>
      <c r="I692" s="307">
        <v>386000</v>
      </c>
    </row>
    <row r="693" spans="1:9" ht="20.25" thickBot="1">
      <c r="A693" s="261"/>
      <c r="B693" s="262"/>
      <c r="C693" s="258" t="s">
        <v>600</v>
      </c>
      <c r="D693" s="306"/>
      <c r="E693" s="306"/>
      <c r="F693" s="306">
        <v>9500</v>
      </c>
      <c r="G693" s="306"/>
      <c r="H693" s="306"/>
      <c r="I693" s="307">
        <v>9500</v>
      </c>
    </row>
    <row r="694" spans="1:9" ht="12" thickBot="1">
      <c r="A694" s="261"/>
      <c r="B694" s="263" t="s">
        <v>503</v>
      </c>
      <c r="C694" s="264"/>
      <c r="D694" s="308">
        <v>250000</v>
      </c>
      <c r="E694" s="308">
        <v>5400</v>
      </c>
      <c r="F694" s="308">
        <v>2585696</v>
      </c>
      <c r="G694" s="308"/>
      <c r="H694" s="308"/>
      <c r="I694" s="309">
        <v>2841096</v>
      </c>
    </row>
    <row r="695" spans="1:9" ht="39">
      <c r="A695" s="261"/>
      <c r="B695" s="257" t="s">
        <v>504</v>
      </c>
      <c r="C695" s="258" t="s">
        <v>629</v>
      </c>
      <c r="D695" s="306">
        <v>773623</v>
      </c>
      <c r="E695" s="306"/>
      <c r="F695" s="306"/>
      <c r="G695" s="306"/>
      <c r="H695" s="306"/>
      <c r="I695" s="307">
        <v>773623</v>
      </c>
    </row>
    <row r="696" spans="1:9" ht="19.5">
      <c r="A696" s="261"/>
      <c r="B696" s="262"/>
      <c r="C696" s="258" t="s">
        <v>582</v>
      </c>
      <c r="D696" s="306">
        <v>19000</v>
      </c>
      <c r="E696" s="306"/>
      <c r="F696" s="306"/>
      <c r="G696" s="306">
        <v>2500</v>
      </c>
      <c r="H696" s="306"/>
      <c r="I696" s="307">
        <v>21500</v>
      </c>
    </row>
    <row r="697" spans="1:9" ht="19.5">
      <c r="A697" s="261"/>
      <c r="B697" s="262"/>
      <c r="C697" s="258" t="s">
        <v>583</v>
      </c>
      <c r="D697" s="306">
        <v>1677241</v>
      </c>
      <c r="E697" s="306"/>
      <c r="F697" s="306"/>
      <c r="G697" s="306">
        <v>231650</v>
      </c>
      <c r="H697" s="306"/>
      <c r="I697" s="307">
        <v>1908891</v>
      </c>
    </row>
    <row r="698" spans="1:9" ht="19.5">
      <c r="A698" s="261"/>
      <c r="B698" s="262"/>
      <c r="C698" s="258" t="s">
        <v>584</v>
      </c>
      <c r="D698" s="306">
        <v>157740</v>
      </c>
      <c r="E698" s="306"/>
      <c r="F698" s="306"/>
      <c r="G698" s="306">
        <v>15390</v>
      </c>
      <c r="H698" s="306"/>
      <c r="I698" s="307">
        <v>173130</v>
      </c>
    </row>
    <row r="699" spans="1:9" ht="19.5">
      <c r="A699" s="261"/>
      <c r="B699" s="262"/>
      <c r="C699" s="258" t="s">
        <v>577</v>
      </c>
      <c r="D699" s="306">
        <v>317726</v>
      </c>
      <c r="E699" s="306"/>
      <c r="F699" s="306"/>
      <c r="G699" s="306">
        <v>43460</v>
      </c>
      <c r="H699" s="306"/>
      <c r="I699" s="307">
        <v>361186</v>
      </c>
    </row>
    <row r="700" spans="1:9" ht="11.25">
      <c r="A700" s="261"/>
      <c r="B700" s="262"/>
      <c r="C700" s="258" t="s">
        <v>578</v>
      </c>
      <c r="D700" s="306">
        <v>43888</v>
      </c>
      <c r="E700" s="306"/>
      <c r="F700" s="306"/>
      <c r="G700" s="306">
        <v>6050</v>
      </c>
      <c r="H700" s="306"/>
      <c r="I700" s="307">
        <v>49938</v>
      </c>
    </row>
    <row r="701" spans="1:9" ht="11.25">
      <c r="A701" s="261"/>
      <c r="B701" s="262"/>
      <c r="C701" s="258" t="s">
        <v>579</v>
      </c>
      <c r="D701" s="306">
        <v>30000</v>
      </c>
      <c r="E701" s="306"/>
      <c r="F701" s="306"/>
      <c r="G701" s="306">
        <v>3600</v>
      </c>
      <c r="H701" s="306"/>
      <c r="I701" s="307">
        <v>33600</v>
      </c>
    </row>
    <row r="702" spans="1:9" ht="11.25">
      <c r="A702" s="261"/>
      <c r="B702" s="262"/>
      <c r="C702" s="258" t="s">
        <v>586</v>
      </c>
      <c r="D702" s="306">
        <v>131303</v>
      </c>
      <c r="E702" s="306">
        <v>2700</v>
      </c>
      <c r="F702" s="306"/>
      <c r="G702" s="306">
        <v>28430</v>
      </c>
      <c r="H702" s="306"/>
      <c r="I702" s="307">
        <v>162433</v>
      </c>
    </row>
    <row r="703" spans="1:9" ht="11.25">
      <c r="A703" s="261"/>
      <c r="B703" s="262"/>
      <c r="C703" s="258" t="s">
        <v>700</v>
      </c>
      <c r="D703" s="306">
        <v>310000</v>
      </c>
      <c r="E703" s="306"/>
      <c r="F703" s="306"/>
      <c r="G703" s="306">
        <v>40000</v>
      </c>
      <c r="H703" s="306"/>
      <c r="I703" s="307">
        <v>350000</v>
      </c>
    </row>
    <row r="704" spans="1:9" ht="19.5">
      <c r="A704" s="261"/>
      <c r="B704" s="262"/>
      <c r="C704" s="258" t="s">
        <v>658</v>
      </c>
      <c r="D704" s="306">
        <v>8000</v>
      </c>
      <c r="E704" s="306"/>
      <c r="F704" s="306"/>
      <c r="G704" s="306"/>
      <c r="H704" s="306"/>
      <c r="I704" s="307">
        <v>8000</v>
      </c>
    </row>
    <row r="705" spans="1:9" ht="11.25">
      <c r="A705" s="261"/>
      <c r="B705" s="262"/>
      <c r="C705" s="258" t="s">
        <v>587</v>
      </c>
      <c r="D705" s="306">
        <v>210000</v>
      </c>
      <c r="E705" s="306"/>
      <c r="F705" s="306"/>
      <c r="G705" s="306">
        <v>28220</v>
      </c>
      <c r="H705" s="306"/>
      <c r="I705" s="307">
        <v>238220</v>
      </c>
    </row>
    <row r="706" spans="1:9" ht="11.25">
      <c r="A706" s="261"/>
      <c r="B706" s="262"/>
      <c r="C706" s="258" t="s">
        <v>588</v>
      </c>
      <c r="D706" s="306">
        <v>169018</v>
      </c>
      <c r="E706" s="306"/>
      <c r="F706" s="306"/>
      <c r="G706" s="306">
        <v>5000</v>
      </c>
      <c r="H706" s="306"/>
      <c r="I706" s="307">
        <v>174018</v>
      </c>
    </row>
    <row r="707" spans="1:9" ht="11.25">
      <c r="A707" s="261"/>
      <c r="B707" s="262"/>
      <c r="C707" s="258" t="s">
        <v>589</v>
      </c>
      <c r="D707" s="306">
        <v>4000</v>
      </c>
      <c r="E707" s="306"/>
      <c r="F707" s="306"/>
      <c r="G707" s="306">
        <v>500</v>
      </c>
      <c r="H707" s="306"/>
      <c r="I707" s="307">
        <v>4500</v>
      </c>
    </row>
    <row r="708" spans="1:9" ht="11.25">
      <c r="A708" s="261"/>
      <c r="B708" s="262"/>
      <c r="C708" s="258" t="s">
        <v>565</v>
      </c>
      <c r="D708" s="306">
        <v>50000</v>
      </c>
      <c r="E708" s="306"/>
      <c r="F708" s="306"/>
      <c r="G708" s="306">
        <v>18000</v>
      </c>
      <c r="H708" s="306"/>
      <c r="I708" s="307">
        <v>68000</v>
      </c>
    </row>
    <row r="709" spans="1:9" ht="19.5">
      <c r="A709" s="261"/>
      <c r="B709" s="262"/>
      <c r="C709" s="258" t="s">
        <v>636</v>
      </c>
      <c r="D709" s="306">
        <v>2000</v>
      </c>
      <c r="E709" s="306"/>
      <c r="F709" s="306"/>
      <c r="G709" s="306">
        <v>800</v>
      </c>
      <c r="H709" s="306"/>
      <c r="I709" s="307">
        <v>2800</v>
      </c>
    </row>
    <row r="710" spans="1:9" ht="11.25">
      <c r="A710" s="261"/>
      <c r="B710" s="262"/>
      <c r="C710" s="258" t="s">
        <v>590</v>
      </c>
      <c r="D710" s="306">
        <v>4000</v>
      </c>
      <c r="E710" s="306"/>
      <c r="F710" s="306"/>
      <c r="G710" s="306">
        <v>5000</v>
      </c>
      <c r="H710" s="306"/>
      <c r="I710" s="307">
        <v>9000</v>
      </c>
    </row>
    <row r="711" spans="1:9" ht="11.25">
      <c r="A711" s="261"/>
      <c r="B711" s="262"/>
      <c r="C711" s="258" t="s">
        <v>591</v>
      </c>
      <c r="D711" s="306">
        <v>3000</v>
      </c>
      <c r="E711" s="306"/>
      <c r="F711" s="306"/>
      <c r="G711" s="306"/>
      <c r="H711" s="306"/>
      <c r="I711" s="307">
        <v>3000</v>
      </c>
    </row>
    <row r="712" spans="1:9" ht="11.25">
      <c r="A712" s="261"/>
      <c r="B712" s="262"/>
      <c r="C712" s="258" t="s">
        <v>592</v>
      </c>
      <c r="D712" s="306">
        <v>5000</v>
      </c>
      <c r="E712" s="306"/>
      <c r="F712" s="306"/>
      <c r="G712" s="306"/>
      <c r="H712" s="306"/>
      <c r="I712" s="307">
        <v>5000</v>
      </c>
    </row>
    <row r="713" spans="1:9" ht="19.5">
      <c r="A713" s="261"/>
      <c r="B713" s="262"/>
      <c r="C713" s="258" t="s">
        <v>593</v>
      </c>
      <c r="D713" s="306">
        <v>50617</v>
      </c>
      <c r="E713" s="306"/>
      <c r="F713" s="306"/>
      <c r="G713" s="306">
        <v>7000</v>
      </c>
      <c r="H713" s="306"/>
      <c r="I713" s="307">
        <v>57617</v>
      </c>
    </row>
    <row r="714" spans="1:9" ht="20.25" thickBot="1">
      <c r="A714" s="261"/>
      <c r="B714" s="262"/>
      <c r="C714" s="258" t="s">
        <v>599</v>
      </c>
      <c r="D714" s="306">
        <v>748000</v>
      </c>
      <c r="E714" s="306"/>
      <c r="F714" s="306"/>
      <c r="G714" s="306"/>
      <c r="H714" s="306"/>
      <c r="I714" s="307">
        <v>748000</v>
      </c>
    </row>
    <row r="715" spans="1:9" ht="12" thickBot="1">
      <c r="A715" s="261"/>
      <c r="B715" s="263" t="s">
        <v>505</v>
      </c>
      <c r="C715" s="264"/>
      <c r="D715" s="308">
        <v>4714156</v>
      </c>
      <c r="E715" s="308">
        <v>2700</v>
      </c>
      <c r="F715" s="308"/>
      <c r="G715" s="308">
        <v>435600</v>
      </c>
      <c r="H715" s="308"/>
      <c r="I715" s="309">
        <v>5152456</v>
      </c>
    </row>
    <row r="716" spans="1:9" ht="39">
      <c r="A716" s="261"/>
      <c r="B716" s="257" t="s">
        <v>506</v>
      </c>
      <c r="C716" s="258" t="s">
        <v>734</v>
      </c>
      <c r="D716" s="306"/>
      <c r="E716" s="306"/>
      <c r="F716" s="306">
        <v>168495</v>
      </c>
      <c r="G716" s="306"/>
      <c r="H716" s="306"/>
      <c r="I716" s="307">
        <v>168495</v>
      </c>
    </row>
    <row r="717" spans="1:9" ht="11.25">
      <c r="A717" s="261"/>
      <c r="B717" s="262"/>
      <c r="C717" s="258" t="s">
        <v>735</v>
      </c>
      <c r="D717" s="306"/>
      <c r="E717" s="306"/>
      <c r="F717" s="306">
        <v>2999305</v>
      </c>
      <c r="G717" s="306"/>
      <c r="H717" s="306"/>
      <c r="I717" s="307">
        <v>2999305</v>
      </c>
    </row>
    <row r="718" spans="1:9" ht="19.5">
      <c r="A718" s="261"/>
      <c r="B718" s="262"/>
      <c r="C718" s="258" t="s">
        <v>577</v>
      </c>
      <c r="D718" s="306"/>
      <c r="E718" s="306"/>
      <c r="F718" s="306">
        <v>16780</v>
      </c>
      <c r="G718" s="306"/>
      <c r="H718" s="306"/>
      <c r="I718" s="307">
        <v>16780</v>
      </c>
    </row>
    <row r="719" spans="1:9" ht="11.25">
      <c r="A719" s="261"/>
      <c r="B719" s="262"/>
      <c r="C719" s="258" t="s">
        <v>578</v>
      </c>
      <c r="D719" s="306"/>
      <c r="E719" s="306"/>
      <c r="F719" s="306">
        <v>2523</v>
      </c>
      <c r="G719" s="306"/>
      <c r="H719" s="306"/>
      <c r="I719" s="307">
        <v>2523</v>
      </c>
    </row>
    <row r="720" spans="1:9" ht="12" thickBot="1">
      <c r="A720" s="261"/>
      <c r="B720" s="262"/>
      <c r="C720" s="258" t="s">
        <v>579</v>
      </c>
      <c r="D720" s="306"/>
      <c r="E720" s="306"/>
      <c r="F720" s="306">
        <v>113597</v>
      </c>
      <c r="G720" s="306"/>
      <c r="H720" s="306"/>
      <c r="I720" s="307">
        <v>113597</v>
      </c>
    </row>
    <row r="721" spans="1:9" ht="12" thickBot="1">
      <c r="A721" s="261"/>
      <c r="B721" s="263" t="s">
        <v>507</v>
      </c>
      <c r="C721" s="264"/>
      <c r="D721" s="308"/>
      <c r="E721" s="308"/>
      <c r="F721" s="308">
        <v>3300700</v>
      </c>
      <c r="G721" s="308"/>
      <c r="H721" s="308"/>
      <c r="I721" s="309">
        <v>3300700</v>
      </c>
    </row>
    <row r="722" spans="1:9" ht="11.25">
      <c r="A722" s="261"/>
      <c r="B722" s="279" t="s">
        <v>508</v>
      </c>
      <c r="C722" s="258" t="s">
        <v>735</v>
      </c>
      <c r="D722" s="306"/>
      <c r="E722" s="306"/>
      <c r="F722" s="306"/>
      <c r="G722" s="306">
        <v>31395010</v>
      </c>
      <c r="H722" s="306">
        <v>41800</v>
      </c>
      <c r="I722" s="307">
        <v>31436810</v>
      </c>
    </row>
    <row r="723" spans="1:9" ht="19.5">
      <c r="A723" s="261"/>
      <c r="B723" s="280"/>
      <c r="C723" s="258" t="s">
        <v>583</v>
      </c>
      <c r="D723" s="306"/>
      <c r="E723" s="306"/>
      <c r="F723" s="306"/>
      <c r="G723" s="306">
        <v>420000</v>
      </c>
      <c r="H723" s="306"/>
      <c r="I723" s="307">
        <v>420000</v>
      </c>
    </row>
    <row r="724" spans="1:9" ht="19.5">
      <c r="A724" s="261"/>
      <c r="B724" s="280"/>
      <c r="C724" s="258" t="s">
        <v>584</v>
      </c>
      <c r="D724" s="306"/>
      <c r="E724" s="306"/>
      <c r="F724" s="306"/>
      <c r="G724" s="306">
        <v>22400</v>
      </c>
      <c r="H724" s="306"/>
      <c r="I724" s="307">
        <v>22400</v>
      </c>
    </row>
    <row r="725" spans="1:9" ht="19.5">
      <c r="A725" s="261"/>
      <c r="B725" s="280"/>
      <c r="C725" s="258" t="s">
        <v>577</v>
      </c>
      <c r="D725" s="306"/>
      <c r="E725" s="306"/>
      <c r="F725" s="306"/>
      <c r="G725" s="306">
        <v>442200</v>
      </c>
      <c r="H725" s="306"/>
      <c r="I725" s="307">
        <v>442200</v>
      </c>
    </row>
    <row r="726" spans="1:9" ht="11.25">
      <c r="A726" s="261"/>
      <c r="B726" s="280"/>
      <c r="C726" s="258" t="s">
        <v>578</v>
      </c>
      <c r="D726" s="306"/>
      <c r="E726" s="306"/>
      <c r="F726" s="306"/>
      <c r="G726" s="306">
        <v>10290</v>
      </c>
      <c r="H726" s="306"/>
      <c r="I726" s="307">
        <v>10290</v>
      </c>
    </row>
    <row r="727" spans="1:9" ht="11.25">
      <c r="A727" s="261"/>
      <c r="B727" s="280"/>
      <c r="C727" s="258" t="s">
        <v>586</v>
      </c>
      <c r="D727" s="306"/>
      <c r="E727" s="306"/>
      <c r="F727" s="306"/>
      <c r="G727" s="306">
        <v>22810</v>
      </c>
      <c r="H727" s="306"/>
      <c r="I727" s="307">
        <v>22810</v>
      </c>
    </row>
    <row r="728" spans="1:9" ht="11.25">
      <c r="A728" s="261"/>
      <c r="B728" s="280"/>
      <c r="C728" s="258" t="s">
        <v>565</v>
      </c>
      <c r="D728" s="306"/>
      <c r="E728" s="306"/>
      <c r="F728" s="306"/>
      <c r="G728" s="306">
        <v>68070</v>
      </c>
      <c r="H728" s="306"/>
      <c r="I728" s="307">
        <v>68070</v>
      </c>
    </row>
    <row r="729" spans="1:9" ht="11.25">
      <c r="A729" s="261"/>
      <c r="B729" s="280"/>
      <c r="C729" s="258" t="s">
        <v>590</v>
      </c>
      <c r="D729" s="306"/>
      <c r="E729" s="306"/>
      <c r="F729" s="306"/>
      <c r="G729" s="306">
        <v>10000</v>
      </c>
      <c r="H729" s="306"/>
      <c r="I729" s="307">
        <v>10000</v>
      </c>
    </row>
    <row r="730" spans="1:9" ht="20.25" thickBot="1">
      <c r="A730" s="261"/>
      <c r="B730" s="281"/>
      <c r="C730" s="258" t="s">
        <v>593</v>
      </c>
      <c r="D730" s="306"/>
      <c r="E730" s="306"/>
      <c r="F730" s="306"/>
      <c r="G730" s="306">
        <v>9530</v>
      </c>
      <c r="H730" s="306"/>
      <c r="I730" s="307">
        <v>9530</v>
      </c>
    </row>
    <row r="731" spans="1:9" ht="12" thickBot="1">
      <c r="A731" s="261"/>
      <c r="B731" s="263" t="s">
        <v>509</v>
      </c>
      <c r="C731" s="264"/>
      <c r="D731" s="308"/>
      <c r="E731" s="308"/>
      <c r="F731" s="308"/>
      <c r="G731" s="308">
        <v>32400310</v>
      </c>
      <c r="H731" s="308">
        <v>41800</v>
      </c>
      <c r="I731" s="309">
        <v>32442110</v>
      </c>
    </row>
    <row r="732" spans="1:9" ht="78.75" thickBot="1">
      <c r="A732" s="261"/>
      <c r="B732" s="257" t="s">
        <v>510</v>
      </c>
      <c r="C732" s="258" t="s">
        <v>729</v>
      </c>
      <c r="D732" s="306"/>
      <c r="E732" s="306"/>
      <c r="F732" s="306"/>
      <c r="G732" s="306">
        <v>445000</v>
      </c>
      <c r="H732" s="306"/>
      <c r="I732" s="307">
        <v>445000</v>
      </c>
    </row>
    <row r="733" spans="1:9" ht="12" thickBot="1">
      <c r="A733" s="261"/>
      <c r="B733" s="263" t="s">
        <v>511</v>
      </c>
      <c r="C733" s="264"/>
      <c r="D733" s="308"/>
      <c r="E733" s="308"/>
      <c r="F733" s="308"/>
      <c r="G733" s="308">
        <v>445000</v>
      </c>
      <c r="H733" s="308"/>
      <c r="I733" s="309">
        <v>445000</v>
      </c>
    </row>
    <row r="734" spans="1:9" ht="39">
      <c r="A734" s="261"/>
      <c r="B734" s="279" t="s">
        <v>512</v>
      </c>
      <c r="C734" s="258" t="s">
        <v>628</v>
      </c>
      <c r="D734" s="306">
        <v>130000</v>
      </c>
      <c r="E734" s="306"/>
      <c r="F734" s="306"/>
      <c r="G734" s="306"/>
      <c r="H734" s="306"/>
      <c r="I734" s="307">
        <v>130000</v>
      </c>
    </row>
    <row r="735" spans="1:9" ht="39">
      <c r="A735" s="261"/>
      <c r="B735" s="280"/>
      <c r="C735" s="258" t="s">
        <v>629</v>
      </c>
      <c r="D735" s="306">
        <v>22910</v>
      </c>
      <c r="E735" s="306"/>
      <c r="F735" s="306"/>
      <c r="G735" s="306"/>
      <c r="H735" s="306"/>
      <c r="I735" s="307">
        <v>22910</v>
      </c>
    </row>
    <row r="736" spans="1:9" ht="12" thickBot="1">
      <c r="A736" s="261"/>
      <c r="B736" s="281"/>
      <c r="C736" s="258" t="s">
        <v>735</v>
      </c>
      <c r="D736" s="306">
        <v>3760590</v>
      </c>
      <c r="E736" s="306">
        <v>25600</v>
      </c>
      <c r="F736" s="306"/>
      <c r="G736" s="306">
        <v>5103000</v>
      </c>
      <c r="H736" s="306"/>
      <c r="I736" s="307">
        <v>8889190</v>
      </c>
    </row>
    <row r="737" spans="1:9" ht="12" thickBot="1">
      <c r="A737" s="261"/>
      <c r="B737" s="263" t="s">
        <v>514</v>
      </c>
      <c r="C737" s="264"/>
      <c r="D737" s="308">
        <v>3913500</v>
      </c>
      <c r="E737" s="308">
        <v>25600</v>
      </c>
      <c r="F737" s="308"/>
      <c r="G737" s="308">
        <v>5103000</v>
      </c>
      <c r="H737" s="308"/>
      <c r="I737" s="309">
        <v>9042100</v>
      </c>
    </row>
    <row r="738" spans="1:9" ht="20.25" thickBot="1">
      <c r="A738" s="261"/>
      <c r="B738" s="257" t="s">
        <v>737</v>
      </c>
      <c r="C738" s="258" t="s">
        <v>735</v>
      </c>
      <c r="D738" s="306">
        <v>11097185</v>
      </c>
      <c r="E738" s="306"/>
      <c r="F738" s="306"/>
      <c r="G738" s="306"/>
      <c r="H738" s="306"/>
      <c r="I738" s="307">
        <v>11097185</v>
      </c>
    </row>
    <row r="739" spans="1:9" ht="12" thickBot="1">
      <c r="A739" s="261"/>
      <c r="B739" s="263" t="s">
        <v>738</v>
      </c>
      <c r="C739" s="264"/>
      <c r="D739" s="308">
        <v>11097185</v>
      </c>
      <c r="E739" s="308"/>
      <c r="F739" s="308"/>
      <c r="G739" s="308"/>
      <c r="H739" s="308"/>
      <c r="I739" s="309">
        <v>11097185</v>
      </c>
    </row>
    <row r="740" spans="1:9" ht="19.5">
      <c r="A740" s="261"/>
      <c r="B740" s="257" t="s">
        <v>515</v>
      </c>
      <c r="C740" s="258" t="s">
        <v>582</v>
      </c>
      <c r="D740" s="306">
        <v>29000</v>
      </c>
      <c r="E740" s="306"/>
      <c r="F740" s="306">
        <v>2000</v>
      </c>
      <c r="G740" s="306"/>
      <c r="H740" s="306"/>
      <c r="I740" s="307">
        <v>31000</v>
      </c>
    </row>
    <row r="741" spans="1:9" ht="19.5">
      <c r="A741" s="261"/>
      <c r="B741" s="262"/>
      <c r="C741" s="258" t="s">
        <v>583</v>
      </c>
      <c r="D741" s="306">
        <v>3152206</v>
      </c>
      <c r="E741" s="306"/>
      <c r="F741" s="306">
        <v>378252</v>
      </c>
      <c r="G741" s="306"/>
      <c r="H741" s="306"/>
      <c r="I741" s="307">
        <v>3530458</v>
      </c>
    </row>
    <row r="742" spans="1:9" ht="19.5">
      <c r="A742" s="261"/>
      <c r="B742" s="262"/>
      <c r="C742" s="258" t="s">
        <v>584</v>
      </c>
      <c r="D742" s="306">
        <v>251811</v>
      </c>
      <c r="E742" s="306"/>
      <c r="F742" s="306">
        <v>30989</v>
      </c>
      <c r="G742" s="306"/>
      <c r="H742" s="306"/>
      <c r="I742" s="307">
        <v>282800</v>
      </c>
    </row>
    <row r="743" spans="1:9" ht="19.5">
      <c r="A743" s="261"/>
      <c r="B743" s="262"/>
      <c r="C743" s="258" t="s">
        <v>577</v>
      </c>
      <c r="D743" s="306">
        <v>525652</v>
      </c>
      <c r="E743" s="306"/>
      <c r="F743" s="306">
        <v>72558</v>
      </c>
      <c r="G743" s="306"/>
      <c r="H743" s="306"/>
      <c r="I743" s="307">
        <v>598210</v>
      </c>
    </row>
    <row r="744" spans="1:9" ht="11.25">
      <c r="A744" s="261"/>
      <c r="B744" s="262"/>
      <c r="C744" s="258" t="s">
        <v>578</v>
      </c>
      <c r="D744" s="306">
        <v>81868</v>
      </c>
      <c r="E744" s="306"/>
      <c r="F744" s="306">
        <v>10026</v>
      </c>
      <c r="G744" s="306"/>
      <c r="H744" s="306"/>
      <c r="I744" s="307">
        <v>91894</v>
      </c>
    </row>
    <row r="745" spans="1:9" ht="11.25">
      <c r="A745" s="261"/>
      <c r="B745" s="262"/>
      <c r="C745" s="258" t="s">
        <v>579</v>
      </c>
      <c r="D745" s="306">
        <v>18000</v>
      </c>
      <c r="E745" s="306"/>
      <c r="F745" s="306">
        <v>2000</v>
      </c>
      <c r="G745" s="306"/>
      <c r="H745" s="306"/>
      <c r="I745" s="307">
        <v>20000</v>
      </c>
    </row>
    <row r="746" spans="1:9" ht="11.25">
      <c r="A746" s="261"/>
      <c r="B746" s="262"/>
      <c r="C746" s="258" t="s">
        <v>586</v>
      </c>
      <c r="D746" s="306">
        <v>131199</v>
      </c>
      <c r="E746" s="306"/>
      <c r="F746" s="306">
        <v>45000</v>
      </c>
      <c r="G746" s="306"/>
      <c r="H746" s="306"/>
      <c r="I746" s="307">
        <v>176199</v>
      </c>
    </row>
    <row r="747" spans="1:9" ht="11.25">
      <c r="A747" s="261"/>
      <c r="B747" s="262"/>
      <c r="C747" s="258" t="s">
        <v>587</v>
      </c>
      <c r="D747" s="306">
        <v>50000</v>
      </c>
      <c r="E747" s="306"/>
      <c r="F747" s="306">
        <v>10000</v>
      </c>
      <c r="G747" s="306"/>
      <c r="H747" s="306"/>
      <c r="I747" s="307">
        <v>60000</v>
      </c>
    </row>
    <row r="748" spans="1:9" ht="11.25">
      <c r="A748" s="261"/>
      <c r="B748" s="262"/>
      <c r="C748" s="258" t="s">
        <v>588</v>
      </c>
      <c r="D748" s="306">
        <v>67000</v>
      </c>
      <c r="E748" s="306"/>
      <c r="F748" s="306">
        <v>5000</v>
      </c>
      <c r="G748" s="306"/>
      <c r="H748" s="306"/>
      <c r="I748" s="307">
        <v>72000</v>
      </c>
    </row>
    <row r="749" spans="1:9" ht="11.25">
      <c r="A749" s="261"/>
      <c r="B749" s="262"/>
      <c r="C749" s="258" t="s">
        <v>589</v>
      </c>
      <c r="D749" s="306">
        <v>6400</v>
      </c>
      <c r="E749" s="306"/>
      <c r="F749" s="306">
        <v>600</v>
      </c>
      <c r="G749" s="306"/>
      <c r="H749" s="306"/>
      <c r="I749" s="307">
        <v>7000</v>
      </c>
    </row>
    <row r="750" spans="1:9" ht="11.25">
      <c r="A750" s="261"/>
      <c r="B750" s="262"/>
      <c r="C750" s="258" t="s">
        <v>565</v>
      </c>
      <c r="D750" s="306">
        <v>223868</v>
      </c>
      <c r="E750" s="306"/>
      <c r="F750" s="306">
        <v>50532</v>
      </c>
      <c r="G750" s="306"/>
      <c r="H750" s="306"/>
      <c r="I750" s="307">
        <v>274400</v>
      </c>
    </row>
    <row r="751" spans="1:9" ht="19.5">
      <c r="A751" s="261"/>
      <c r="B751" s="262"/>
      <c r="C751" s="258" t="s">
        <v>636</v>
      </c>
      <c r="D751" s="306">
        <v>4500</v>
      </c>
      <c r="E751" s="306"/>
      <c r="F751" s="306">
        <v>500</v>
      </c>
      <c r="G751" s="306"/>
      <c r="H751" s="306"/>
      <c r="I751" s="307">
        <v>5000</v>
      </c>
    </row>
    <row r="752" spans="1:9" ht="11.25">
      <c r="A752" s="261"/>
      <c r="B752" s="262"/>
      <c r="C752" s="258" t="s">
        <v>590</v>
      </c>
      <c r="D752" s="306">
        <v>37000</v>
      </c>
      <c r="E752" s="306"/>
      <c r="F752" s="306">
        <v>3000</v>
      </c>
      <c r="G752" s="306"/>
      <c r="H752" s="306"/>
      <c r="I752" s="307">
        <v>40000</v>
      </c>
    </row>
    <row r="753" spans="1:9" ht="11.25">
      <c r="A753" s="261"/>
      <c r="B753" s="262"/>
      <c r="C753" s="258" t="s">
        <v>592</v>
      </c>
      <c r="D753" s="306">
        <v>5000</v>
      </c>
      <c r="E753" s="306"/>
      <c r="F753" s="306"/>
      <c r="G753" s="306"/>
      <c r="H753" s="306"/>
      <c r="I753" s="307">
        <v>5000</v>
      </c>
    </row>
    <row r="754" spans="1:9" ht="19.5">
      <c r="A754" s="261"/>
      <c r="B754" s="262"/>
      <c r="C754" s="258" t="s">
        <v>593</v>
      </c>
      <c r="D754" s="306">
        <v>91540</v>
      </c>
      <c r="E754" s="306"/>
      <c r="F754" s="306">
        <v>10783</v>
      </c>
      <c r="G754" s="306"/>
      <c r="H754" s="306"/>
      <c r="I754" s="307">
        <v>102323</v>
      </c>
    </row>
    <row r="755" spans="1:9" ht="20.25" thickBot="1">
      <c r="A755" s="261"/>
      <c r="B755" s="262"/>
      <c r="C755" s="258" t="s">
        <v>600</v>
      </c>
      <c r="D755" s="306">
        <v>10000</v>
      </c>
      <c r="E755" s="306"/>
      <c r="F755" s="306"/>
      <c r="G755" s="306"/>
      <c r="H755" s="306"/>
      <c r="I755" s="307">
        <v>10000</v>
      </c>
    </row>
    <row r="756" spans="1:9" ht="12" thickBot="1">
      <c r="A756" s="261"/>
      <c r="B756" s="263" t="s">
        <v>516</v>
      </c>
      <c r="C756" s="264"/>
      <c r="D756" s="308">
        <v>4685044</v>
      </c>
      <c r="E756" s="308"/>
      <c r="F756" s="308">
        <v>621240</v>
      </c>
      <c r="G756" s="308"/>
      <c r="H756" s="308"/>
      <c r="I756" s="309">
        <v>5306284</v>
      </c>
    </row>
    <row r="757" spans="1:9" ht="30" thickBot="1">
      <c r="A757" s="261"/>
      <c r="B757" s="257" t="s">
        <v>739</v>
      </c>
      <c r="C757" s="258" t="s">
        <v>565</v>
      </c>
      <c r="D757" s="306"/>
      <c r="E757" s="306"/>
      <c r="F757" s="306">
        <v>22000</v>
      </c>
      <c r="G757" s="306"/>
      <c r="H757" s="306"/>
      <c r="I757" s="307">
        <v>22000</v>
      </c>
    </row>
    <row r="758" spans="1:9" ht="12" thickBot="1">
      <c r="A758" s="261"/>
      <c r="B758" s="263" t="s">
        <v>740</v>
      </c>
      <c r="C758" s="264"/>
      <c r="D758" s="308"/>
      <c r="E758" s="308"/>
      <c r="F758" s="308">
        <v>22000</v>
      </c>
      <c r="G758" s="308"/>
      <c r="H758" s="308"/>
      <c r="I758" s="309">
        <v>22000</v>
      </c>
    </row>
    <row r="759" spans="1:9" ht="39">
      <c r="A759" s="261"/>
      <c r="B759" s="257" t="s">
        <v>517</v>
      </c>
      <c r="C759" s="258" t="s">
        <v>628</v>
      </c>
      <c r="D759" s="306">
        <v>1520000</v>
      </c>
      <c r="E759" s="306"/>
      <c r="F759" s="306"/>
      <c r="G759" s="306"/>
      <c r="H759" s="306"/>
      <c r="I759" s="307">
        <v>1520000</v>
      </c>
    </row>
    <row r="760" spans="1:9" ht="39">
      <c r="A760" s="261"/>
      <c r="B760" s="262"/>
      <c r="C760" s="258" t="s">
        <v>629</v>
      </c>
      <c r="D760" s="306"/>
      <c r="E760" s="306"/>
      <c r="F760" s="306"/>
      <c r="G760" s="306">
        <v>108000</v>
      </c>
      <c r="H760" s="306"/>
      <c r="I760" s="307">
        <v>108000</v>
      </c>
    </row>
    <row r="761" spans="1:9" ht="58.5">
      <c r="A761" s="261"/>
      <c r="B761" s="262"/>
      <c r="C761" s="258" t="s">
        <v>727</v>
      </c>
      <c r="D761" s="306"/>
      <c r="E761" s="306"/>
      <c r="F761" s="306"/>
      <c r="G761" s="306">
        <v>140420</v>
      </c>
      <c r="H761" s="306"/>
      <c r="I761" s="307">
        <v>140420</v>
      </c>
    </row>
    <row r="762" spans="1:9" ht="19.5">
      <c r="A762" s="261"/>
      <c r="B762" s="262"/>
      <c r="C762" s="258" t="s">
        <v>582</v>
      </c>
      <c r="D762" s="306">
        <v>3000</v>
      </c>
      <c r="E762" s="306"/>
      <c r="F762" s="306"/>
      <c r="G762" s="306"/>
      <c r="H762" s="306"/>
      <c r="I762" s="307">
        <v>3000</v>
      </c>
    </row>
    <row r="763" spans="1:9" ht="19.5">
      <c r="A763" s="261"/>
      <c r="B763" s="262"/>
      <c r="C763" s="258" t="s">
        <v>583</v>
      </c>
      <c r="D763" s="306">
        <v>320227</v>
      </c>
      <c r="E763" s="306"/>
      <c r="F763" s="306"/>
      <c r="G763" s="306"/>
      <c r="H763" s="306"/>
      <c r="I763" s="307">
        <v>320227</v>
      </c>
    </row>
    <row r="764" spans="1:9" ht="19.5">
      <c r="A764" s="261"/>
      <c r="B764" s="262"/>
      <c r="C764" s="258" t="s">
        <v>584</v>
      </c>
      <c r="D764" s="306">
        <v>25200</v>
      </c>
      <c r="E764" s="306"/>
      <c r="F764" s="306"/>
      <c r="G764" s="306"/>
      <c r="H764" s="306"/>
      <c r="I764" s="307">
        <v>25200</v>
      </c>
    </row>
    <row r="765" spans="1:9" ht="19.5">
      <c r="A765" s="261"/>
      <c r="B765" s="262"/>
      <c r="C765" s="258" t="s">
        <v>577</v>
      </c>
      <c r="D765" s="306">
        <v>61254</v>
      </c>
      <c r="E765" s="306"/>
      <c r="F765" s="306"/>
      <c r="G765" s="306"/>
      <c r="H765" s="306"/>
      <c r="I765" s="307">
        <v>61254</v>
      </c>
    </row>
    <row r="766" spans="1:9" ht="11.25">
      <c r="A766" s="261"/>
      <c r="B766" s="262"/>
      <c r="C766" s="258" t="s">
        <v>578</v>
      </c>
      <c r="D766" s="306">
        <v>8529</v>
      </c>
      <c r="E766" s="306"/>
      <c r="F766" s="306"/>
      <c r="G766" s="306"/>
      <c r="H766" s="306"/>
      <c r="I766" s="307">
        <v>8529</v>
      </c>
    </row>
    <row r="767" spans="1:9" ht="11.25">
      <c r="A767" s="261"/>
      <c r="B767" s="262"/>
      <c r="C767" s="258" t="s">
        <v>579</v>
      </c>
      <c r="D767" s="306">
        <v>1200</v>
      </c>
      <c r="E767" s="306"/>
      <c r="F767" s="306"/>
      <c r="G767" s="306"/>
      <c r="H767" s="306"/>
      <c r="I767" s="307">
        <v>1200</v>
      </c>
    </row>
    <row r="768" spans="1:9" ht="11.25">
      <c r="A768" s="261"/>
      <c r="B768" s="262"/>
      <c r="C768" s="258" t="s">
        <v>586</v>
      </c>
      <c r="D768" s="306">
        <v>10500</v>
      </c>
      <c r="E768" s="306"/>
      <c r="F768" s="306"/>
      <c r="G768" s="306"/>
      <c r="H768" s="306"/>
      <c r="I768" s="307">
        <v>10500</v>
      </c>
    </row>
    <row r="769" spans="1:9" ht="11.25">
      <c r="A769" s="261"/>
      <c r="B769" s="262"/>
      <c r="C769" s="258" t="s">
        <v>587</v>
      </c>
      <c r="D769" s="306">
        <v>35000</v>
      </c>
      <c r="E769" s="306"/>
      <c r="F769" s="306"/>
      <c r="G769" s="306"/>
      <c r="H769" s="306"/>
      <c r="I769" s="307">
        <v>35000</v>
      </c>
    </row>
    <row r="770" spans="1:9" ht="11.25">
      <c r="A770" s="261"/>
      <c r="B770" s="262"/>
      <c r="C770" s="258" t="s">
        <v>588</v>
      </c>
      <c r="D770" s="306">
        <v>3000</v>
      </c>
      <c r="E770" s="306"/>
      <c r="F770" s="306"/>
      <c r="G770" s="306"/>
      <c r="H770" s="306"/>
      <c r="I770" s="307">
        <v>3000</v>
      </c>
    </row>
    <row r="771" spans="1:9" ht="11.25">
      <c r="A771" s="261"/>
      <c r="B771" s="262"/>
      <c r="C771" s="258" t="s">
        <v>589</v>
      </c>
      <c r="D771" s="306">
        <v>500</v>
      </c>
      <c r="E771" s="306"/>
      <c r="F771" s="306"/>
      <c r="G771" s="306"/>
      <c r="H771" s="306"/>
      <c r="I771" s="307">
        <v>500</v>
      </c>
    </row>
    <row r="772" spans="1:9" ht="11.25">
      <c r="A772" s="261"/>
      <c r="B772" s="262"/>
      <c r="C772" s="258" t="s">
        <v>565</v>
      </c>
      <c r="D772" s="306">
        <v>26300</v>
      </c>
      <c r="E772" s="306"/>
      <c r="F772" s="306"/>
      <c r="G772" s="306"/>
      <c r="H772" s="306"/>
      <c r="I772" s="307">
        <v>26300</v>
      </c>
    </row>
    <row r="773" spans="1:9" ht="11.25">
      <c r="A773" s="261"/>
      <c r="B773" s="262"/>
      <c r="C773" s="258" t="s">
        <v>590</v>
      </c>
      <c r="D773" s="306">
        <v>3000</v>
      </c>
      <c r="E773" s="306"/>
      <c r="F773" s="306"/>
      <c r="G773" s="306"/>
      <c r="H773" s="306"/>
      <c r="I773" s="307">
        <v>3000</v>
      </c>
    </row>
    <row r="774" spans="1:9" ht="11.25">
      <c r="A774" s="261"/>
      <c r="B774" s="262"/>
      <c r="C774" s="258" t="s">
        <v>592</v>
      </c>
      <c r="D774" s="306">
        <v>1000</v>
      </c>
      <c r="E774" s="306"/>
      <c r="F774" s="306"/>
      <c r="G774" s="306"/>
      <c r="H774" s="306"/>
      <c r="I774" s="307">
        <v>1000</v>
      </c>
    </row>
    <row r="775" spans="1:9" ht="20.25" thickBot="1">
      <c r="A775" s="261"/>
      <c r="B775" s="262"/>
      <c r="C775" s="258" t="s">
        <v>593</v>
      </c>
      <c r="D775" s="306">
        <v>12500</v>
      </c>
      <c r="E775" s="306"/>
      <c r="F775" s="306"/>
      <c r="G775" s="306"/>
      <c r="H775" s="306"/>
      <c r="I775" s="307">
        <v>12500</v>
      </c>
    </row>
    <row r="776" spans="1:9" ht="12" thickBot="1">
      <c r="A776" s="261"/>
      <c r="B776" s="263" t="s">
        <v>518</v>
      </c>
      <c r="C776" s="264"/>
      <c r="D776" s="308">
        <v>2031210</v>
      </c>
      <c r="E776" s="308"/>
      <c r="F776" s="308"/>
      <c r="G776" s="308">
        <v>248420</v>
      </c>
      <c r="H776" s="308"/>
      <c r="I776" s="309">
        <v>2279630</v>
      </c>
    </row>
    <row r="777" spans="1:9" ht="39">
      <c r="A777" s="261"/>
      <c r="B777" s="257" t="s">
        <v>519</v>
      </c>
      <c r="C777" s="258" t="s">
        <v>629</v>
      </c>
      <c r="D777" s="306">
        <v>5000</v>
      </c>
      <c r="E777" s="306"/>
      <c r="F777" s="306"/>
      <c r="G777" s="306"/>
      <c r="H777" s="306"/>
      <c r="I777" s="307">
        <v>5000</v>
      </c>
    </row>
    <row r="778" spans="1:9" ht="11.25">
      <c r="A778" s="261"/>
      <c r="B778" s="262"/>
      <c r="C778" s="258" t="s">
        <v>735</v>
      </c>
      <c r="D778" s="306">
        <v>197344</v>
      </c>
      <c r="E778" s="306"/>
      <c r="F778" s="306"/>
      <c r="G778" s="306"/>
      <c r="H778" s="306"/>
      <c r="I778" s="307">
        <v>197344</v>
      </c>
    </row>
    <row r="779" spans="1:9" ht="11.25">
      <c r="A779" s="261"/>
      <c r="B779" s="262"/>
      <c r="C779" s="258" t="s">
        <v>586</v>
      </c>
      <c r="D779" s="306"/>
      <c r="E779" s="306">
        <v>67973</v>
      </c>
      <c r="F779" s="306"/>
      <c r="G779" s="306"/>
      <c r="H779" s="306"/>
      <c r="I779" s="307">
        <v>67973</v>
      </c>
    </row>
    <row r="780" spans="1:9" ht="11.25">
      <c r="A780" s="261"/>
      <c r="B780" s="262"/>
      <c r="C780" s="258" t="s">
        <v>565</v>
      </c>
      <c r="D780" s="306"/>
      <c r="E780" s="306">
        <v>43800</v>
      </c>
      <c r="F780" s="306"/>
      <c r="G780" s="306"/>
      <c r="H780" s="306"/>
      <c r="I780" s="307">
        <v>43800</v>
      </c>
    </row>
    <row r="781" spans="1:9" ht="20.25" thickBot="1">
      <c r="A781" s="261"/>
      <c r="B781" s="262"/>
      <c r="C781" s="258" t="s">
        <v>593</v>
      </c>
      <c r="D781" s="306"/>
      <c r="E781" s="306"/>
      <c r="F781" s="306">
        <v>14490</v>
      </c>
      <c r="G781" s="306"/>
      <c r="H781" s="306"/>
      <c r="I781" s="307">
        <v>14490</v>
      </c>
    </row>
    <row r="782" spans="1:9" ht="12" thickBot="1">
      <c r="A782" s="261"/>
      <c r="B782" s="263" t="s">
        <v>520</v>
      </c>
      <c r="C782" s="264"/>
      <c r="D782" s="308">
        <v>202344</v>
      </c>
      <c r="E782" s="308">
        <v>111773</v>
      </c>
      <c r="F782" s="308">
        <v>14490</v>
      </c>
      <c r="G782" s="308"/>
      <c r="H782" s="308"/>
      <c r="I782" s="309">
        <v>328607</v>
      </c>
    </row>
    <row r="783" spans="1:9" ht="12" thickBot="1">
      <c r="A783" s="267" t="s">
        <v>521</v>
      </c>
      <c r="B783" s="268"/>
      <c r="C783" s="269"/>
      <c r="D783" s="310">
        <v>26893439</v>
      </c>
      <c r="E783" s="310">
        <v>149472</v>
      </c>
      <c r="F783" s="310">
        <v>10366899</v>
      </c>
      <c r="G783" s="310">
        <v>38632330</v>
      </c>
      <c r="H783" s="310">
        <v>41800</v>
      </c>
      <c r="I783" s="311">
        <v>76083940</v>
      </c>
    </row>
    <row r="784" spans="1:9" ht="19.5">
      <c r="A784" s="276" t="s">
        <v>522</v>
      </c>
      <c r="B784" s="257" t="s">
        <v>523</v>
      </c>
      <c r="C784" s="258" t="s">
        <v>582</v>
      </c>
      <c r="D784" s="306">
        <v>7500</v>
      </c>
      <c r="E784" s="306"/>
      <c r="F784" s="306"/>
      <c r="G784" s="306"/>
      <c r="H784" s="306"/>
      <c r="I784" s="307">
        <v>7500</v>
      </c>
    </row>
    <row r="785" spans="1:9" ht="19.5">
      <c r="A785" s="277"/>
      <c r="B785" s="262"/>
      <c r="C785" s="258" t="s">
        <v>583</v>
      </c>
      <c r="D785" s="306">
        <v>501524</v>
      </c>
      <c r="E785" s="306"/>
      <c r="F785" s="306"/>
      <c r="G785" s="306"/>
      <c r="H785" s="306"/>
      <c r="I785" s="307">
        <v>501524</v>
      </c>
    </row>
    <row r="786" spans="1:9" ht="19.5">
      <c r="A786" s="277"/>
      <c r="B786" s="262"/>
      <c r="C786" s="258" t="s">
        <v>584</v>
      </c>
      <c r="D786" s="306">
        <v>42600</v>
      </c>
      <c r="E786" s="306"/>
      <c r="F786" s="306"/>
      <c r="G786" s="306"/>
      <c r="H786" s="306"/>
      <c r="I786" s="307">
        <v>42600</v>
      </c>
    </row>
    <row r="787" spans="1:9" ht="19.5">
      <c r="A787" s="277"/>
      <c r="B787" s="262"/>
      <c r="C787" s="258" t="s">
        <v>577</v>
      </c>
      <c r="D787" s="306">
        <v>96400</v>
      </c>
      <c r="E787" s="306"/>
      <c r="F787" s="306"/>
      <c r="G787" s="306"/>
      <c r="H787" s="306"/>
      <c r="I787" s="307">
        <v>96400</v>
      </c>
    </row>
    <row r="788" spans="1:9" ht="11.25">
      <c r="A788" s="277"/>
      <c r="B788" s="262"/>
      <c r="C788" s="258" t="s">
        <v>578</v>
      </c>
      <c r="D788" s="306">
        <v>13300</v>
      </c>
      <c r="E788" s="306"/>
      <c r="F788" s="306"/>
      <c r="G788" s="306"/>
      <c r="H788" s="306"/>
      <c r="I788" s="307">
        <v>13300</v>
      </c>
    </row>
    <row r="789" spans="1:9" ht="11.25">
      <c r="A789" s="277"/>
      <c r="B789" s="262"/>
      <c r="C789" s="258" t="s">
        <v>579</v>
      </c>
      <c r="D789" s="306">
        <v>1500</v>
      </c>
      <c r="E789" s="306"/>
      <c r="F789" s="306"/>
      <c r="G789" s="306"/>
      <c r="H789" s="306"/>
      <c r="I789" s="307">
        <v>1500</v>
      </c>
    </row>
    <row r="790" spans="1:9" ht="11.25">
      <c r="A790" s="277"/>
      <c r="B790" s="262"/>
      <c r="C790" s="258" t="s">
        <v>586</v>
      </c>
      <c r="D790" s="306">
        <v>25000</v>
      </c>
      <c r="E790" s="306"/>
      <c r="F790" s="306"/>
      <c r="G790" s="306"/>
      <c r="H790" s="306"/>
      <c r="I790" s="307">
        <v>25000</v>
      </c>
    </row>
    <row r="791" spans="1:9" ht="11.25">
      <c r="A791" s="277"/>
      <c r="B791" s="262"/>
      <c r="C791" s="258" t="s">
        <v>700</v>
      </c>
      <c r="D791" s="306">
        <v>70000</v>
      </c>
      <c r="E791" s="306"/>
      <c r="F791" s="306"/>
      <c r="G791" s="306"/>
      <c r="H791" s="306"/>
      <c r="I791" s="307">
        <v>70000</v>
      </c>
    </row>
    <row r="792" spans="1:9" ht="11.25">
      <c r="A792" s="277"/>
      <c r="B792" s="262"/>
      <c r="C792" s="258" t="s">
        <v>587</v>
      </c>
      <c r="D792" s="306">
        <v>78000</v>
      </c>
      <c r="E792" s="306"/>
      <c r="F792" s="306"/>
      <c r="G792" s="306"/>
      <c r="H792" s="306"/>
      <c r="I792" s="307">
        <v>78000</v>
      </c>
    </row>
    <row r="793" spans="1:9" ht="11.25">
      <c r="A793" s="277"/>
      <c r="B793" s="262"/>
      <c r="C793" s="258" t="s">
        <v>588</v>
      </c>
      <c r="D793" s="306">
        <v>20000</v>
      </c>
      <c r="E793" s="306"/>
      <c r="F793" s="306"/>
      <c r="G793" s="306"/>
      <c r="H793" s="306"/>
      <c r="I793" s="307">
        <v>20000</v>
      </c>
    </row>
    <row r="794" spans="1:9" ht="11.25">
      <c r="A794" s="277"/>
      <c r="B794" s="262"/>
      <c r="C794" s="258" t="s">
        <v>589</v>
      </c>
      <c r="D794" s="306">
        <v>1500</v>
      </c>
      <c r="E794" s="306"/>
      <c r="F794" s="306"/>
      <c r="G794" s="306"/>
      <c r="H794" s="306"/>
      <c r="I794" s="307">
        <v>1500</v>
      </c>
    </row>
    <row r="795" spans="1:9" ht="11.25">
      <c r="A795" s="277"/>
      <c r="B795" s="262"/>
      <c r="C795" s="258" t="s">
        <v>565</v>
      </c>
      <c r="D795" s="306">
        <v>15026</v>
      </c>
      <c r="E795" s="306"/>
      <c r="F795" s="306"/>
      <c r="G795" s="306"/>
      <c r="H795" s="306"/>
      <c r="I795" s="307">
        <v>15026</v>
      </c>
    </row>
    <row r="796" spans="1:9" ht="19.5">
      <c r="A796" s="277"/>
      <c r="B796" s="262"/>
      <c r="C796" s="258" t="s">
        <v>636</v>
      </c>
      <c r="D796" s="306">
        <v>300</v>
      </c>
      <c r="E796" s="306"/>
      <c r="F796" s="306"/>
      <c r="G796" s="306"/>
      <c r="H796" s="306"/>
      <c r="I796" s="307">
        <v>300</v>
      </c>
    </row>
    <row r="797" spans="1:9" ht="11.25">
      <c r="A797" s="277"/>
      <c r="B797" s="262"/>
      <c r="C797" s="258" t="s">
        <v>592</v>
      </c>
      <c r="D797" s="306">
        <v>400</v>
      </c>
      <c r="E797" s="306"/>
      <c r="F797" s="306"/>
      <c r="G797" s="306"/>
      <c r="H797" s="306"/>
      <c r="I797" s="307">
        <v>400</v>
      </c>
    </row>
    <row r="798" spans="1:9" ht="20.25" thickBot="1">
      <c r="A798" s="278"/>
      <c r="B798" s="262"/>
      <c r="C798" s="258" t="s">
        <v>593</v>
      </c>
      <c r="D798" s="306">
        <v>18700</v>
      </c>
      <c r="E798" s="306"/>
      <c r="F798" s="306"/>
      <c r="G798" s="306"/>
      <c r="H798" s="306"/>
      <c r="I798" s="307">
        <v>18700</v>
      </c>
    </row>
    <row r="799" spans="1:9" ht="12" thickBot="1">
      <c r="A799" s="261"/>
      <c r="B799" s="263" t="s">
        <v>524</v>
      </c>
      <c r="C799" s="264"/>
      <c r="D799" s="308">
        <v>891750</v>
      </c>
      <c r="E799" s="308"/>
      <c r="F799" s="308"/>
      <c r="G799" s="308"/>
      <c r="H799" s="308"/>
      <c r="I799" s="309">
        <v>891750</v>
      </c>
    </row>
    <row r="800" spans="1:9" ht="39">
      <c r="A800" s="261"/>
      <c r="B800" s="257" t="s">
        <v>741</v>
      </c>
      <c r="C800" s="258" t="s">
        <v>629</v>
      </c>
      <c r="D800" s="306">
        <v>203374</v>
      </c>
      <c r="E800" s="306"/>
      <c r="F800" s="306"/>
      <c r="G800" s="306"/>
      <c r="H800" s="306"/>
      <c r="I800" s="307">
        <v>203374</v>
      </c>
    </row>
    <row r="801" spans="1:9" ht="58.5">
      <c r="A801" s="261"/>
      <c r="B801" s="262"/>
      <c r="C801" s="258" t="s">
        <v>727</v>
      </c>
      <c r="D801" s="306">
        <v>5200</v>
      </c>
      <c r="E801" s="306"/>
      <c r="F801" s="306"/>
      <c r="G801" s="306"/>
      <c r="H801" s="306"/>
      <c r="I801" s="307">
        <v>5200</v>
      </c>
    </row>
    <row r="802" spans="1:9" ht="12" thickBot="1">
      <c r="A802" s="261"/>
      <c r="B802" s="262"/>
      <c r="C802" s="258" t="s">
        <v>565</v>
      </c>
      <c r="D802" s="306">
        <v>23700</v>
      </c>
      <c r="E802" s="306"/>
      <c r="F802" s="306"/>
      <c r="G802" s="306"/>
      <c r="H802" s="306"/>
      <c r="I802" s="307">
        <v>23700</v>
      </c>
    </row>
    <row r="803" spans="1:9" ht="12" thickBot="1">
      <c r="A803" s="261"/>
      <c r="B803" s="263" t="s">
        <v>742</v>
      </c>
      <c r="C803" s="264"/>
      <c r="D803" s="308">
        <v>232274</v>
      </c>
      <c r="E803" s="308"/>
      <c r="F803" s="308"/>
      <c r="G803" s="308"/>
      <c r="H803" s="308"/>
      <c r="I803" s="309">
        <v>232274</v>
      </c>
    </row>
    <row r="804" spans="1:9" ht="29.25">
      <c r="A804" s="261"/>
      <c r="B804" s="257" t="s">
        <v>525</v>
      </c>
      <c r="C804" s="258" t="s">
        <v>582</v>
      </c>
      <c r="D804" s="306"/>
      <c r="E804" s="306"/>
      <c r="F804" s="306">
        <v>850</v>
      </c>
      <c r="G804" s="306"/>
      <c r="H804" s="306"/>
      <c r="I804" s="307">
        <v>850</v>
      </c>
    </row>
    <row r="805" spans="1:9" ht="19.5">
      <c r="A805" s="261"/>
      <c r="B805" s="262"/>
      <c r="C805" s="258" t="s">
        <v>583</v>
      </c>
      <c r="D805" s="306"/>
      <c r="E805" s="306"/>
      <c r="F805" s="306">
        <v>38188</v>
      </c>
      <c r="G805" s="306"/>
      <c r="H805" s="306">
        <v>98824</v>
      </c>
      <c r="I805" s="307">
        <v>137012</v>
      </c>
    </row>
    <row r="806" spans="1:9" ht="19.5">
      <c r="A806" s="261"/>
      <c r="B806" s="262"/>
      <c r="C806" s="258" t="s">
        <v>584</v>
      </c>
      <c r="D806" s="306"/>
      <c r="E806" s="306"/>
      <c r="F806" s="306">
        <v>2968</v>
      </c>
      <c r="G806" s="306"/>
      <c r="H806" s="306">
        <v>7692</v>
      </c>
      <c r="I806" s="307">
        <v>10660</v>
      </c>
    </row>
    <row r="807" spans="1:9" ht="19.5">
      <c r="A807" s="261"/>
      <c r="B807" s="262"/>
      <c r="C807" s="258" t="s">
        <v>577</v>
      </c>
      <c r="D807" s="306"/>
      <c r="E807" s="306"/>
      <c r="F807" s="306">
        <v>9157</v>
      </c>
      <c r="G807" s="306"/>
      <c r="H807" s="306">
        <v>24625</v>
      </c>
      <c r="I807" s="307">
        <v>33782</v>
      </c>
    </row>
    <row r="808" spans="1:9" ht="11.25">
      <c r="A808" s="261"/>
      <c r="B808" s="262"/>
      <c r="C808" s="258" t="s">
        <v>578</v>
      </c>
      <c r="D808" s="306"/>
      <c r="E808" s="306"/>
      <c r="F808" s="306">
        <v>1281</v>
      </c>
      <c r="G808" s="306"/>
      <c r="H808" s="306">
        <v>3483</v>
      </c>
      <c r="I808" s="307">
        <v>4764</v>
      </c>
    </row>
    <row r="809" spans="1:9" ht="11.25">
      <c r="A809" s="261"/>
      <c r="B809" s="262"/>
      <c r="C809" s="258" t="s">
        <v>579</v>
      </c>
      <c r="D809" s="306"/>
      <c r="E809" s="306"/>
      <c r="F809" s="306">
        <v>44840</v>
      </c>
      <c r="G809" s="306"/>
      <c r="H809" s="306">
        <v>68000</v>
      </c>
      <c r="I809" s="307">
        <v>112840</v>
      </c>
    </row>
    <row r="810" spans="1:9" ht="11.25">
      <c r="A810" s="261"/>
      <c r="B810" s="262"/>
      <c r="C810" s="258" t="s">
        <v>586</v>
      </c>
      <c r="D810" s="306"/>
      <c r="E810" s="306"/>
      <c r="F810" s="306">
        <v>10000</v>
      </c>
      <c r="G810" s="306"/>
      <c r="H810" s="306">
        <v>6500</v>
      </c>
      <c r="I810" s="307">
        <v>16500</v>
      </c>
    </row>
    <row r="811" spans="1:9" ht="11.25">
      <c r="A811" s="261"/>
      <c r="B811" s="262"/>
      <c r="C811" s="258" t="s">
        <v>587</v>
      </c>
      <c r="D811" s="306"/>
      <c r="E811" s="306"/>
      <c r="F811" s="306">
        <v>4000</v>
      </c>
      <c r="G811" s="306"/>
      <c r="H811" s="306">
        <v>5000</v>
      </c>
      <c r="I811" s="307">
        <v>9000</v>
      </c>
    </row>
    <row r="812" spans="1:9" ht="11.25">
      <c r="A812" s="261"/>
      <c r="B812" s="262"/>
      <c r="C812" s="258" t="s">
        <v>588</v>
      </c>
      <c r="D812" s="306"/>
      <c r="E812" s="306"/>
      <c r="F812" s="306">
        <v>500</v>
      </c>
      <c r="G812" s="306"/>
      <c r="H812" s="306">
        <v>4500</v>
      </c>
      <c r="I812" s="307">
        <v>5000</v>
      </c>
    </row>
    <row r="813" spans="1:9" ht="11.25">
      <c r="A813" s="261"/>
      <c r="B813" s="262"/>
      <c r="C813" s="258" t="s">
        <v>589</v>
      </c>
      <c r="D813" s="306"/>
      <c r="E813" s="306"/>
      <c r="F813" s="306">
        <v>200</v>
      </c>
      <c r="G813" s="306"/>
      <c r="H813" s="306"/>
      <c r="I813" s="307">
        <v>200</v>
      </c>
    </row>
    <row r="814" spans="1:9" ht="11.25">
      <c r="A814" s="261"/>
      <c r="B814" s="262"/>
      <c r="C814" s="258" t="s">
        <v>565</v>
      </c>
      <c r="D814" s="306"/>
      <c r="E814" s="306"/>
      <c r="F814" s="306">
        <v>11897</v>
      </c>
      <c r="G814" s="306"/>
      <c r="H814" s="306">
        <v>33231</v>
      </c>
      <c r="I814" s="307">
        <v>45128</v>
      </c>
    </row>
    <row r="815" spans="1:9" ht="11.25">
      <c r="A815" s="261"/>
      <c r="B815" s="262"/>
      <c r="C815" s="258" t="s">
        <v>590</v>
      </c>
      <c r="D815" s="306"/>
      <c r="E815" s="306"/>
      <c r="F815" s="306"/>
      <c r="G815" s="306"/>
      <c r="H815" s="306">
        <v>1000</v>
      </c>
      <c r="I815" s="307">
        <v>1000</v>
      </c>
    </row>
    <row r="816" spans="1:9" ht="11.25">
      <c r="A816" s="261"/>
      <c r="B816" s="262"/>
      <c r="C816" s="258" t="s">
        <v>592</v>
      </c>
      <c r="D816" s="306"/>
      <c r="E816" s="306"/>
      <c r="F816" s="306">
        <v>200</v>
      </c>
      <c r="G816" s="306"/>
      <c r="H816" s="306"/>
      <c r="I816" s="307">
        <v>200</v>
      </c>
    </row>
    <row r="817" spans="1:9" ht="20.25" thickBot="1">
      <c r="A817" s="261"/>
      <c r="B817" s="262"/>
      <c r="C817" s="258" t="s">
        <v>593</v>
      </c>
      <c r="D817" s="306"/>
      <c r="E817" s="306"/>
      <c r="F817" s="306">
        <v>2145</v>
      </c>
      <c r="G817" s="306"/>
      <c r="H817" s="306">
        <v>2145</v>
      </c>
      <c r="I817" s="307">
        <v>4290</v>
      </c>
    </row>
    <row r="818" spans="1:9" ht="12" thickBot="1">
      <c r="A818" s="261"/>
      <c r="B818" s="263" t="s">
        <v>526</v>
      </c>
      <c r="C818" s="264"/>
      <c r="D818" s="308"/>
      <c r="E818" s="308"/>
      <c r="F818" s="308">
        <v>126226</v>
      </c>
      <c r="G818" s="308"/>
      <c r="H818" s="308">
        <v>255000</v>
      </c>
      <c r="I818" s="309">
        <v>381226</v>
      </c>
    </row>
    <row r="819" spans="1:9" ht="19.5">
      <c r="A819" s="261"/>
      <c r="B819" s="257" t="s">
        <v>527</v>
      </c>
      <c r="C819" s="258" t="s">
        <v>583</v>
      </c>
      <c r="D819" s="306"/>
      <c r="E819" s="306"/>
      <c r="F819" s="306">
        <v>1196769</v>
      </c>
      <c r="G819" s="306"/>
      <c r="H819" s="306"/>
      <c r="I819" s="307">
        <v>1196769</v>
      </c>
    </row>
    <row r="820" spans="1:9" ht="19.5">
      <c r="A820" s="261"/>
      <c r="B820" s="262"/>
      <c r="C820" s="258" t="s">
        <v>584</v>
      </c>
      <c r="D820" s="306"/>
      <c r="E820" s="306"/>
      <c r="F820" s="306">
        <v>83056</v>
      </c>
      <c r="G820" s="306"/>
      <c r="H820" s="306"/>
      <c r="I820" s="307">
        <v>83056</v>
      </c>
    </row>
    <row r="821" spans="1:9" ht="19.5">
      <c r="A821" s="261"/>
      <c r="B821" s="262"/>
      <c r="C821" s="258" t="s">
        <v>577</v>
      </c>
      <c r="D821" s="306"/>
      <c r="E821" s="306"/>
      <c r="F821" s="306">
        <v>216781</v>
      </c>
      <c r="G821" s="306"/>
      <c r="H821" s="306"/>
      <c r="I821" s="307">
        <v>216781</v>
      </c>
    </row>
    <row r="822" spans="1:9" ht="11.25">
      <c r="A822" s="261"/>
      <c r="B822" s="262"/>
      <c r="C822" s="258" t="s">
        <v>578</v>
      </c>
      <c r="D822" s="306"/>
      <c r="E822" s="306"/>
      <c r="F822" s="306">
        <v>30859</v>
      </c>
      <c r="G822" s="306"/>
      <c r="H822" s="306"/>
      <c r="I822" s="307">
        <v>30859</v>
      </c>
    </row>
    <row r="823" spans="1:9" ht="11.25">
      <c r="A823" s="261"/>
      <c r="B823" s="262"/>
      <c r="C823" s="258" t="s">
        <v>579</v>
      </c>
      <c r="D823" s="306"/>
      <c r="E823" s="306"/>
      <c r="F823" s="306">
        <v>39500</v>
      </c>
      <c r="G823" s="306"/>
      <c r="H823" s="306"/>
      <c r="I823" s="307">
        <v>39500</v>
      </c>
    </row>
    <row r="824" spans="1:9" ht="11.25">
      <c r="A824" s="261"/>
      <c r="B824" s="262"/>
      <c r="C824" s="258" t="s">
        <v>586</v>
      </c>
      <c r="D824" s="306"/>
      <c r="E824" s="306"/>
      <c r="F824" s="306">
        <v>24860</v>
      </c>
      <c r="G824" s="306"/>
      <c r="H824" s="306"/>
      <c r="I824" s="307">
        <v>24860</v>
      </c>
    </row>
    <row r="825" spans="1:9" ht="11.25">
      <c r="A825" s="261"/>
      <c r="B825" s="262"/>
      <c r="C825" s="258" t="s">
        <v>587</v>
      </c>
      <c r="D825" s="306"/>
      <c r="E825" s="306"/>
      <c r="F825" s="306">
        <v>59511</v>
      </c>
      <c r="G825" s="306"/>
      <c r="H825" s="306"/>
      <c r="I825" s="307">
        <v>59511</v>
      </c>
    </row>
    <row r="826" spans="1:9" ht="11.25">
      <c r="A826" s="261"/>
      <c r="B826" s="262"/>
      <c r="C826" s="258" t="s">
        <v>588</v>
      </c>
      <c r="D826" s="306"/>
      <c r="E826" s="306"/>
      <c r="F826" s="306">
        <v>10710</v>
      </c>
      <c r="G826" s="306"/>
      <c r="H826" s="306"/>
      <c r="I826" s="307">
        <v>10710</v>
      </c>
    </row>
    <row r="827" spans="1:9" ht="11.25">
      <c r="A827" s="261"/>
      <c r="B827" s="262"/>
      <c r="C827" s="258" t="s">
        <v>589</v>
      </c>
      <c r="D827" s="306"/>
      <c r="E827" s="306"/>
      <c r="F827" s="306">
        <v>2183</v>
      </c>
      <c r="G827" s="306"/>
      <c r="H827" s="306"/>
      <c r="I827" s="307">
        <v>2183</v>
      </c>
    </row>
    <row r="828" spans="1:9" ht="11.25">
      <c r="A828" s="261"/>
      <c r="B828" s="262"/>
      <c r="C828" s="258" t="s">
        <v>565</v>
      </c>
      <c r="D828" s="306"/>
      <c r="E828" s="306"/>
      <c r="F828" s="306">
        <v>52924</v>
      </c>
      <c r="G828" s="306"/>
      <c r="H828" s="306"/>
      <c r="I828" s="307">
        <v>52924</v>
      </c>
    </row>
    <row r="829" spans="1:9" ht="11.25">
      <c r="A829" s="261"/>
      <c r="B829" s="262"/>
      <c r="C829" s="258" t="s">
        <v>590</v>
      </c>
      <c r="D829" s="306"/>
      <c r="E829" s="306"/>
      <c r="F829" s="306">
        <v>7660</v>
      </c>
      <c r="G829" s="306"/>
      <c r="H829" s="306"/>
      <c r="I829" s="307">
        <v>7660</v>
      </c>
    </row>
    <row r="830" spans="1:9" ht="11.25">
      <c r="A830" s="261"/>
      <c r="B830" s="262"/>
      <c r="C830" s="258" t="s">
        <v>591</v>
      </c>
      <c r="D830" s="306"/>
      <c r="E830" s="306"/>
      <c r="F830" s="306">
        <v>750</v>
      </c>
      <c r="G830" s="306"/>
      <c r="H830" s="306"/>
      <c r="I830" s="307">
        <v>750</v>
      </c>
    </row>
    <row r="831" spans="1:9" ht="11.25">
      <c r="A831" s="261"/>
      <c r="B831" s="262"/>
      <c r="C831" s="258" t="s">
        <v>592</v>
      </c>
      <c r="D831" s="306"/>
      <c r="E831" s="306"/>
      <c r="F831" s="306">
        <v>8500</v>
      </c>
      <c r="G831" s="306"/>
      <c r="H831" s="306"/>
      <c r="I831" s="307">
        <v>8500</v>
      </c>
    </row>
    <row r="832" spans="1:9" ht="19.5">
      <c r="A832" s="261"/>
      <c r="B832" s="262"/>
      <c r="C832" s="258" t="s">
        <v>593</v>
      </c>
      <c r="D832" s="306"/>
      <c r="E832" s="306"/>
      <c r="F832" s="306">
        <v>47537</v>
      </c>
      <c r="G832" s="306"/>
      <c r="H832" s="306"/>
      <c r="I832" s="307">
        <v>47537</v>
      </c>
    </row>
    <row r="833" spans="1:9" ht="20.25" thickBot="1">
      <c r="A833" s="261"/>
      <c r="B833" s="262"/>
      <c r="C833" s="258" t="s">
        <v>600</v>
      </c>
      <c r="D833" s="306"/>
      <c r="E833" s="306"/>
      <c r="F833" s="306">
        <v>31400</v>
      </c>
      <c r="G833" s="306"/>
      <c r="H833" s="306"/>
      <c r="I833" s="307">
        <v>31400</v>
      </c>
    </row>
    <row r="834" spans="1:9" ht="12" thickBot="1">
      <c r="A834" s="261"/>
      <c r="B834" s="263" t="s">
        <v>528</v>
      </c>
      <c r="C834" s="264"/>
      <c r="D834" s="308"/>
      <c r="E834" s="308"/>
      <c r="F834" s="308">
        <v>1813000</v>
      </c>
      <c r="G834" s="308"/>
      <c r="H834" s="308"/>
      <c r="I834" s="309">
        <v>1813000</v>
      </c>
    </row>
    <row r="835" spans="1:9" ht="39">
      <c r="A835" s="261"/>
      <c r="B835" s="257" t="s">
        <v>743</v>
      </c>
      <c r="C835" s="258" t="s">
        <v>629</v>
      </c>
      <c r="D835" s="306">
        <v>88592</v>
      </c>
      <c r="E835" s="306"/>
      <c r="F835" s="306"/>
      <c r="G835" s="306"/>
      <c r="H835" s="306"/>
      <c r="I835" s="307">
        <v>88592</v>
      </c>
    </row>
    <row r="836" spans="1:9" ht="19.5">
      <c r="A836" s="261"/>
      <c r="B836" s="262"/>
      <c r="C836" s="258" t="s">
        <v>583</v>
      </c>
      <c r="D836" s="306">
        <v>172200</v>
      </c>
      <c r="E836" s="306"/>
      <c r="F836" s="306"/>
      <c r="G836" s="306"/>
      <c r="H836" s="306"/>
      <c r="I836" s="307">
        <v>172200</v>
      </c>
    </row>
    <row r="837" spans="1:9" ht="19.5">
      <c r="A837" s="261"/>
      <c r="B837" s="262"/>
      <c r="C837" s="258" t="s">
        <v>577</v>
      </c>
      <c r="D837" s="306">
        <v>31042</v>
      </c>
      <c r="E837" s="306"/>
      <c r="F837" s="306"/>
      <c r="G837" s="306"/>
      <c r="H837" s="306"/>
      <c r="I837" s="307">
        <v>31042</v>
      </c>
    </row>
    <row r="838" spans="1:9" ht="11.25">
      <c r="A838" s="261"/>
      <c r="B838" s="262"/>
      <c r="C838" s="258" t="s">
        <v>578</v>
      </c>
      <c r="D838" s="306">
        <v>4500</v>
      </c>
      <c r="E838" s="306"/>
      <c r="F838" s="306"/>
      <c r="G838" s="306"/>
      <c r="H838" s="306"/>
      <c r="I838" s="307">
        <v>4500</v>
      </c>
    </row>
    <row r="839" spans="1:9" ht="11.25">
      <c r="A839" s="261"/>
      <c r="B839" s="262"/>
      <c r="C839" s="258" t="s">
        <v>579</v>
      </c>
      <c r="D839" s="306">
        <v>45750</v>
      </c>
      <c r="E839" s="306"/>
      <c r="F839" s="306"/>
      <c r="G839" s="306"/>
      <c r="H839" s="306"/>
      <c r="I839" s="307">
        <v>45750</v>
      </c>
    </row>
    <row r="840" spans="1:9" ht="11.25">
      <c r="A840" s="261"/>
      <c r="B840" s="262"/>
      <c r="C840" s="258" t="s">
        <v>586</v>
      </c>
      <c r="D840" s="306">
        <v>33700</v>
      </c>
      <c r="E840" s="306">
        <v>7726</v>
      </c>
      <c r="F840" s="306"/>
      <c r="G840" s="306"/>
      <c r="H840" s="306"/>
      <c r="I840" s="307">
        <v>41426</v>
      </c>
    </row>
    <row r="841" spans="1:9" ht="11.25">
      <c r="A841" s="261"/>
      <c r="B841" s="262"/>
      <c r="C841" s="258" t="s">
        <v>700</v>
      </c>
      <c r="D841" s="306">
        <v>850</v>
      </c>
      <c r="E841" s="306"/>
      <c r="F841" s="306"/>
      <c r="G841" s="306"/>
      <c r="H841" s="306"/>
      <c r="I841" s="307">
        <v>850</v>
      </c>
    </row>
    <row r="842" spans="1:9" ht="11.25">
      <c r="A842" s="261"/>
      <c r="B842" s="262"/>
      <c r="C842" s="258" t="s">
        <v>587</v>
      </c>
      <c r="D842" s="306">
        <v>10000</v>
      </c>
      <c r="E842" s="306"/>
      <c r="F842" s="306"/>
      <c r="G842" s="306"/>
      <c r="H842" s="306"/>
      <c r="I842" s="307">
        <v>10000</v>
      </c>
    </row>
    <row r="843" spans="1:9" ht="11.25">
      <c r="A843" s="261"/>
      <c r="B843" s="262"/>
      <c r="C843" s="258" t="s">
        <v>565</v>
      </c>
      <c r="D843" s="306">
        <v>270800</v>
      </c>
      <c r="E843" s="306"/>
      <c r="F843" s="306"/>
      <c r="G843" s="306"/>
      <c r="H843" s="306"/>
      <c r="I843" s="307">
        <v>270800</v>
      </c>
    </row>
    <row r="844" spans="1:9" ht="11.25">
      <c r="A844" s="261"/>
      <c r="B844" s="262"/>
      <c r="C844" s="258" t="s">
        <v>590</v>
      </c>
      <c r="D844" s="306">
        <v>1500</v>
      </c>
      <c r="E844" s="306"/>
      <c r="F844" s="306"/>
      <c r="G844" s="306"/>
      <c r="H844" s="306"/>
      <c r="I844" s="307">
        <v>1500</v>
      </c>
    </row>
    <row r="845" spans="1:9" ht="11.25">
      <c r="A845" s="261"/>
      <c r="B845" s="262"/>
      <c r="C845" s="258" t="s">
        <v>592</v>
      </c>
      <c r="D845" s="306">
        <v>2000</v>
      </c>
      <c r="E845" s="306"/>
      <c r="F845" s="306"/>
      <c r="G845" s="306"/>
      <c r="H845" s="306"/>
      <c r="I845" s="307">
        <v>2000</v>
      </c>
    </row>
    <row r="846" spans="1:9" ht="20.25" thickBot="1">
      <c r="A846" s="261"/>
      <c r="B846" s="262"/>
      <c r="C846" s="258" t="s">
        <v>593</v>
      </c>
      <c r="D846" s="306">
        <v>4035</v>
      </c>
      <c r="E846" s="306"/>
      <c r="F846" s="306"/>
      <c r="G846" s="306"/>
      <c r="H846" s="306"/>
      <c r="I846" s="307">
        <v>4035</v>
      </c>
    </row>
    <row r="847" spans="1:9" ht="12" thickBot="1">
      <c r="A847" s="261"/>
      <c r="B847" s="263" t="s">
        <v>744</v>
      </c>
      <c r="C847" s="264"/>
      <c r="D847" s="308">
        <v>664969</v>
      </c>
      <c r="E847" s="308">
        <v>7726</v>
      </c>
      <c r="F847" s="308"/>
      <c r="G847" s="308"/>
      <c r="H847" s="308"/>
      <c r="I847" s="309">
        <v>672695</v>
      </c>
    </row>
    <row r="848" spans="1:9" ht="12" thickBot="1">
      <c r="A848" s="267" t="s">
        <v>529</v>
      </c>
      <c r="B848" s="268"/>
      <c r="C848" s="269"/>
      <c r="D848" s="310">
        <v>1788993</v>
      </c>
      <c r="E848" s="310">
        <v>7726</v>
      </c>
      <c r="F848" s="310">
        <v>1939226</v>
      </c>
      <c r="G848" s="310"/>
      <c r="H848" s="310">
        <v>255000</v>
      </c>
      <c r="I848" s="311">
        <v>3990945</v>
      </c>
    </row>
    <row r="849" spans="1:9" ht="19.5">
      <c r="A849" s="276" t="s">
        <v>530</v>
      </c>
      <c r="B849" s="257" t="s">
        <v>531</v>
      </c>
      <c r="C849" s="258" t="s">
        <v>582</v>
      </c>
      <c r="D849" s="306">
        <v>8834</v>
      </c>
      <c r="E849" s="306"/>
      <c r="F849" s="306"/>
      <c r="G849" s="306"/>
      <c r="H849" s="306"/>
      <c r="I849" s="307">
        <v>8834</v>
      </c>
    </row>
    <row r="850" spans="1:9" ht="19.5">
      <c r="A850" s="277"/>
      <c r="B850" s="262"/>
      <c r="C850" s="258" t="s">
        <v>583</v>
      </c>
      <c r="D850" s="306">
        <v>5019492</v>
      </c>
      <c r="E850" s="306"/>
      <c r="F850" s="306">
        <v>154922</v>
      </c>
      <c r="G850" s="306"/>
      <c r="H850" s="306"/>
      <c r="I850" s="307">
        <v>5174414</v>
      </c>
    </row>
    <row r="851" spans="1:9" ht="19.5">
      <c r="A851" s="277"/>
      <c r="B851" s="262"/>
      <c r="C851" s="258" t="s">
        <v>584</v>
      </c>
      <c r="D851" s="306">
        <v>403663</v>
      </c>
      <c r="E851" s="306"/>
      <c r="F851" s="306">
        <v>9371</v>
      </c>
      <c r="G851" s="306"/>
      <c r="H851" s="306"/>
      <c r="I851" s="307">
        <v>413034</v>
      </c>
    </row>
    <row r="852" spans="1:9" ht="19.5">
      <c r="A852" s="277"/>
      <c r="B852" s="262"/>
      <c r="C852" s="258" t="s">
        <v>577</v>
      </c>
      <c r="D852" s="306">
        <v>967420</v>
      </c>
      <c r="E852" s="306"/>
      <c r="F852" s="306">
        <v>29621</v>
      </c>
      <c r="G852" s="306"/>
      <c r="H852" s="306"/>
      <c r="I852" s="307">
        <v>997041</v>
      </c>
    </row>
    <row r="853" spans="1:9" ht="11.25">
      <c r="A853" s="277"/>
      <c r="B853" s="262"/>
      <c r="C853" s="258" t="s">
        <v>578</v>
      </c>
      <c r="D853" s="306">
        <v>130114</v>
      </c>
      <c r="E853" s="306"/>
      <c r="F853" s="306">
        <v>3995</v>
      </c>
      <c r="G853" s="306"/>
      <c r="H853" s="306"/>
      <c r="I853" s="307">
        <v>134109</v>
      </c>
    </row>
    <row r="854" spans="1:9" ht="11.25">
      <c r="A854" s="277"/>
      <c r="B854" s="262"/>
      <c r="C854" s="258" t="s">
        <v>586</v>
      </c>
      <c r="D854" s="306">
        <v>118075</v>
      </c>
      <c r="E854" s="306">
        <v>1970</v>
      </c>
      <c r="F854" s="306"/>
      <c r="G854" s="306"/>
      <c r="H854" s="306"/>
      <c r="I854" s="307">
        <v>120045</v>
      </c>
    </row>
    <row r="855" spans="1:9" ht="11.25">
      <c r="A855" s="277"/>
      <c r="B855" s="262"/>
      <c r="C855" s="258" t="s">
        <v>700</v>
      </c>
      <c r="D855" s="306">
        <v>879248</v>
      </c>
      <c r="E855" s="306">
        <v>52050</v>
      </c>
      <c r="F855" s="306">
        <v>6508</v>
      </c>
      <c r="G855" s="306"/>
      <c r="H855" s="306"/>
      <c r="I855" s="307">
        <v>937806</v>
      </c>
    </row>
    <row r="856" spans="1:9" ht="11.25">
      <c r="A856" s="277"/>
      <c r="B856" s="262"/>
      <c r="C856" s="258" t="s">
        <v>587</v>
      </c>
      <c r="D856" s="306">
        <v>439244</v>
      </c>
      <c r="E856" s="306"/>
      <c r="F856" s="306"/>
      <c r="G856" s="306"/>
      <c r="H856" s="306"/>
      <c r="I856" s="307">
        <v>439244</v>
      </c>
    </row>
    <row r="857" spans="1:9" ht="11.25">
      <c r="A857" s="277"/>
      <c r="B857" s="262"/>
      <c r="C857" s="258" t="s">
        <v>588</v>
      </c>
      <c r="D857" s="306">
        <v>39497</v>
      </c>
      <c r="E857" s="306"/>
      <c r="F857" s="306"/>
      <c r="G857" s="306"/>
      <c r="H857" s="306"/>
      <c r="I857" s="307">
        <v>39497</v>
      </c>
    </row>
    <row r="858" spans="1:9" ht="11.25">
      <c r="A858" s="277"/>
      <c r="B858" s="262"/>
      <c r="C858" s="258" t="s">
        <v>589</v>
      </c>
      <c r="D858" s="306">
        <v>1302</v>
      </c>
      <c r="E858" s="306"/>
      <c r="F858" s="306"/>
      <c r="G858" s="306"/>
      <c r="H858" s="306"/>
      <c r="I858" s="307">
        <v>1302</v>
      </c>
    </row>
    <row r="859" spans="1:9" ht="11.25">
      <c r="A859" s="277"/>
      <c r="B859" s="262"/>
      <c r="C859" s="258" t="s">
        <v>565</v>
      </c>
      <c r="D859" s="306">
        <v>48772</v>
      </c>
      <c r="E859" s="306">
        <v>3300</v>
      </c>
      <c r="F859" s="306"/>
      <c r="G859" s="306"/>
      <c r="H859" s="306"/>
      <c r="I859" s="307">
        <v>52072</v>
      </c>
    </row>
    <row r="860" spans="1:9" ht="20.25" thickBot="1">
      <c r="A860" s="278"/>
      <c r="B860" s="262"/>
      <c r="C860" s="258" t="s">
        <v>593</v>
      </c>
      <c r="D860" s="306">
        <v>295976</v>
      </c>
      <c r="E860" s="306"/>
      <c r="F860" s="306">
        <v>9011</v>
      </c>
      <c r="G860" s="306"/>
      <c r="H860" s="306"/>
      <c r="I860" s="307">
        <v>304987</v>
      </c>
    </row>
    <row r="861" spans="1:9" ht="12" thickBot="1">
      <c r="A861" s="261"/>
      <c r="B861" s="263" t="s">
        <v>532</v>
      </c>
      <c r="C861" s="264"/>
      <c r="D861" s="308">
        <v>8351637</v>
      </c>
      <c r="E861" s="308">
        <v>57320</v>
      </c>
      <c r="F861" s="308">
        <v>213428</v>
      </c>
      <c r="G861" s="308"/>
      <c r="H861" s="308"/>
      <c r="I861" s="309">
        <v>8622385</v>
      </c>
    </row>
    <row r="862" spans="1:9" ht="29.25">
      <c r="A862" s="261"/>
      <c r="B862" s="257" t="s">
        <v>533</v>
      </c>
      <c r="C862" s="258" t="s">
        <v>582</v>
      </c>
      <c r="D862" s="306"/>
      <c r="E862" s="306"/>
      <c r="F862" s="306">
        <v>5500</v>
      </c>
      <c r="G862" s="306"/>
      <c r="H862" s="306"/>
      <c r="I862" s="307">
        <v>5500</v>
      </c>
    </row>
    <row r="863" spans="1:9" ht="11.25">
      <c r="A863" s="261"/>
      <c r="B863" s="262"/>
      <c r="C863" s="258" t="s">
        <v>735</v>
      </c>
      <c r="D863" s="306"/>
      <c r="E863" s="306"/>
      <c r="F863" s="306">
        <v>2009</v>
      </c>
      <c r="G863" s="306"/>
      <c r="H863" s="306"/>
      <c r="I863" s="307">
        <v>2009</v>
      </c>
    </row>
    <row r="864" spans="1:9" ht="19.5">
      <c r="A864" s="261"/>
      <c r="B864" s="262"/>
      <c r="C864" s="258" t="s">
        <v>583</v>
      </c>
      <c r="D864" s="306"/>
      <c r="E864" s="306"/>
      <c r="F864" s="306">
        <v>921705</v>
      </c>
      <c r="G864" s="306"/>
      <c r="H864" s="306"/>
      <c r="I864" s="307">
        <v>921705</v>
      </c>
    </row>
    <row r="865" spans="1:9" ht="19.5">
      <c r="A865" s="261"/>
      <c r="B865" s="262"/>
      <c r="C865" s="258" t="s">
        <v>584</v>
      </c>
      <c r="D865" s="306"/>
      <c r="E865" s="306"/>
      <c r="F865" s="306">
        <v>75308</v>
      </c>
      <c r="G865" s="306"/>
      <c r="H865" s="306"/>
      <c r="I865" s="307">
        <v>75308</v>
      </c>
    </row>
    <row r="866" spans="1:9" ht="19.5">
      <c r="A866" s="261"/>
      <c r="B866" s="262"/>
      <c r="C866" s="258" t="s">
        <v>577</v>
      </c>
      <c r="D866" s="306"/>
      <c r="E866" s="306"/>
      <c r="F866" s="306">
        <v>177226</v>
      </c>
      <c r="G866" s="306"/>
      <c r="H866" s="306"/>
      <c r="I866" s="307">
        <v>177226</v>
      </c>
    </row>
    <row r="867" spans="1:9" ht="11.25">
      <c r="A867" s="261"/>
      <c r="B867" s="262"/>
      <c r="C867" s="258" t="s">
        <v>578</v>
      </c>
      <c r="D867" s="306"/>
      <c r="E867" s="306"/>
      <c r="F867" s="306">
        <v>23900</v>
      </c>
      <c r="G867" s="306"/>
      <c r="H867" s="306"/>
      <c r="I867" s="307">
        <v>23900</v>
      </c>
    </row>
    <row r="868" spans="1:9" ht="11.25">
      <c r="A868" s="261"/>
      <c r="B868" s="262"/>
      <c r="C868" s="258" t="s">
        <v>586</v>
      </c>
      <c r="D868" s="306"/>
      <c r="E868" s="306"/>
      <c r="F868" s="306">
        <v>92695</v>
      </c>
      <c r="G868" s="306"/>
      <c r="H868" s="306"/>
      <c r="I868" s="307">
        <v>92695</v>
      </c>
    </row>
    <row r="869" spans="1:9" ht="19.5">
      <c r="A869" s="261"/>
      <c r="B869" s="262"/>
      <c r="C869" s="258" t="s">
        <v>686</v>
      </c>
      <c r="D869" s="306"/>
      <c r="E869" s="306"/>
      <c r="F869" s="306">
        <v>28020</v>
      </c>
      <c r="G869" s="306"/>
      <c r="H869" s="306"/>
      <c r="I869" s="307">
        <v>28020</v>
      </c>
    </row>
    <row r="870" spans="1:9" ht="11.25">
      <c r="A870" s="261"/>
      <c r="B870" s="262"/>
      <c r="C870" s="258" t="s">
        <v>587</v>
      </c>
      <c r="D870" s="306"/>
      <c r="E870" s="306"/>
      <c r="F870" s="306">
        <v>149178</v>
      </c>
      <c r="G870" s="306"/>
      <c r="H870" s="306"/>
      <c r="I870" s="307">
        <v>149178</v>
      </c>
    </row>
    <row r="871" spans="1:9" ht="11.25">
      <c r="A871" s="261"/>
      <c r="B871" s="262"/>
      <c r="C871" s="258" t="s">
        <v>588</v>
      </c>
      <c r="D871" s="306"/>
      <c r="E871" s="306"/>
      <c r="F871" s="306">
        <v>370000</v>
      </c>
      <c r="G871" s="306"/>
      <c r="H871" s="306"/>
      <c r="I871" s="307">
        <v>370000</v>
      </c>
    </row>
    <row r="872" spans="1:9" ht="11.25">
      <c r="A872" s="261"/>
      <c r="B872" s="262"/>
      <c r="C872" s="258" t="s">
        <v>589</v>
      </c>
      <c r="D872" s="306"/>
      <c r="E872" s="306"/>
      <c r="F872" s="306">
        <v>6800</v>
      </c>
      <c r="G872" s="306"/>
      <c r="H872" s="306"/>
      <c r="I872" s="307">
        <v>6800</v>
      </c>
    </row>
    <row r="873" spans="1:9" ht="11.25">
      <c r="A873" s="261"/>
      <c r="B873" s="262"/>
      <c r="C873" s="258" t="s">
        <v>565</v>
      </c>
      <c r="D873" s="306"/>
      <c r="E873" s="306"/>
      <c r="F873" s="306">
        <v>74309</v>
      </c>
      <c r="G873" s="306"/>
      <c r="H873" s="306"/>
      <c r="I873" s="307">
        <v>74309</v>
      </c>
    </row>
    <row r="874" spans="1:9" ht="19.5">
      <c r="A874" s="261"/>
      <c r="B874" s="262"/>
      <c r="C874" s="258" t="s">
        <v>636</v>
      </c>
      <c r="D874" s="306"/>
      <c r="E874" s="306"/>
      <c r="F874" s="306">
        <v>1800</v>
      </c>
      <c r="G874" s="306"/>
      <c r="H874" s="306"/>
      <c r="I874" s="307">
        <v>1800</v>
      </c>
    </row>
    <row r="875" spans="1:9" ht="11.25">
      <c r="A875" s="261"/>
      <c r="B875" s="262"/>
      <c r="C875" s="258" t="s">
        <v>590</v>
      </c>
      <c r="D875" s="306"/>
      <c r="E875" s="306"/>
      <c r="F875" s="306">
        <v>3000</v>
      </c>
      <c r="G875" s="306"/>
      <c r="H875" s="306"/>
      <c r="I875" s="307">
        <v>3000</v>
      </c>
    </row>
    <row r="876" spans="1:9" ht="11.25">
      <c r="A876" s="261"/>
      <c r="B876" s="262"/>
      <c r="C876" s="258" t="s">
        <v>592</v>
      </c>
      <c r="D876" s="306"/>
      <c r="E876" s="306"/>
      <c r="F876" s="306">
        <v>8000</v>
      </c>
      <c r="G876" s="306"/>
      <c r="H876" s="306"/>
      <c r="I876" s="307">
        <v>8000</v>
      </c>
    </row>
    <row r="877" spans="1:9" ht="19.5">
      <c r="A877" s="261"/>
      <c r="B877" s="262"/>
      <c r="C877" s="258" t="s">
        <v>593</v>
      </c>
      <c r="D877" s="306"/>
      <c r="E877" s="306"/>
      <c r="F877" s="306">
        <v>52371</v>
      </c>
      <c r="G877" s="306"/>
      <c r="H877" s="306"/>
      <c r="I877" s="307">
        <v>52371</v>
      </c>
    </row>
    <row r="878" spans="1:9" ht="20.25" thickBot="1">
      <c r="A878" s="261"/>
      <c r="B878" s="262"/>
      <c r="C878" s="258" t="s">
        <v>600</v>
      </c>
      <c r="D878" s="306"/>
      <c r="E878" s="306"/>
      <c r="F878" s="306">
        <v>4015</v>
      </c>
      <c r="G878" s="306"/>
      <c r="H878" s="306"/>
      <c r="I878" s="307">
        <v>4015</v>
      </c>
    </row>
    <row r="879" spans="1:9" ht="12" thickBot="1">
      <c r="A879" s="261"/>
      <c r="B879" s="263" t="s">
        <v>534</v>
      </c>
      <c r="C879" s="264"/>
      <c r="D879" s="308"/>
      <c r="E879" s="308"/>
      <c r="F879" s="308">
        <v>1995836</v>
      </c>
      <c r="G879" s="308"/>
      <c r="H879" s="308"/>
      <c r="I879" s="309">
        <v>1995836</v>
      </c>
    </row>
    <row r="880" spans="1:9" ht="19.5">
      <c r="A880" s="261"/>
      <c r="B880" s="279" t="s">
        <v>745</v>
      </c>
      <c r="C880" s="258" t="s">
        <v>582</v>
      </c>
      <c r="D880" s="306"/>
      <c r="E880" s="306"/>
      <c r="F880" s="306">
        <v>1800</v>
      </c>
      <c r="G880" s="306"/>
      <c r="H880" s="306"/>
      <c r="I880" s="307">
        <v>1800</v>
      </c>
    </row>
    <row r="881" spans="1:9" ht="19.5">
      <c r="A881" s="261"/>
      <c r="B881" s="280"/>
      <c r="C881" s="258" t="s">
        <v>583</v>
      </c>
      <c r="D881" s="306"/>
      <c r="E881" s="306"/>
      <c r="F881" s="306">
        <v>1896278</v>
      </c>
      <c r="G881" s="306"/>
      <c r="H881" s="306"/>
      <c r="I881" s="307">
        <v>1896278</v>
      </c>
    </row>
    <row r="882" spans="1:9" ht="19.5">
      <c r="A882" s="261"/>
      <c r="B882" s="280"/>
      <c r="C882" s="258" t="s">
        <v>584</v>
      </c>
      <c r="D882" s="306"/>
      <c r="E882" s="306"/>
      <c r="F882" s="306">
        <v>139838</v>
      </c>
      <c r="G882" s="306"/>
      <c r="H882" s="306"/>
      <c r="I882" s="307">
        <v>139838</v>
      </c>
    </row>
    <row r="883" spans="1:9" ht="19.5">
      <c r="A883" s="261"/>
      <c r="B883" s="280"/>
      <c r="C883" s="258" t="s">
        <v>577</v>
      </c>
      <c r="D883" s="306"/>
      <c r="E883" s="306"/>
      <c r="F883" s="306">
        <v>363337</v>
      </c>
      <c r="G883" s="306"/>
      <c r="H883" s="306"/>
      <c r="I883" s="307">
        <v>363337</v>
      </c>
    </row>
    <row r="884" spans="1:9" ht="11.25">
      <c r="A884" s="261"/>
      <c r="B884" s="280"/>
      <c r="C884" s="258" t="s">
        <v>578</v>
      </c>
      <c r="D884" s="306"/>
      <c r="E884" s="306"/>
      <c r="F884" s="306">
        <v>49001</v>
      </c>
      <c r="G884" s="306"/>
      <c r="H884" s="306"/>
      <c r="I884" s="307">
        <v>49001</v>
      </c>
    </row>
    <row r="885" spans="1:9" ht="11.25">
      <c r="A885" s="261"/>
      <c r="B885" s="280"/>
      <c r="C885" s="258" t="s">
        <v>586</v>
      </c>
      <c r="D885" s="306"/>
      <c r="E885" s="306"/>
      <c r="F885" s="306">
        <v>29550</v>
      </c>
      <c r="G885" s="306"/>
      <c r="H885" s="306"/>
      <c r="I885" s="307">
        <v>29550</v>
      </c>
    </row>
    <row r="886" spans="1:9" ht="19.5">
      <c r="A886" s="261"/>
      <c r="B886" s="280"/>
      <c r="C886" s="258" t="s">
        <v>686</v>
      </c>
      <c r="D886" s="306"/>
      <c r="E886" s="306">
        <v>2000</v>
      </c>
      <c r="F886" s="306">
        <v>7320</v>
      </c>
      <c r="G886" s="306"/>
      <c r="H886" s="306"/>
      <c r="I886" s="307">
        <v>9320</v>
      </c>
    </row>
    <row r="887" spans="1:9" ht="11.25">
      <c r="A887" s="261"/>
      <c r="B887" s="280"/>
      <c r="C887" s="258" t="s">
        <v>587</v>
      </c>
      <c r="D887" s="306"/>
      <c r="E887" s="306"/>
      <c r="F887" s="306">
        <v>49622</v>
      </c>
      <c r="G887" s="306"/>
      <c r="H887" s="306"/>
      <c r="I887" s="307">
        <v>49622</v>
      </c>
    </row>
    <row r="888" spans="1:9" ht="11.25">
      <c r="A888" s="261"/>
      <c r="B888" s="280"/>
      <c r="C888" s="258" t="s">
        <v>588</v>
      </c>
      <c r="D888" s="306"/>
      <c r="E888" s="306"/>
      <c r="F888" s="306">
        <v>4000</v>
      </c>
      <c r="G888" s="306"/>
      <c r="H888" s="306"/>
      <c r="I888" s="307">
        <v>4000</v>
      </c>
    </row>
    <row r="889" spans="1:9" ht="11.25">
      <c r="A889" s="261"/>
      <c r="B889" s="280"/>
      <c r="C889" s="258" t="s">
        <v>589</v>
      </c>
      <c r="D889" s="306"/>
      <c r="E889" s="306"/>
      <c r="F889" s="306">
        <v>2556</v>
      </c>
      <c r="G889" s="306"/>
      <c r="H889" s="306"/>
      <c r="I889" s="307">
        <v>2556</v>
      </c>
    </row>
    <row r="890" spans="1:9" ht="11.25">
      <c r="A890" s="261"/>
      <c r="B890" s="280"/>
      <c r="C890" s="258" t="s">
        <v>565</v>
      </c>
      <c r="D890" s="306"/>
      <c r="E890" s="306"/>
      <c r="F890" s="306">
        <v>62512</v>
      </c>
      <c r="G890" s="306"/>
      <c r="H890" s="306"/>
      <c r="I890" s="307">
        <v>62512</v>
      </c>
    </row>
    <row r="891" spans="1:9" ht="19.5">
      <c r="A891" s="261"/>
      <c r="B891" s="280"/>
      <c r="C891" s="258" t="s">
        <v>636</v>
      </c>
      <c r="D891" s="306"/>
      <c r="E891" s="306"/>
      <c r="F891" s="306">
        <v>1200</v>
      </c>
      <c r="G891" s="306"/>
      <c r="H891" s="306"/>
      <c r="I891" s="307">
        <v>1200</v>
      </c>
    </row>
    <row r="892" spans="1:9" ht="11.25">
      <c r="A892" s="261"/>
      <c r="B892" s="280"/>
      <c r="C892" s="258" t="s">
        <v>590</v>
      </c>
      <c r="D892" s="306"/>
      <c r="E892" s="306"/>
      <c r="F892" s="306">
        <v>1650</v>
      </c>
      <c r="G892" s="306"/>
      <c r="H892" s="306"/>
      <c r="I892" s="307">
        <v>1650</v>
      </c>
    </row>
    <row r="893" spans="1:9" ht="11.25">
      <c r="A893" s="261"/>
      <c r="B893" s="280"/>
      <c r="C893" s="258" t="s">
        <v>592</v>
      </c>
      <c r="D893" s="306"/>
      <c r="E893" s="306"/>
      <c r="F893" s="306">
        <v>5807</v>
      </c>
      <c r="G893" s="306"/>
      <c r="H893" s="306"/>
      <c r="I893" s="307">
        <v>5807</v>
      </c>
    </row>
    <row r="894" spans="1:9" ht="20.25" thickBot="1">
      <c r="A894" s="261"/>
      <c r="B894" s="281"/>
      <c r="C894" s="258" t="s">
        <v>593</v>
      </c>
      <c r="D894" s="306"/>
      <c r="E894" s="306"/>
      <c r="F894" s="306">
        <v>112228</v>
      </c>
      <c r="G894" s="306"/>
      <c r="H894" s="306"/>
      <c r="I894" s="307">
        <v>112228</v>
      </c>
    </row>
    <row r="895" spans="1:9" ht="12" thickBot="1">
      <c r="A895" s="261"/>
      <c r="B895" s="263" t="s">
        <v>746</v>
      </c>
      <c r="C895" s="264"/>
      <c r="D895" s="308"/>
      <c r="E895" s="308">
        <v>2000</v>
      </c>
      <c r="F895" s="308">
        <v>2726699</v>
      </c>
      <c r="G895" s="308"/>
      <c r="H895" s="308"/>
      <c r="I895" s="309">
        <v>2728699</v>
      </c>
    </row>
    <row r="896" spans="1:9" ht="19.5">
      <c r="A896" s="261"/>
      <c r="B896" s="279" t="s">
        <v>535</v>
      </c>
      <c r="C896" s="258" t="s">
        <v>583</v>
      </c>
      <c r="D896" s="306"/>
      <c r="E896" s="306"/>
      <c r="F896" s="306">
        <v>593690</v>
      </c>
      <c r="G896" s="306"/>
      <c r="H896" s="306"/>
      <c r="I896" s="307">
        <v>593690</v>
      </c>
    </row>
    <row r="897" spans="1:9" ht="19.5">
      <c r="A897" s="261"/>
      <c r="B897" s="282"/>
      <c r="C897" s="258" t="s">
        <v>584</v>
      </c>
      <c r="D897" s="306"/>
      <c r="E897" s="306"/>
      <c r="F897" s="306">
        <v>46618</v>
      </c>
      <c r="G897" s="306"/>
      <c r="H897" s="306"/>
      <c r="I897" s="307">
        <v>46618</v>
      </c>
    </row>
    <row r="898" spans="1:9" ht="19.5">
      <c r="A898" s="261"/>
      <c r="B898" s="262"/>
      <c r="C898" s="258" t="s">
        <v>577</v>
      </c>
      <c r="D898" s="306"/>
      <c r="E898" s="306"/>
      <c r="F898" s="306">
        <v>114285</v>
      </c>
      <c r="G898" s="306"/>
      <c r="H898" s="306"/>
      <c r="I898" s="307">
        <v>114285</v>
      </c>
    </row>
    <row r="899" spans="1:9" ht="11.25">
      <c r="A899" s="261"/>
      <c r="B899" s="262"/>
      <c r="C899" s="258" t="s">
        <v>578</v>
      </c>
      <c r="D899" s="306"/>
      <c r="E899" s="306"/>
      <c r="F899" s="306">
        <v>15413</v>
      </c>
      <c r="G899" s="306"/>
      <c r="H899" s="306"/>
      <c r="I899" s="307">
        <v>15413</v>
      </c>
    </row>
    <row r="900" spans="1:9" ht="11.25">
      <c r="A900" s="261"/>
      <c r="B900" s="262"/>
      <c r="C900" s="258" t="s">
        <v>579</v>
      </c>
      <c r="D900" s="306"/>
      <c r="E900" s="306"/>
      <c r="F900" s="306">
        <v>2000</v>
      </c>
      <c r="G900" s="306"/>
      <c r="H900" s="306"/>
      <c r="I900" s="307">
        <v>2000</v>
      </c>
    </row>
    <row r="901" spans="1:9" ht="11.25">
      <c r="A901" s="261"/>
      <c r="B901" s="262"/>
      <c r="C901" s="258" t="s">
        <v>586</v>
      </c>
      <c r="D901" s="306"/>
      <c r="E901" s="306"/>
      <c r="F901" s="306">
        <v>18000</v>
      </c>
      <c r="G901" s="306"/>
      <c r="H901" s="306"/>
      <c r="I901" s="307">
        <v>18000</v>
      </c>
    </row>
    <row r="902" spans="1:9" ht="19.5">
      <c r="A902" s="261"/>
      <c r="B902" s="262"/>
      <c r="C902" s="258" t="s">
        <v>686</v>
      </c>
      <c r="D902" s="306"/>
      <c r="E902" s="306">
        <v>3500</v>
      </c>
      <c r="F902" s="306">
        <v>1000</v>
      </c>
      <c r="G902" s="306"/>
      <c r="H902" s="306"/>
      <c r="I902" s="307">
        <v>4500</v>
      </c>
    </row>
    <row r="903" spans="1:9" ht="11.25">
      <c r="A903" s="261"/>
      <c r="B903" s="262"/>
      <c r="C903" s="258" t="s">
        <v>587</v>
      </c>
      <c r="D903" s="306"/>
      <c r="E903" s="306"/>
      <c r="F903" s="306">
        <v>59884</v>
      </c>
      <c r="G903" s="306"/>
      <c r="H903" s="306"/>
      <c r="I903" s="307">
        <v>59884</v>
      </c>
    </row>
    <row r="904" spans="1:9" ht="11.25">
      <c r="A904" s="261"/>
      <c r="B904" s="262"/>
      <c r="C904" s="258" t="s">
        <v>588</v>
      </c>
      <c r="D904" s="306"/>
      <c r="E904" s="306"/>
      <c r="F904" s="306">
        <v>600</v>
      </c>
      <c r="G904" s="306"/>
      <c r="H904" s="306"/>
      <c r="I904" s="307">
        <v>600</v>
      </c>
    </row>
    <row r="905" spans="1:9" ht="11.25">
      <c r="A905" s="261"/>
      <c r="B905" s="262"/>
      <c r="C905" s="258" t="s">
        <v>589</v>
      </c>
      <c r="D905" s="306"/>
      <c r="E905" s="306"/>
      <c r="F905" s="306">
        <v>2000</v>
      </c>
      <c r="G905" s="306"/>
      <c r="H905" s="306"/>
      <c r="I905" s="307">
        <v>2000</v>
      </c>
    </row>
    <row r="906" spans="1:9" ht="11.25">
      <c r="A906" s="261"/>
      <c r="B906" s="262"/>
      <c r="C906" s="258" t="s">
        <v>565</v>
      </c>
      <c r="D906" s="306"/>
      <c r="E906" s="306">
        <v>1000</v>
      </c>
      <c r="F906" s="306">
        <v>23142</v>
      </c>
      <c r="G906" s="306"/>
      <c r="H906" s="306"/>
      <c r="I906" s="307">
        <v>24142</v>
      </c>
    </row>
    <row r="907" spans="1:9" ht="19.5">
      <c r="A907" s="261"/>
      <c r="B907" s="262"/>
      <c r="C907" s="258" t="s">
        <v>636</v>
      </c>
      <c r="D907" s="306"/>
      <c r="E907" s="306"/>
      <c r="F907" s="306">
        <v>1680</v>
      </c>
      <c r="G907" s="306"/>
      <c r="H907" s="306"/>
      <c r="I907" s="307">
        <v>1680</v>
      </c>
    </row>
    <row r="908" spans="1:9" ht="11.25">
      <c r="A908" s="261"/>
      <c r="B908" s="262"/>
      <c r="C908" s="258" t="s">
        <v>590</v>
      </c>
      <c r="D908" s="306"/>
      <c r="E908" s="306"/>
      <c r="F908" s="306">
        <v>200</v>
      </c>
      <c r="G908" s="306"/>
      <c r="H908" s="306"/>
      <c r="I908" s="307">
        <v>200</v>
      </c>
    </row>
    <row r="909" spans="1:9" ht="11.25">
      <c r="A909" s="261"/>
      <c r="B909" s="262"/>
      <c r="C909" s="258" t="s">
        <v>592</v>
      </c>
      <c r="D909" s="306"/>
      <c r="E909" s="306"/>
      <c r="F909" s="306">
        <v>4120</v>
      </c>
      <c r="G909" s="306"/>
      <c r="H909" s="306"/>
      <c r="I909" s="307">
        <v>4120</v>
      </c>
    </row>
    <row r="910" spans="1:9" ht="20.25" thickBot="1">
      <c r="A910" s="261"/>
      <c r="B910" s="262"/>
      <c r="C910" s="258" t="s">
        <v>593</v>
      </c>
      <c r="D910" s="306"/>
      <c r="E910" s="306"/>
      <c r="F910" s="306">
        <v>41266</v>
      </c>
      <c r="G910" s="306"/>
      <c r="H910" s="306"/>
      <c r="I910" s="307">
        <v>41266</v>
      </c>
    </row>
    <row r="911" spans="1:9" ht="12" thickBot="1">
      <c r="A911" s="261"/>
      <c r="B911" s="263" t="s">
        <v>536</v>
      </c>
      <c r="C911" s="264"/>
      <c r="D911" s="308"/>
      <c r="E911" s="308">
        <v>4500</v>
      </c>
      <c r="F911" s="308">
        <v>923898</v>
      </c>
      <c r="G911" s="308"/>
      <c r="H911" s="308"/>
      <c r="I911" s="309">
        <v>928398</v>
      </c>
    </row>
    <row r="912" spans="1:9" ht="19.5">
      <c r="A912" s="261"/>
      <c r="B912" s="257" t="s">
        <v>537</v>
      </c>
      <c r="C912" s="258" t="s">
        <v>582</v>
      </c>
      <c r="D912" s="306"/>
      <c r="E912" s="306"/>
      <c r="F912" s="306">
        <v>1370</v>
      </c>
      <c r="G912" s="306"/>
      <c r="H912" s="306"/>
      <c r="I912" s="307">
        <v>1370</v>
      </c>
    </row>
    <row r="913" spans="1:9" ht="19.5">
      <c r="A913" s="261"/>
      <c r="B913" s="262"/>
      <c r="C913" s="258" t="s">
        <v>583</v>
      </c>
      <c r="D913" s="306"/>
      <c r="E913" s="306"/>
      <c r="F913" s="306">
        <v>1188258</v>
      </c>
      <c r="G913" s="306"/>
      <c r="H913" s="306"/>
      <c r="I913" s="307">
        <v>1188258</v>
      </c>
    </row>
    <row r="914" spans="1:9" ht="19.5">
      <c r="A914" s="261"/>
      <c r="B914" s="262"/>
      <c r="C914" s="258" t="s">
        <v>584</v>
      </c>
      <c r="D914" s="306"/>
      <c r="E914" s="306"/>
      <c r="F914" s="306">
        <v>101174</v>
      </c>
      <c r="G914" s="306"/>
      <c r="H914" s="306"/>
      <c r="I914" s="307">
        <v>101174</v>
      </c>
    </row>
    <row r="915" spans="1:9" ht="19.5">
      <c r="A915" s="261"/>
      <c r="B915" s="262"/>
      <c r="C915" s="258" t="s">
        <v>577</v>
      </c>
      <c r="D915" s="306"/>
      <c r="E915" s="306"/>
      <c r="F915" s="306">
        <v>230680</v>
      </c>
      <c r="G915" s="306"/>
      <c r="H915" s="306"/>
      <c r="I915" s="307">
        <v>230680</v>
      </c>
    </row>
    <row r="916" spans="1:9" ht="11.25">
      <c r="A916" s="261"/>
      <c r="B916" s="262"/>
      <c r="C916" s="258" t="s">
        <v>578</v>
      </c>
      <c r="D916" s="306"/>
      <c r="E916" s="306"/>
      <c r="F916" s="306">
        <v>31109</v>
      </c>
      <c r="G916" s="306"/>
      <c r="H916" s="306"/>
      <c r="I916" s="307">
        <v>31109</v>
      </c>
    </row>
    <row r="917" spans="1:9" ht="11.25">
      <c r="A917" s="261"/>
      <c r="B917" s="262"/>
      <c r="C917" s="258" t="s">
        <v>586</v>
      </c>
      <c r="D917" s="306"/>
      <c r="E917" s="306"/>
      <c r="F917" s="306">
        <v>216525</v>
      </c>
      <c r="G917" s="306"/>
      <c r="H917" s="306"/>
      <c r="I917" s="307">
        <v>216525</v>
      </c>
    </row>
    <row r="918" spans="1:9" ht="11.25">
      <c r="A918" s="261"/>
      <c r="B918" s="262"/>
      <c r="C918" s="258" t="s">
        <v>700</v>
      </c>
      <c r="D918" s="306"/>
      <c r="E918" s="306"/>
      <c r="F918" s="306">
        <v>46050</v>
      </c>
      <c r="G918" s="306"/>
      <c r="H918" s="306"/>
      <c r="I918" s="307">
        <v>46050</v>
      </c>
    </row>
    <row r="919" spans="1:9" ht="19.5">
      <c r="A919" s="261"/>
      <c r="B919" s="262"/>
      <c r="C919" s="258" t="s">
        <v>686</v>
      </c>
      <c r="D919" s="306"/>
      <c r="E919" s="306"/>
      <c r="F919" s="306">
        <v>10000</v>
      </c>
      <c r="G919" s="306"/>
      <c r="H919" s="306"/>
      <c r="I919" s="307">
        <v>10000</v>
      </c>
    </row>
    <row r="920" spans="1:9" ht="11.25">
      <c r="A920" s="261"/>
      <c r="B920" s="262"/>
      <c r="C920" s="258" t="s">
        <v>587</v>
      </c>
      <c r="D920" s="306"/>
      <c r="E920" s="306"/>
      <c r="F920" s="306">
        <v>465051</v>
      </c>
      <c r="G920" s="306"/>
      <c r="H920" s="306"/>
      <c r="I920" s="307">
        <v>465051</v>
      </c>
    </row>
    <row r="921" spans="1:9" ht="11.25">
      <c r="A921" s="261"/>
      <c r="B921" s="262"/>
      <c r="C921" s="258" t="s">
        <v>588</v>
      </c>
      <c r="D921" s="306"/>
      <c r="E921" s="306"/>
      <c r="F921" s="306">
        <v>49300</v>
      </c>
      <c r="G921" s="306"/>
      <c r="H921" s="306"/>
      <c r="I921" s="307">
        <v>49300</v>
      </c>
    </row>
    <row r="922" spans="1:9" ht="11.25">
      <c r="A922" s="261"/>
      <c r="B922" s="262"/>
      <c r="C922" s="258" t="s">
        <v>589</v>
      </c>
      <c r="D922" s="306"/>
      <c r="E922" s="306"/>
      <c r="F922" s="306">
        <v>855</v>
      </c>
      <c r="G922" s="306"/>
      <c r="H922" s="306"/>
      <c r="I922" s="307">
        <v>855</v>
      </c>
    </row>
    <row r="923" spans="1:9" ht="11.25">
      <c r="A923" s="261"/>
      <c r="B923" s="262"/>
      <c r="C923" s="258" t="s">
        <v>565</v>
      </c>
      <c r="D923" s="306"/>
      <c r="E923" s="306"/>
      <c r="F923" s="306">
        <v>111913</v>
      </c>
      <c r="G923" s="306"/>
      <c r="H923" s="306"/>
      <c r="I923" s="307">
        <v>111913</v>
      </c>
    </row>
    <row r="924" spans="1:9" ht="11.25">
      <c r="A924" s="261"/>
      <c r="B924" s="262"/>
      <c r="C924" s="258" t="s">
        <v>590</v>
      </c>
      <c r="D924" s="306"/>
      <c r="E924" s="306"/>
      <c r="F924" s="306">
        <v>1560</v>
      </c>
      <c r="G924" s="306"/>
      <c r="H924" s="306"/>
      <c r="I924" s="307">
        <v>1560</v>
      </c>
    </row>
    <row r="925" spans="1:9" ht="11.25">
      <c r="A925" s="261"/>
      <c r="B925" s="262"/>
      <c r="C925" s="258" t="s">
        <v>592</v>
      </c>
      <c r="D925" s="306"/>
      <c r="E925" s="306"/>
      <c r="F925" s="306">
        <v>1900</v>
      </c>
      <c r="G925" s="306"/>
      <c r="H925" s="306"/>
      <c r="I925" s="307">
        <v>1900</v>
      </c>
    </row>
    <row r="926" spans="1:9" ht="19.5">
      <c r="A926" s="261"/>
      <c r="B926" s="262"/>
      <c r="C926" s="258" t="s">
        <v>593</v>
      </c>
      <c r="D926" s="306"/>
      <c r="E926" s="306"/>
      <c r="F926" s="306">
        <v>65460</v>
      </c>
      <c r="G926" s="306"/>
      <c r="H926" s="306"/>
      <c r="I926" s="307">
        <v>65460</v>
      </c>
    </row>
    <row r="927" spans="1:9" ht="20.25" thickBot="1">
      <c r="A927" s="261"/>
      <c r="B927" s="262"/>
      <c r="C927" s="258" t="s">
        <v>595</v>
      </c>
      <c r="D927" s="306"/>
      <c r="E927" s="306"/>
      <c r="F927" s="306">
        <v>350</v>
      </c>
      <c r="G927" s="306"/>
      <c r="H927" s="306"/>
      <c r="I927" s="307">
        <v>350</v>
      </c>
    </row>
    <row r="928" spans="1:9" ht="12" thickBot="1">
      <c r="A928" s="261"/>
      <c r="B928" s="263" t="s">
        <v>538</v>
      </c>
      <c r="C928" s="264"/>
      <c r="D928" s="308"/>
      <c r="E928" s="308"/>
      <c r="F928" s="308">
        <v>2521555</v>
      </c>
      <c r="G928" s="308"/>
      <c r="H928" s="308"/>
      <c r="I928" s="309">
        <v>2521555</v>
      </c>
    </row>
    <row r="929" spans="1:9" ht="19.5">
      <c r="A929" s="261"/>
      <c r="B929" s="279" t="s">
        <v>539</v>
      </c>
      <c r="C929" s="258" t="s">
        <v>577</v>
      </c>
      <c r="D929" s="306">
        <v>26133</v>
      </c>
      <c r="E929" s="306"/>
      <c r="F929" s="306"/>
      <c r="G929" s="306"/>
      <c r="H929" s="306"/>
      <c r="I929" s="307">
        <v>26133</v>
      </c>
    </row>
    <row r="930" spans="1:9" ht="11.25">
      <c r="A930" s="261"/>
      <c r="B930" s="280"/>
      <c r="C930" s="258" t="s">
        <v>578</v>
      </c>
      <c r="D930" s="306">
        <v>3519</v>
      </c>
      <c r="E930" s="306"/>
      <c r="F930" s="306"/>
      <c r="G930" s="306"/>
      <c r="H930" s="306"/>
      <c r="I930" s="307">
        <v>3519</v>
      </c>
    </row>
    <row r="931" spans="1:9" ht="11.25">
      <c r="A931" s="261"/>
      <c r="B931" s="280"/>
      <c r="C931" s="258" t="s">
        <v>579</v>
      </c>
      <c r="D931" s="306">
        <v>146348</v>
      </c>
      <c r="E931" s="306"/>
      <c r="F931" s="306"/>
      <c r="G931" s="306"/>
      <c r="H931" s="306"/>
      <c r="I931" s="307">
        <v>146348</v>
      </c>
    </row>
    <row r="932" spans="1:9" ht="11.25">
      <c r="A932" s="261"/>
      <c r="B932" s="280"/>
      <c r="C932" s="258" t="s">
        <v>586</v>
      </c>
      <c r="D932" s="306">
        <v>7042</v>
      </c>
      <c r="E932" s="306"/>
      <c r="F932" s="306"/>
      <c r="G932" s="306"/>
      <c r="H932" s="306"/>
      <c r="I932" s="307">
        <v>7042</v>
      </c>
    </row>
    <row r="933" spans="1:9" ht="11.25">
      <c r="A933" s="261"/>
      <c r="B933" s="280"/>
      <c r="C933" s="258" t="s">
        <v>700</v>
      </c>
      <c r="D933" s="306">
        <v>2337</v>
      </c>
      <c r="E933" s="306"/>
      <c r="F933" s="306"/>
      <c r="G933" s="306"/>
      <c r="H933" s="306"/>
      <c r="I933" s="307">
        <v>2337</v>
      </c>
    </row>
    <row r="934" spans="1:9" ht="12" thickBot="1">
      <c r="A934" s="261"/>
      <c r="B934" s="281"/>
      <c r="C934" s="258" t="s">
        <v>565</v>
      </c>
      <c r="D934" s="306">
        <v>5583</v>
      </c>
      <c r="E934" s="306">
        <v>32650</v>
      </c>
      <c r="F934" s="306"/>
      <c r="G934" s="306"/>
      <c r="H934" s="306"/>
      <c r="I934" s="307">
        <v>38233</v>
      </c>
    </row>
    <row r="935" spans="1:9" ht="12" thickBot="1">
      <c r="A935" s="261"/>
      <c r="B935" s="263" t="s">
        <v>540</v>
      </c>
      <c r="C935" s="264"/>
      <c r="D935" s="308">
        <v>190962</v>
      </c>
      <c r="E935" s="308">
        <v>32650</v>
      </c>
      <c r="F935" s="308"/>
      <c r="G935" s="308"/>
      <c r="H935" s="308"/>
      <c r="I935" s="309">
        <v>223612</v>
      </c>
    </row>
    <row r="936" spans="1:9" ht="29.25">
      <c r="A936" s="261"/>
      <c r="B936" s="257" t="s">
        <v>541</v>
      </c>
      <c r="C936" s="258" t="s">
        <v>747</v>
      </c>
      <c r="D936" s="306"/>
      <c r="E936" s="306"/>
      <c r="F936" s="306">
        <v>95</v>
      </c>
      <c r="G936" s="306"/>
      <c r="H936" s="306"/>
      <c r="I936" s="307">
        <v>95</v>
      </c>
    </row>
    <row r="937" spans="1:9" ht="29.25">
      <c r="A937" s="261"/>
      <c r="B937" s="262"/>
      <c r="C937" s="258" t="s">
        <v>748</v>
      </c>
      <c r="D937" s="306"/>
      <c r="E937" s="306"/>
      <c r="F937" s="306">
        <v>45</v>
      </c>
      <c r="G937" s="306"/>
      <c r="H937" s="306"/>
      <c r="I937" s="307">
        <v>45</v>
      </c>
    </row>
    <row r="938" spans="1:9" ht="12" thickBot="1">
      <c r="A938" s="261"/>
      <c r="B938" s="262"/>
      <c r="C938" s="258" t="s">
        <v>749</v>
      </c>
      <c r="D938" s="306">
        <v>110835</v>
      </c>
      <c r="E938" s="306"/>
      <c r="F938" s="306"/>
      <c r="G938" s="306"/>
      <c r="H938" s="306"/>
      <c r="I938" s="307">
        <v>110835</v>
      </c>
    </row>
    <row r="939" spans="1:9" ht="12" thickBot="1">
      <c r="A939" s="261"/>
      <c r="B939" s="263" t="s">
        <v>542</v>
      </c>
      <c r="C939" s="264"/>
      <c r="D939" s="308">
        <v>110835</v>
      </c>
      <c r="E939" s="308"/>
      <c r="F939" s="308">
        <v>140</v>
      </c>
      <c r="G939" s="308"/>
      <c r="H939" s="308"/>
      <c r="I939" s="309">
        <v>110975</v>
      </c>
    </row>
    <row r="940" spans="1:9" ht="19.5">
      <c r="A940" s="261"/>
      <c r="B940" s="279" t="s">
        <v>543</v>
      </c>
      <c r="C940" s="258" t="s">
        <v>583</v>
      </c>
      <c r="D940" s="306"/>
      <c r="E940" s="306"/>
      <c r="F940" s="306">
        <v>243013</v>
      </c>
      <c r="G940" s="306"/>
      <c r="H940" s="306"/>
      <c r="I940" s="307">
        <v>243013</v>
      </c>
    </row>
    <row r="941" spans="1:9" ht="19.5">
      <c r="A941" s="261"/>
      <c r="B941" s="280"/>
      <c r="C941" s="258" t="s">
        <v>584</v>
      </c>
      <c r="D941" s="306"/>
      <c r="E941" s="306"/>
      <c r="F941" s="306">
        <v>17460</v>
      </c>
      <c r="G941" s="306"/>
      <c r="H941" s="306"/>
      <c r="I941" s="307">
        <v>17460</v>
      </c>
    </row>
    <row r="942" spans="1:9" ht="19.5">
      <c r="A942" s="261"/>
      <c r="B942" s="280"/>
      <c r="C942" s="258" t="s">
        <v>577</v>
      </c>
      <c r="D942" s="306"/>
      <c r="E942" s="306"/>
      <c r="F942" s="306">
        <v>46811</v>
      </c>
      <c r="G942" s="306"/>
      <c r="H942" s="306"/>
      <c r="I942" s="307">
        <v>46811</v>
      </c>
    </row>
    <row r="943" spans="1:9" ht="11.25">
      <c r="A943" s="261"/>
      <c r="B943" s="280"/>
      <c r="C943" s="258" t="s">
        <v>578</v>
      </c>
      <c r="D943" s="306"/>
      <c r="E943" s="306"/>
      <c r="F943" s="306">
        <v>6312</v>
      </c>
      <c r="G943" s="306"/>
      <c r="H943" s="306"/>
      <c r="I943" s="307">
        <v>6312</v>
      </c>
    </row>
    <row r="944" spans="1:9" ht="11.25">
      <c r="A944" s="261"/>
      <c r="B944" s="280"/>
      <c r="C944" s="258" t="s">
        <v>586</v>
      </c>
      <c r="D944" s="306"/>
      <c r="E944" s="306"/>
      <c r="F944" s="306">
        <v>13400</v>
      </c>
      <c r="G944" s="306"/>
      <c r="H944" s="306"/>
      <c r="I944" s="307">
        <v>13400</v>
      </c>
    </row>
    <row r="945" spans="1:9" ht="11.25">
      <c r="A945" s="261"/>
      <c r="B945" s="280"/>
      <c r="C945" s="258" t="s">
        <v>587</v>
      </c>
      <c r="D945" s="306"/>
      <c r="E945" s="306"/>
      <c r="F945" s="306">
        <v>15700</v>
      </c>
      <c r="G945" s="306"/>
      <c r="H945" s="306"/>
      <c r="I945" s="307">
        <v>15700</v>
      </c>
    </row>
    <row r="946" spans="1:9" ht="11.25">
      <c r="A946" s="261"/>
      <c r="B946" s="280"/>
      <c r="C946" s="258" t="s">
        <v>588</v>
      </c>
      <c r="D946" s="306"/>
      <c r="E946" s="306"/>
      <c r="F946" s="306">
        <v>131170</v>
      </c>
      <c r="G946" s="306"/>
      <c r="H946" s="306"/>
      <c r="I946" s="307">
        <v>131170</v>
      </c>
    </row>
    <row r="947" spans="1:9" ht="11.25">
      <c r="A947" s="261"/>
      <c r="B947" s="280"/>
      <c r="C947" s="258" t="s">
        <v>589</v>
      </c>
      <c r="D947" s="306"/>
      <c r="E947" s="306"/>
      <c r="F947" s="306">
        <v>97</v>
      </c>
      <c r="G947" s="306"/>
      <c r="H947" s="306"/>
      <c r="I947" s="307">
        <v>97</v>
      </c>
    </row>
    <row r="948" spans="1:9" ht="11.25">
      <c r="A948" s="261"/>
      <c r="B948" s="280"/>
      <c r="C948" s="258" t="s">
        <v>565</v>
      </c>
      <c r="D948" s="306"/>
      <c r="E948" s="306"/>
      <c r="F948" s="306">
        <v>12705</v>
      </c>
      <c r="G948" s="306"/>
      <c r="H948" s="306"/>
      <c r="I948" s="307">
        <v>12705</v>
      </c>
    </row>
    <row r="949" spans="1:9" ht="11.25">
      <c r="A949" s="261"/>
      <c r="B949" s="280"/>
      <c r="C949" s="258" t="s">
        <v>590</v>
      </c>
      <c r="D949" s="306"/>
      <c r="E949" s="306"/>
      <c r="F949" s="306">
        <v>260</v>
      </c>
      <c r="G949" s="306"/>
      <c r="H949" s="306"/>
      <c r="I949" s="307">
        <v>260</v>
      </c>
    </row>
    <row r="950" spans="1:9" ht="20.25" thickBot="1">
      <c r="A950" s="261"/>
      <c r="B950" s="281"/>
      <c r="C950" s="258" t="s">
        <v>593</v>
      </c>
      <c r="D950" s="306"/>
      <c r="E950" s="306"/>
      <c r="F950" s="306">
        <v>8015</v>
      </c>
      <c r="G950" s="306"/>
      <c r="H950" s="306"/>
      <c r="I950" s="307">
        <v>8015</v>
      </c>
    </row>
    <row r="951" spans="1:9" ht="12" thickBot="1">
      <c r="A951" s="261"/>
      <c r="B951" s="263" t="s">
        <v>544</v>
      </c>
      <c r="C951" s="264"/>
      <c r="D951" s="308"/>
      <c r="E951" s="308"/>
      <c r="F951" s="308">
        <v>494943</v>
      </c>
      <c r="G951" s="308"/>
      <c r="H951" s="308"/>
      <c r="I951" s="309">
        <v>494943</v>
      </c>
    </row>
    <row r="952" spans="1:9" ht="30" thickBot="1">
      <c r="A952" s="261"/>
      <c r="B952" s="257" t="s">
        <v>750</v>
      </c>
      <c r="C952" s="258" t="s">
        <v>682</v>
      </c>
      <c r="D952" s="306"/>
      <c r="E952" s="306"/>
      <c r="F952" s="306">
        <v>817960</v>
      </c>
      <c r="G952" s="306"/>
      <c r="H952" s="306"/>
      <c r="I952" s="307">
        <v>817960</v>
      </c>
    </row>
    <row r="953" spans="1:9" ht="12" thickBot="1">
      <c r="A953" s="261"/>
      <c r="B953" s="263" t="s">
        <v>751</v>
      </c>
      <c r="C953" s="264"/>
      <c r="D953" s="308"/>
      <c r="E953" s="308"/>
      <c r="F953" s="308">
        <v>817960</v>
      </c>
      <c r="G953" s="308"/>
      <c r="H953" s="308"/>
      <c r="I953" s="309">
        <v>817960</v>
      </c>
    </row>
    <row r="954" spans="1:9" ht="15" customHeight="1">
      <c r="A954" s="261"/>
      <c r="B954" s="279" t="s">
        <v>752</v>
      </c>
      <c r="C954" s="258" t="s">
        <v>579</v>
      </c>
      <c r="D954" s="306"/>
      <c r="E954" s="306"/>
      <c r="F954" s="306">
        <v>250</v>
      </c>
      <c r="G954" s="306"/>
      <c r="H954" s="306"/>
      <c r="I954" s="307">
        <v>250</v>
      </c>
    </row>
    <row r="955" spans="1:9" ht="18" customHeight="1" thickBot="1">
      <c r="A955" s="261"/>
      <c r="B955" s="281"/>
      <c r="C955" s="258" t="s">
        <v>565</v>
      </c>
      <c r="D955" s="306">
        <v>39298</v>
      </c>
      <c r="E955" s="306"/>
      <c r="F955" s="306">
        <v>12452</v>
      </c>
      <c r="G955" s="306"/>
      <c r="H955" s="306"/>
      <c r="I955" s="307">
        <v>51750</v>
      </c>
    </row>
    <row r="956" spans="1:9" ht="12" thickBot="1">
      <c r="A956" s="261"/>
      <c r="B956" s="263" t="s">
        <v>753</v>
      </c>
      <c r="C956" s="264"/>
      <c r="D956" s="308">
        <v>39298</v>
      </c>
      <c r="E956" s="308"/>
      <c r="F956" s="308">
        <v>12702</v>
      </c>
      <c r="G956" s="308"/>
      <c r="H956" s="308"/>
      <c r="I956" s="309">
        <v>52000</v>
      </c>
    </row>
    <row r="957" spans="1:9" ht="20.25" thickBot="1">
      <c r="A957" s="261"/>
      <c r="B957" s="257" t="s">
        <v>754</v>
      </c>
      <c r="C957" s="258" t="s">
        <v>593</v>
      </c>
      <c r="D957" s="306">
        <v>62790</v>
      </c>
      <c r="E957" s="306"/>
      <c r="F957" s="306"/>
      <c r="G957" s="306"/>
      <c r="H957" s="306"/>
      <c r="I957" s="307">
        <v>62790</v>
      </c>
    </row>
    <row r="958" spans="1:9" ht="12" thickBot="1">
      <c r="A958" s="261"/>
      <c r="B958" s="263" t="s">
        <v>755</v>
      </c>
      <c r="C958" s="264"/>
      <c r="D958" s="308">
        <v>62790</v>
      </c>
      <c r="E958" s="308"/>
      <c r="F958" s="308"/>
      <c r="G958" s="308"/>
      <c r="H958" s="308"/>
      <c r="I958" s="309">
        <v>62790</v>
      </c>
    </row>
    <row r="959" spans="1:9" ht="12" thickBot="1">
      <c r="A959" s="267" t="s">
        <v>545</v>
      </c>
      <c r="B959" s="268"/>
      <c r="C959" s="269"/>
      <c r="D959" s="310">
        <v>8755522</v>
      </c>
      <c r="E959" s="310">
        <v>96470</v>
      </c>
      <c r="F959" s="310">
        <v>9707161</v>
      </c>
      <c r="G959" s="310"/>
      <c r="H959" s="310"/>
      <c r="I959" s="311">
        <v>18559153</v>
      </c>
    </row>
    <row r="960" spans="1:9" ht="11.25">
      <c r="A960" s="283" t="s">
        <v>546</v>
      </c>
      <c r="B960" s="279" t="s">
        <v>756</v>
      </c>
      <c r="C960" s="258" t="s">
        <v>565</v>
      </c>
      <c r="D960" s="306">
        <v>2606800</v>
      </c>
      <c r="E960" s="306"/>
      <c r="F960" s="306"/>
      <c r="G960" s="306"/>
      <c r="H960" s="306"/>
      <c r="I960" s="307">
        <v>2606800</v>
      </c>
    </row>
    <row r="961" spans="1:9" ht="20.25" thickBot="1">
      <c r="A961" s="285"/>
      <c r="B961" s="281"/>
      <c r="C961" s="258" t="s">
        <v>599</v>
      </c>
      <c r="D961" s="306">
        <v>5788058</v>
      </c>
      <c r="E961" s="306"/>
      <c r="F961" s="306"/>
      <c r="G961" s="306"/>
      <c r="H961" s="306"/>
      <c r="I961" s="307">
        <v>5788058</v>
      </c>
    </row>
    <row r="962" spans="1:9" ht="12" thickBot="1">
      <c r="A962" s="285"/>
      <c r="B962" s="263" t="s">
        <v>757</v>
      </c>
      <c r="C962" s="264"/>
      <c r="D962" s="308">
        <v>8394858</v>
      </c>
      <c r="E962" s="308"/>
      <c r="F962" s="308"/>
      <c r="G962" s="308"/>
      <c r="H962" s="308"/>
      <c r="I962" s="309">
        <v>8394858</v>
      </c>
    </row>
    <row r="963" spans="1:9" ht="30" thickBot="1">
      <c r="A963" s="285"/>
      <c r="B963" s="257" t="s">
        <v>758</v>
      </c>
      <c r="C963" s="258" t="s">
        <v>598</v>
      </c>
      <c r="D963" s="306">
        <v>1390900</v>
      </c>
      <c r="E963" s="306"/>
      <c r="F963" s="306"/>
      <c r="G963" s="306"/>
      <c r="H963" s="306"/>
      <c r="I963" s="307">
        <v>1390900</v>
      </c>
    </row>
    <row r="964" spans="1:9" ht="12" thickBot="1">
      <c r="A964" s="286"/>
      <c r="B964" s="263" t="s">
        <v>759</v>
      </c>
      <c r="C964" s="264"/>
      <c r="D964" s="308">
        <v>1390900</v>
      </c>
      <c r="E964" s="308"/>
      <c r="F964" s="308"/>
      <c r="G964" s="308"/>
      <c r="H964" s="308"/>
      <c r="I964" s="309">
        <v>1390900</v>
      </c>
    </row>
    <row r="965" spans="1:9" ht="19.5">
      <c r="A965" s="261"/>
      <c r="B965" s="257" t="s">
        <v>760</v>
      </c>
      <c r="C965" s="258" t="s">
        <v>586</v>
      </c>
      <c r="D965" s="306"/>
      <c r="E965" s="306">
        <v>1600</v>
      </c>
      <c r="F965" s="306"/>
      <c r="G965" s="306"/>
      <c r="H965" s="306"/>
      <c r="I965" s="307">
        <v>1600</v>
      </c>
    </row>
    <row r="966" spans="1:9" ht="11.25">
      <c r="A966" s="261"/>
      <c r="B966" s="262"/>
      <c r="C966" s="258" t="s">
        <v>565</v>
      </c>
      <c r="D966" s="306">
        <v>8470205</v>
      </c>
      <c r="E966" s="306"/>
      <c r="F966" s="306"/>
      <c r="G966" s="306"/>
      <c r="H966" s="306"/>
      <c r="I966" s="307">
        <v>8470205</v>
      </c>
    </row>
    <row r="967" spans="1:9" ht="20.25" thickBot="1">
      <c r="A967" s="261"/>
      <c r="B967" s="262"/>
      <c r="C967" s="258" t="s">
        <v>597</v>
      </c>
      <c r="D967" s="306">
        <v>3294</v>
      </c>
      <c r="E967" s="306"/>
      <c r="F967" s="306"/>
      <c r="G967" s="306"/>
      <c r="H967" s="306"/>
      <c r="I967" s="307">
        <v>3294</v>
      </c>
    </row>
    <row r="968" spans="1:9" ht="12" thickBot="1">
      <c r="A968" s="261"/>
      <c r="B968" s="263" t="s">
        <v>761</v>
      </c>
      <c r="C968" s="264"/>
      <c r="D968" s="308">
        <v>8473499</v>
      </c>
      <c r="E968" s="308">
        <v>1600</v>
      </c>
      <c r="F968" s="308"/>
      <c r="G968" s="308"/>
      <c r="H968" s="308"/>
      <c r="I968" s="309">
        <v>8475099</v>
      </c>
    </row>
    <row r="969" spans="1:9" ht="29.25">
      <c r="A969" s="261"/>
      <c r="B969" s="257" t="s">
        <v>762</v>
      </c>
      <c r="C969" s="258" t="s">
        <v>611</v>
      </c>
      <c r="D969" s="306">
        <v>3600</v>
      </c>
      <c r="E969" s="306">
        <v>3606</v>
      </c>
      <c r="F969" s="306"/>
      <c r="G969" s="306"/>
      <c r="H969" s="306"/>
      <c r="I969" s="307">
        <v>7206</v>
      </c>
    </row>
    <row r="970" spans="1:9" ht="11.25">
      <c r="A970" s="261"/>
      <c r="B970" s="262"/>
      <c r="C970" s="258" t="s">
        <v>586</v>
      </c>
      <c r="D970" s="306">
        <v>5293</v>
      </c>
      <c r="E970" s="306">
        <v>17150</v>
      </c>
      <c r="F970" s="306"/>
      <c r="G970" s="306"/>
      <c r="H970" s="306"/>
      <c r="I970" s="307">
        <v>22443</v>
      </c>
    </row>
    <row r="971" spans="1:9" ht="11.25">
      <c r="A971" s="261"/>
      <c r="B971" s="262"/>
      <c r="C971" s="258" t="s">
        <v>588</v>
      </c>
      <c r="D971" s="306"/>
      <c r="E971" s="306">
        <v>2000</v>
      </c>
      <c r="F971" s="306"/>
      <c r="G971" s="306"/>
      <c r="H971" s="306"/>
      <c r="I971" s="307">
        <v>2000</v>
      </c>
    </row>
    <row r="972" spans="1:9" ht="11.25">
      <c r="A972" s="261"/>
      <c r="B972" s="262"/>
      <c r="C972" s="258" t="s">
        <v>565</v>
      </c>
      <c r="D972" s="306">
        <v>2650887</v>
      </c>
      <c r="E972" s="306">
        <v>174389</v>
      </c>
      <c r="F972" s="306"/>
      <c r="G972" s="306"/>
      <c r="H972" s="306"/>
      <c r="I972" s="307">
        <v>2825276</v>
      </c>
    </row>
    <row r="973" spans="1:9" ht="20.25" thickBot="1">
      <c r="A973" s="261"/>
      <c r="B973" s="262"/>
      <c r="C973" s="258" t="s">
        <v>599</v>
      </c>
      <c r="D973" s="306">
        <v>500000</v>
      </c>
      <c r="E973" s="306">
        <v>215820</v>
      </c>
      <c r="F973" s="306"/>
      <c r="G973" s="306"/>
      <c r="H973" s="306"/>
      <c r="I973" s="307">
        <v>715820</v>
      </c>
    </row>
    <row r="974" spans="1:9" ht="12" thickBot="1">
      <c r="A974" s="261"/>
      <c r="B974" s="263" t="s">
        <v>763</v>
      </c>
      <c r="C974" s="264"/>
      <c r="D974" s="308">
        <v>3159780</v>
      </c>
      <c r="E974" s="308">
        <v>412965</v>
      </c>
      <c r="F974" s="308"/>
      <c r="G974" s="308"/>
      <c r="H974" s="308"/>
      <c r="I974" s="309">
        <v>3572745</v>
      </c>
    </row>
    <row r="975" spans="1:9" ht="20.25" thickBot="1">
      <c r="A975" s="261"/>
      <c r="B975" s="257" t="s">
        <v>764</v>
      </c>
      <c r="C975" s="258" t="s">
        <v>565</v>
      </c>
      <c r="D975" s="306">
        <v>390000</v>
      </c>
      <c r="E975" s="306"/>
      <c r="F975" s="306"/>
      <c r="G975" s="306"/>
      <c r="H975" s="306"/>
      <c r="I975" s="307">
        <v>390000</v>
      </c>
    </row>
    <row r="976" spans="1:9" ht="12" thickBot="1">
      <c r="A976" s="261"/>
      <c r="B976" s="263" t="s">
        <v>765</v>
      </c>
      <c r="C976" s="264"/>
      <c r="D976" s="308">
        <v>390000</v>
      </c>
      <c r="E976" s="308"/>
      <c r="F976" s="308"/>
      <c r="G976" s="308"/>
      <c r="H976" s="308"/>
      <c r="I976" s="309">
        <v>390000</v>
      </c>
    </row>
    <row r="977" spans="1:9" ht="11.25">
      <c r="A977" s="261"/>
      <c r="B977" s="279" t="s">
        <v>766</v>
      </c>
      <c r="C977" s="258" t="s">
        <v>587</v>
      </c>
      <c r="D977" s="306">
        <v>1413500</v>
      </c>
      <c r="E977" s="306"/>
      <c r="F977" s="306">
        <v>1303000</v>
      </c>
      <c r="G977" s="306"/>
      <c r="H977" s="306"/>
      <c r="I977" s="307">
        <v>2716500</v>
      </c>
    </row>
    <row r="978" spans="1:9" ht="11.25">
      <c r="A978" s="261"/>
      <c r="B978" s="280"/>
      <c r="C978" s="258" t="s">
        <v>588</v>
      </c>
      <c r="D978" s="306">
        <v>20000</v>
      </c>
      <c r="E978" s="306"/>
      <c r="F978" s="306"/>
      <c r="G978" s="306"/>
      <c r="H978" s="306"/>
      <c r="I978" s="307">
        <v>20000</v>
      </c>
    </row>
    <row r="979" spans="1:9" ht="11.25">
      <c r="A979" s="261"/>
      <c r="B979" s="280"/>
      <c r="C979" s="258" t="s">
        <v>565</v>
      </c>
      <c r="D979" s="306">
        <v>1104000</v>
      </c>
      <c r="E979" s="306">
        <v>10000</v>
      </c>
      <c r="F979" s="306">
        <v>1419000</v>
      </c>
      <c r="G979" s="306"/>
      <c r="H979" s="306"/>
      <c r="I979" s="307">
        <v>2533000</v>
      </c>
    </row>
    <row r="980" spans="1:9" ht="20.25" thickBot="1">
      <c r="A980" s="261"/>
      <c r="B980" s="281"/>
      <c r="C980" s="258" t="s">
        <v>599</v>
      </c>
      <c r="D980" s="306">
        <v>400000</v>
      </c>
      <c r="E980" s="306">
        <v>42840</v>
      </c>
      <c r="F980" s="306"/>
      <c r="G980" s="306"/>
      <c r="H980" s="306"/>
      <c r="I980" s="307">
        <v>442840</v>
      </c>
    </row>
    <row r="981" spans="1:9" ht="12" thickBot="1">
      <c r="A981" s="261"/>
      <c r="B981" s="263" t="s">
        <v>767</v>
      </c>
      <c r="C981" s="264"/>
      <c r="D981" s="308">
        <v>2937500</v>
      </c>
      <c r="E981" s="308">
        <v>52840</v>
      </c>
      <c r="F981" s="308">
        <v>2722000</v>
      </c>
      <c r="G981" s="308"/>
      <c r="H981" s="308"/>
      <c r="I981" s="309">
        <v>5712340</v>
      </c>
    </row>
    <row r="982" spans="1:9" ht="11.25">
      <c r="A982" s="261"/>
      <c r="B982" s="279" t="s">
        <v>549</v>
      </c>
      <c r="C982" s="258" t="s">
        <v>579</v>
      </c>
      <c r="D982" s="306">
        <v>4700</v>
      </c>
      <c r="E982" s="306"/>
      <c r="F982" s="306"/>
      <c r="G982" s="306"/>
      <c r="H982" s="306"/>
      <c r="I982" s="307">
        <v>4700</v>
      </c>
    </row>
    <row r="983" spans="1:9" ht="11.25">
      <c r="A983" s="261"/>
      <c r="B983" s="280"/>
      <c r="C983" s="258" t="s">
        <v>586</v>
      </c>
      <c r="D983" s="306">
        <v>8700</v>
      </c>
      <c r="E983" s="306"/>
      <c r="F983" s="306"/>
      <c r="G983" s="306"/>
      <c r="H983" s="306"/>
      <c r="I983" s="307">
        <v>8700</v>
      </c>
    </row>
    <row r="984" spans="1:9" ht="11.25">
      <c r="A984" s="261"/>
      <c r="B984" s="280"/>
      <c r="C984" s="258" t="s">
        <v>587</v>
      </c>
      <c r="D984" s="306">
        <v>20800</v>
      </c>
      <c r="E984" s="306"/>
      <c r="F984" s="306"/>
      <c r="G984" s="306"/>
      <c r="H984" s="306"/>
      <c r="I984" s="307">
        <v>20800</v>
      </c>
    </row>
    <row r="985" spans="1:9" ht="11.25">
      <c r="A985" s="261"/>
      <c r="B985" s="282"/>
      <c r="C985" s="258" t="s">
        <v>565</v>
      </c>
      <c r="D985" s="306">
        <v>458430</v>
      </c>
      <c r="E985" s="306">
        <v>3000</v>
      </c>
      <c r="F985" s="306"/>
      <c r="G985" s="306"/>
      <c r="H985" s="306"/>
      <c r="I985" s="307">
        <v>461430</v>
      </c>
    </row>
    <row r="986" spans="1:9" ht="11.25">
      <c r="A986" s="261"/>
      <c r="B986" s="262"/>
      <c r="C986" s="258" t="s">
        <v>592</v>
      </c>
      <c r="D986" s="306">
        <v>84200</v>
      </c>
      <c r="E986" s="306"/>
      <c r="F986" s="306"/>
      <c r="G986" s="306"/>
      <c r="H986" s="306"/>
      <c r="I986" s="307">
        <v>84200</v>
      </c>
    </row>
    <row r="987" spans="1:9" ht="19.5">
      <c r="A987" s="261"/>
      <c r="B987" s="262"/>
      <c r="C987" s="258" t="s">
        <v>597</v>
      </c>
      <c r="D987" s="306">
        <v>7195</v>
      </c>
      <c r="E987" s="306"/>
      <c r="F987" s="306"/>
      <c r="G987" s="306"/>
      <c r="H987" s="306"/>
      <c r="I987" s="307">
        <v>7195</v>
      </c>
    </row>
    <row r="988" spans="1:9" ht="19.5">
      <c r="A988" s="261"/>
      <c r="B988" s="262"/>
      <c r="C988" s="258" t="s">
        <v>599</v>
      </c>
      <c r="D988" s="306">
        <v>8213202</v>
      </c>
      <c r="E988" s="306">
        <v>77275</v>
      </c>
      <c r="F988" s="306"/>
      <c r="G988" s="306"/>
      <c r="H988" s="306"/>
      <c r="I988" s="307">
        <v>8290477</v>
      </c>
    </row>
    <row r="989" spans="1:9" ht="20.25" thickBot="1">
      <c r="A989" s="261"/>
      <c r="B989" s="262"/>
      <c r="C989" s="258" t="s">
        <v>600</v>
      </c>
      <c r="D989" s="306">
        <v>6881588</v>
      </c>
      <c r="E989" s="306"/>
      <c r="F989" s="306"/>
      <c r="G989" s="306"/>
      <c r="H989" s="306"/>
      <c r="I989" s="307">
        <v>6881588</v>
      </c>
    </row>
    <row r="990" spans="1:9" ht="12" thickBot="1">
      <c r="A990" s="261"/>
      <c r="B990" s="263" t="s">
        <v>551</v>
      </c>
      <c r="C990" s="264"/>
      <c r="D990" s="308">
        <v>15678815</v>
      </c>
      <c r="E990" s="308">
        <v>80275</v>
      </c>
      <c r="F990" s="308"/>
      <c r="G990" s="308"/>
      <c r="H990" s="308"/>
      <c r="I990" s="309">
        <v>15759090</v>
      </c>
    </row>
    <row r="991" spans="1:9" ht="12" thickBot="1">
      <c r="A991" s="267" t="s">
        <v>552</v>
      </c>
      <c r="B991" s="268"/>
      <c r="C991" s="269"/>
      <c r="D991" s="310">
        <v>40425352</v>
      </c>
      <c r="E991" s="310">
        <v>547680</v>
      </c>
      <c r="F991" s="310">
        <v>2722000</v>
      </c>
      <c r="G991" s="310"/>
      <c r="H991" s="310"/>
      <c r="I991" s="311">
        <v>43695032</v>
      </c>
    </row>
    <row r="992" spans="1:9" ht="29.25">
      <c r="A992" s="283" t="s">
        <v>768</v>
      </c>
      <c r="B992" s="279" t="s">
        <v>769</v>
      </c>
      <c r="C992" s="258" t="s">
        <v>611</v>
      </c>
      <c r="D992" s="306">
        <v>60000</v>
      </c>
      <c r="E992" s="306"/>
      <c r="F992" s="306"/>
      <c r="G992" s="306"/>
      <c r="H992" s="306"/>
      <c r="I992" s="307">
        <v>60000</v>
      </c>
    </row>
    <row r="993" spans="1:9" ht="11.25">
      <c r="A993" s="285"/>
      <c r="B993" s="280"/>
      <c r="C993" s="258" t="s">
        <v>586</v>
      </c>
      <c r="D993" s="306">
        <v>90000</v>
      </c>
      <c r="E993" s="306"/>
      <c r="F993" s="306"/>
      <c r="G993" s="306"/>
      <c r="H993" s="306"/>
      <c r="I993" s="307">
        <v>90000</v>
      </c>
    </row>
    <row r="994" spans="1:9" ht="11.25">
      <c r="A994" s="285"/>
      <c r="B994" s="280"/>
      <c r="C994" s="258" t="s">
        <v>587</v>
      </c>
      <c r="D994" s="306">
        <v>15000</v>
      </c>
      <c r="E994" s="306"/>
      <c r="F994" s="306"/>
      <c r="G994" s="306"/>
      <c r="H994" s="306"/>
      <c r="I994" s="307">
        <v>15000</v>
      </c>
    </row>
    <row r="995" spans="1:9" ht="12" thickBot="1">
      <c r="A995" s="285"/>
      <c r="B995" s="281"/>
      <c r="C995" s="258" t="s">
        <v>565</v>
      </c>
      <c r="D995" s="306">
        <v>869000</v>
      </c>
      <c r="E995" s="306">
        <v>101764</v>
      </c>
      <c r="F995" s="306"/>
      <c r="G995" s="306"/>
      <c r="H995" s="306"/>
      <c r="I995" s="307">
        <v>970764</v>
      </c>
    </row>
    <row r="996" spans="1:9" ht="12" thickBot="1">
      <c r="A996" s="285"/>
      <c r="B996" s="263" t="s">
        <v>770</v>
      </c>
      <c r="C996" s="264"/>
      <c r="D996" s="308">
        <v>1034000</v>
      </c>
      <c r="E996" s="308">
        <v>101764</v>
      </c>
      <c r="F996" s="308"/>
      <c r="G996" s="308"/>
      <c r="H996" s="308"/>
      <c r="I996" s="309">
        <v>1135764</v>
      </c>
    </row>
    <row r="997" spans="1:9" ht="30" thickBot="1">
      <c r="A997" s="286"/>
      <c r="B997" s="257" t="s">
        <v>771</v>
      </c>
      <c r="C997" s="258" t="s">
        <v>772</v>
      </c>
      <c r="D997" s="306">
        <v>2737680</v>
      </c>
      <c r="E997" s="306"/>
      <c r="F997" s="306"/>
      <c r="G997" s="306"/>
      <c r="H997" s="306"/>
      <c r="I997" s="307">
        <v>2737680</v>
      </c>
    </row>
    <row r="998" spans="1:9" ht="12" thickBot="1">
      <c r="A998" s="261"/>
      <c r="B998" s="263" t="s">
        <v>773</v>
      </c>
      <c r="C998" s="264"/>
      <c r="D998" s="308">
        <v>2737680</v>
      </c>
      <c r="E998" s="308"/>
      <c r="F998" s="308"/>
      <c r="G998" s="308"/>
      <c r="H998" s="308"/>
      <c r="I998" s="309">
        <v>2737680</v>
      </c>
    </row>
    <row r="999" spans="1:9" ht="49.5" thickBot="1">
      <c r="A999" s="261"/>
      <c r="B999" s="257" t="s">
        <v>774</v>
      </c>
      <c r="C999" s="258" t="s">
        <v>775</v>
      </c>
      <c r="D999" s="306">
        <v>500000</v>
      </c>
      <c r="E999" s="306"/>
      <c r="F999" s="306"/>
      <c r="G999" s="306"/>
      <c r="H999" s="306"/>
      <c r="I999" s="307">
        <v>500000</v>
      </c>
    </row>
    <row r="1000" spans="1:9" ht="12" thickBot="1">
      <c r="A1000" s="261"/>
      <c r="B1000" s="263" t="s">
        <v>776</v>
      </c>
      <c r="C1000" s="264"/>
      <c r="D1000" s="308">
        <v>500000</v>
      </c>
      <c r="E1000" s="308"/>
      <c r="F1000" s="308"/>
      <c r="G1000" s="308"/>
      <c r="H1000" s="308"/>
      <c r="I1000" s="309">
        <v>500000</v>
      </c>
    </row>
    <row r="1001" spans="1:9" ht="30" thickBot="1">
      <c r="A1001" s="261"/>
      <c r="B1001" s="257" t="s">
        <v>777</v>
      </c>
      <c r="C1001" s="258" t="s">
        <v>772</v>
      </c>
      <c r="D1001" s="306">
        <v>1070620</v>
      </c>
      <c r="E1001" s="306">
        <v>20149</v>
      </c>
      <c r="F1001" s="306"/>
      <c r="G1001" s="306"/>
      <c r="H1001" s="306"/>
      <c r="I1001" s="307">
        <v>1090769</v>
      </c>
    </row>
    <row r="1002" spans="1:9" ht="12" thickBot="1">
      <c r="A1002" s="261"/>
      <c r="B1002" s="263" t="s">
        <v>778</v>
      </c>
      <c r="C1002" s="264"/>
      <c r="D1002" s="308">
        <v>1070620</v>
      </c>
      <c r="E1002" s="308">
        <v>20149</v>
      </c>
      <c r="F1002" s="308"/>
      <c r="G1002" s="308"/>
      <c r="H1002" s="308"/>
      <c r="I1002" s="309">
        <v>1090769</v>
      </c>
    </row>
    <row r="1003" spans="1:9" ht="20.25" thickBot="1">
      <c r="A1003" s="261"/>
      <c r="B1003" s="257" t="s">
        <v>779</v>
      </c>
      <c r="C1003" s="258" t="s">
        <v>772</v>
      </c>
      <c r="D1003" s="306">
        <v>3877700</v>
      </c>
      <c r="E1003" s="306">
        <v>23601</v>
      </c>
      <c r="F1003" s="306"/>
      <c r="G1003" s="306"/>
      <c r="H1003" s="306"/>
      <c r="I1003" s="307">
        <v>3901301</v>
      </c>
    </row>
    <row r="1004" spans="1:9" ht="12" thickBot="1">
      <c r="A1004" s="261"/>
      <c r="B1004" s="263" t="s">
        <v>780</v>
      </c>
      <c r="C1004" s="264"/>
      <c r="D1004" s="308">
        <v>3877700</v>
      </c>
      <c r="E1004" s="308">
        <v>23601</v>
      </c>
      <c r="F1004" s="308"/>
      <c r="G1004" s="308"/>
      <c r="H1004" s="308"/>
      <c r="I1004" s="309">
        <v>3901301</v>
      </c>
    </row>
    <row r="1005" spans="1:9" ht="19.5">
      <c r="A1005" s="261"/>
      <c r="B1005" s="257" t="s">
        <v>781</v>
      </c>
      <c r="C1005" s="258" t="s">
        <v>772</v>
      </c>
      <c r="D1005" s="306">
        <v>1064000</v>
      </c>
      <c r="E1005" s="306"/>
      <c r="F1005" s="306"/>
      <c r="G1005" s="306"/>
      <c r="H1005" s="306"/>
      <c r="I1005" s="307">
        <v>1064000</v>
      </c>
    </row>
    <row r="1006" spans="1:9" ht="11.25">
      <c r="A1006" s="261"/>
      <c r="B1006" s="262"/>
      <c r="C1006" s="258" t="s">
        <v>565</v>
      </c>
      <c r="D1006" s="306">
        <v>2000</v>
      </c>
      <c r="E1006" s="306"/>
      <c r="F1006" s="306"/>
      <c r="G1006" s="306"/>
      <c r="H1006" s="306"/>
      <c r="I1006" s="307">
        <v>2000</v>
      </c>
    </row>
    <row r="1007" spans="1:9" ht="19.5">
      <c r="A1007" s="261"/>
      <c r="B1007" s="262"/>
      <c r="C1007" s="258" t="s">
        <v>599</v>
      </c>
      <c r="D1007" s="306">
        <v>4660000</v>
      </c>
      <c r="E1007" s="306"/>
      <c r="F1007" s="306"/>
      <c r="G1007" s="306"/>
      <c r="H1007" s="306"/>
      <c r="I1007" s="307">
        <v>4660000</v>
      </c>
    </row>
    <row r="1008" spans="1:9" ht="49.5" thickBot="1">
      <c r="A1008" s="261"/>
      <c r="B1008" s="262"/>
      <c r="C1008" s="258" t="s">
        <v>782</v>
      </c>
      <c r="D1008" s="306">
        <v>20000</v>
      </c>
      <c r="E1008" s="306"/>
      <c r="F1008" s="306"/>
      <c r="G1008" s="306"/>
      <c r="H1008" s="306"/>
      <c r="I1008" s="307">
        <v>20000</v>
      </c>
    </row>
    <row r="1009" spans="1:9" ht="12" thickBot="1">
      <c r="A1009" s="261"/>
      <c r="B1009" s="263" t="s">
        <v>783</v>
      </c>
      <c r="C1009" s="264"/>
      <c r="D1009" s="308">
        <v>5746000</v>
      </c>
      <c r="E1009" s="308"/>
      <c r="F1009" s="308"/>
      <c r="G1009" s="308"/>
      <c r="H1009" s="308"/>
      <c r="I1009" s="309">
        <v>5746000</v>
      </c>
    </row>
    <row r="1010" spans="1:9" ht="58.5">
      <c r="A1010" s="261"/>
      <c r="B1010" s="257" t="s">
        <v>784</v>
      </c>
      <c r="C1010" s="258" t="s">
        <v>785</v>
      </c>
      <c r="D1010" s="306">
        <v>221072</v>
      </c>
      <c r="E1010" s="306"/>
      <c r="F1010" s="306"/>
      <c r="G1010" s="306"/>
      <c r="H1010" s="306"/>
      <c r="I1010" s="307">
        <v>221072</v>
      </c>
    </row>
    <row r="1011" spans="1:9" ht="12" thickBot="1">
      <c r="A1011" s="261"/>
      <c r="B1011" s="262"/>
      <c r="C1011" s="258" t="s">
        <v>565</v>
      </c>
      <c r="D1011" s="306">
        <v>70000</v>
      </c>
      <c r="E1011" s="306"/>
      <c r="F1011" s="306"/>
      <c r="G1011" s="306"/>
      <c r="H1011" s="306"/>
      <c r="I1011" s="307">
        <v>70000</v>
      </c>
    </row>
    <row r="1012" spans="1:9" ht="12" thickBot="1">
      <c r="A1012" s="261"/>
      <c r="B1012" s="263" t="s">
        <v>786</v>
      </c>
      <c r="C1012" s="264"/>
      <c r="D1012" s="308">
        <v>291072</v>
      </c>
      <c r="E1012" s="308"/>
      <c r="F1012" s="308"/>
      <c r="G1012" s="308"/>
      <c r="H1012" s="308"/>
      <c r="I1012" s="309">
        <v>291072</v>
      </c>
    </row>
    <row r="1013" spans="1:9" ht="39">
      <c r="A1013" s="261"/>
      <c r="B1013" s="257" t="s">
        <v>787</v>
      </c>
      <c r="C1013" s="258" t="s">
        <v>628</v>
      </c>
      <c r="D1013" s="306">
        <v>33000</v>
      </c>
      <c r="E1013" s="306"/>
      <c r="F1013" s="306"/>
      <c r="G1013" s="306"/>
      <c r="H1013" s="306"/>
      <c r="I1013" s="307">
        <v>33000</v>
      </c>
    </row>
    <row r="1014" spans="1:9" ht="39.75" thickBot="1">
      <c r="A1014" s="261"/>
      <c r="B1014" s="262"/>
      <c r="C1014" s="258" t="s">
        <v>629</v>
      </c>
      <c r="D1014" s="306">
        <v>29474</v>
      </c>
      <c r="E1014" s="306"/>
      <c r="F1014" s="306"/>
      <c r="G1014" s="306"/>
      <c r="H1014" s="306"/>
      <c r="I1014" s="307">
        <v>29474</v>
      </c>
    </row>
    <row r="1015" spans="1:9" ht="12" thickBot="1">
      <c r="A1015" s="261"/>
      <c r="B1015" s="263" t="s">
        <v>788</v>
      </c>
      <c r="C1015" s="264"/>
      <c r="D1015" s="308">
        <v>62474</v>
      </c>
      <c r="E1015" s="308"/>
      <c r="F1015" s="308"/>
      <c r="G1015" s="308"/>
      <c r="H1015" s="308"/>
      <c r="I1015" s="309">
        <v>62474</v>
      </c>
    </row>
    <row r="1016" spans="1:9" ht="12" thickBot="1">
      <c r="A1016" s="267" t="s">
        <v>789</v>
      </c>
      <c r="B1016" s="268"/>
      <c r="C1016" s="269"/>
      <c r="D1016" s="310">
        <v>15319546</v>
      </c>
      <c r="E1016" s="310">
        <v>145514</v>
      </c>
      <c r="F1016" s="310"/>
      <c r="G1016" s="310"/>
      <c r="H1016" s="310"/>
      <c r="I1016" s="311">
        <v>15465060</v>
      </c>
    </row>
    <row r="1017" spans="1:9" ht="19.5">
      <c r="A1017" s="276" t="s">
        <v>553</v>
      </c>
      <c r="B1017" s="257" t="s">
        <v>554</v>
      </c>
      <c r="C1017" s="258" t="s">
        <v>583</v>
      </c>
      <c r="D1017" s="306">
        <v>40092</v>
      </c>
      <c r="E1017" s="306"/>
      <c r="F1017" s="306"/>
      <c r="G1017" s="306"/>
      <c r="H1017" s="306"/>
      <c r="I1017" s="307">
        <v>40092</v>
      </c>
    </row>
    <row r="1018" spans="1:9" ht="19.5">
      <c r="A1018" s="277"/>
      <c r="B1018" s="262"/>
      <c r="C1018" s="258" t="s">
        <v>577</v>
      </c>
      <c r="D1018" s="306">
        <v>8090</v>
      </c>
      <c r="E1018" s="306"/>
      <c r="F1018" s="306"/>
      <c r="G1018" s="306"/>
      <c r="H1018" s="306"/>
      <c r="I1018" s="307">
        <v>8090</v>
      </c>
    </row>
    <row r="1019" spans="1:9" ht="11.25">
      <c r="A1019" s="277"/>
      <c r="B1019" s="262"/>
      <c r="C1019" s="258" t="s">
        <v>578</v>
      </c>
      <c r="D1019" s="306">
        <v>990</v>
      </c>
      <c r="E1019" s="306"/>
      <c r="F1019" s="306"/>
      <c r="G1019" s="306"/>
      <c r="H1019" s="306"/>
      <c r="I1019" s="307">
        <v>990</v>
      </c>
    </row>
    <row r="1020" spans="1:9" ht="11.25">
      <c r="A1020" s="277"/>
      <c r="B1020" s="262"/>
      <c r="C1020" s="258" t="s">
        <v>586</v>
      </c>
      <c r="D1020" s="306">
        <v>11400</v>
      </c>
      <c r="E1020" s="306"/>
      <c r="F1020" s="306"/>
      <c r="G1020" s="306"/>
      <c r="H1020" s="306"/>
      <c r="I1020" s="307">
        <v>11400</v>
      </c>
    </row>
    <row r="1021" spans="1:9" ht="11.25">
      <c r="A1021" s="277"/>
      <c r="B1021" s="262"/>
      <c r="C1021" s="258" t="s">
        <v>587</v>
      </c>
      <c r="D1021" s="306">
        <v>36000</v>
      </c>
      <c r="E1021" s="306"/>
      <c r="F1021" s="306"/>
      <c r="G1021" s="306"/>
      <c r="H1021" s="306"/>
      <c r="I1021" s="307">
        <v>36000</v>
      </c>
    </row>
    <row r="1022" spans="1:9" ht="11.25">
      <c r="A1022" s="277"/>
      <c r="B1022" s="262"/>
      <c r="C1022" s="258" t="s">
        <v>588</v>
      </c>
      <c r="D1022" s="306">
        <v>30936</v>
      </c>
      <c r="E1022" s="306"/>
      <c r="F1022" s="306"/>
      <c r="G1022" s="306"/>
      <c r="H1022" s="306"/>
      <c r="I1022" s="307">
        <v>30936</v>
      </c>
    </row>
    <row r="1023" spans="1:9" ht="11.25">
      <c r="A1023" s="277"/>
      <c r="B1023" s="262"/>
      <c r="C1023" s="258" t="s">
        <v>565</v>
      </c>
      <c r="D1023" s="306">
        <v>37152</v>
      </c>
      <c r="E1023" s="306"/>
      <c r="F1023" s="306"/>
      <c r="G1023" s="306"/>
      <c r="H1023" s="306"/>
      <c r="I1023" s="307">
        <v>37152</v>
      </c>
    </row>
    <row r="1024" spans="1:9" ht="19.5">
      <c r="A1024" s="278"/>
      <c r="B1024" s="262"/>
      <c r="C1024" s="258" t="s">
        <v>599</v>
      </c>
      <c r="D1024" s="306">
        <v>741860</v>
      </c>
      <c r="E1024" s="306"/>
      <c r="F1024" s="306"/>
      <c r="G1024" s="306"/>
      <c r="H1024" s="306"/>
      <c r="I1024" s="307">
        <v>741860</v>
      </c>
    </row>
    <row r="1025" spans="1:9" ht="49.5" thickBot="1">
      <c r="A1025" s="261"/>
      <c r="B1025" s="262"/>
      <c r="C1025" s="258" t="s">
        <v>616</v>
      </c>
      <c r="D1025" s="306">
        <v>18140000</v>
      </c>
      <c r="E1025" s="306"/>
      <c r="F1025" s="306"/>
      <c r="G1025" s="306"/>
      <c r="H1025" s="306"/>
      <c r="I1025" s="307">
        <v>18140000</v>
      </c>
    </row>
    <row r="1026" spans="1:9" ht="12" thickBot="1">
      <c r="A1026" s="261"/>
      <c r="B1026" s="263" t="s">
        <v>555</v>
      </c>
      <c r="C1026" s="264"/>
      <c r="D1026" s="308">
        <v>19046520</v>
      </c>
      <c r="E1026" s="308"/>
      <c r="F1026" s="308"/>
      <c r="G1026" s="308"/>
      <c r="H1026" s="308"/>
      <c r="I1026" s="309">
        <v>19046520</v>
      </c>
    </row>
    <row r="1027" spans="1:9" ht="39">
      <c r="A1027" s="261"/>
      <c r="B1027" s="257" t="s">
        <v>556</v>
      </c>
      <c r="C1027" s="258" t="s">
        <v>629</v>
      </c>
      <c r="D1027" s="306">
        <v>896400</v>
      </c>
      <c r="E1027" s="306">
        <v>4000</v>
      </c>
      <c r="F1027" s="306"/>
      <c r="G1027" s="306"/>
      <c r="H1027" s="306"/>
      <c r="I1027" s="307">
        <v>900400</v>
      </c>
    </row>
    <row r="1028" spans="1:9" ht="19.5">
      <c r="A1028" s="261"/>
      <c r="B1028" s="262"/>
      <c r="C1028" s="258" t="s">
        <v>582</v>
      </c>
      <c r="D1028" s="306">
        <v>1800</v>
      </c>
      <c r="E1028" s="306"/>
      <c r="F1028" s="306"/>
      <c r="G1028" s="306"/>
      <c r="H1028" s="306"/>
      <c r="I1028" s="307">
        <v>1800</v>
      </c>
    </row>
    <row r="1029" spans="1:9" ht="29.25">
      <c r="A1029" s="261"/>
      <c r="B1029" s="262"/>
      <c r="C1029" s="258" t="s">
        <v>611</v>
      </c>
      <c r="D1029" s="306">
        <v>900000</v>
      </c>
      <c r="E1029" s="306"/>
      <c r="F1029" s="306"/>
      <c r="G1029" s="306"/>
      <c r="H1029" s="306"/>
      <c r="I1029" s="307">
        <v>900000</v>
      </c>
    </row>
    <row r="1030" spans="1:9" ht="19.5">
      <c r="A1030" s="261"/>
      <c r="B1030" s="262"/>
      <c r="C1030" s="258" t="s">
        <v>583</v>
      </c>
      <c r="D1030" s="306">
        <v>483690</v>
      </c>
      <c r="E1030" s="306"/>
      <c r="F1030" s="306"/>
      <c r="G1030" s="306"/>
      <c r="H1030" s="306"/>
      <c r="I1030" s="307">
        <v>483690</v>
      </c>
    </row>
    <row r="1031" spans="1:9" ht="19.5">
      <c r="A1031" s="261"/>
      <c r="B1031" s="262"/>
      <c r="C1031" s="258" t="s">
        <v>584</v>
      </c>
      <c r="D1031" s="306">
        <v>37145</v>
      </c>
      <c r="E1031" s="306"/>
      <c r="F1031" s="306"/>
      <c r="G1031" s="306"/>
      <c r="H1031" s="306"/>
      <c r="I1031" s="307">
        <v>37145</v>
      </c>
    </row>
    <row r="1032" spans="1:9" ht="19.5">
      <c r="A1032" s="261"/>
      <c r="B1032" s="262"/>
      <c r="C1032" s="258" t="s">
        <v>577</v>
      </c>
      <c r="D1032" s="306">
        <v>91019</v>
      </c>
      <c r="E1032" s="306">
        <v>200</v>
      </c>
      <c r="F1032" s="306"/>
      <c r="G1032" s="306"/>
      <c r="H1032" s="306"/>
      <c r="I1032" s="307">
        <v>91219</v>
      </c>
    </row>
    <row r="1033" spans="1:9" ht="11.25">
      <c r="A1033" s="261"/>
      <c r="B1033" s="262"/>
      <c r="C1033" s="258" t="s">
        <v>578</v>
      </c>
      <c r="D1033" s="306">
        <v>12577</v>
      </c>
      <c r="E1033" s="306"/>
      <c r="F1033" s="306"/>
      <c r="G1033" s="306"/>
      <c r="H1033" s="306"/>
      <c r="I1033" s="307">
        <v>12577</v>
      </c>
    </row>
    <row r="1034" spans="1:9" ht="11.25">
      <c r="A1034" s="261"/>
      <c r="B1034" s="262"/>
      <c r="C1034" s="258" t="s">
        <v>586</v>
      </c>
      <c r="D1034" s="306">
        <v>26000</v>
      </c>
      <c r="E1034" s="306">
        <v>25927</v>
      </c>
      <c r="F1034" s="306"/>
      <c r="G1034" s="306"/>
      <c r="H1034" s="306"/>
      <c r="I1034" s="307">
        <v>51927</v>
      </c>
    </row>
    <row r="1035" spans="1:9" ht="11.25">
      <c r="A1035" s="261"/>
      <c r="B1035" s="262"/>
      <c r="C1035" s="258" t="s">
        <v>588</v>
      </c>
      <c r="D1035" s="306"/>
      <c r="E1035" s="306">
        <v>13000</v>
      </c>
      <c r="F1035" s="306"/>
      <c r="G1035" s="306"/>
      <c r="H1035" s="306"/>
      <c r="I1035" s="307">
        <v>13000</v>
      </c>
    </row>
    <row r="1036" spans="1:9" ht="11.25">
      <c r="A1036" s="261"/>
      <c r="B1036" s="262"/>
      <c r="C1036" s="258" t="s">
        <v>589</v>
      </c>
      <c r="D1036" s="306">
        <v>500</v>
      </c>
      <c r="E1036" s="306"/>
      <c r="F1036" s="306"/>
      <c r="G1036" s="306"/>
      <c r="H1036" s="306"/>
      <c r="I1036" s="307">
        <v>500</v>
      </c>
    </row>
    <row r="1037" spans="1:9" ht="11.25">
      <c r="A1037" s="261"/>
      <c r="B1037" s="262"/>
      <c r="C1037" s="258" t="s">
        <v>565</v>
      </c>
      <c r="D1037" s="306">
        <v>2505809</v>
      </c>
      <c r="E1037" s="306">
        <v>22864</v>
      </c>
      <c r="F1037" s="306"/>
      <c r="G1037" s="306"/>
      <c r="H1037" s="306"/>
      <c r="I1037" s="307">
        <v>2528673</v>
      </c>
    </row>
    <row r="1038" spans="1:9" ht="11.25">
      <c r="A1038" s="261"/>
      <c r="B1038" s="262"/>
      <c r="C1038" s="258" t="s">
        <v>612</v>
      </c>
      <c r="D1038" s="306">
        <v>25000</v>
      </c>
      <c r="E1038" s="306"/>
      <c r="F1038" s="306"/>
      <c r="G1038" s="306"/>
      <c r="H1038" s="306"/>
      <c r="I1038" s="307">
        <v>25000</v>
      </c>
    </row>
    <row r="1039" spans="1:9" ht="11.25">
      <c r="A1039" s="261"/>
      <c r="B1039" s="262"/>
      <c r="C1039" s="258" t="s">
        <v>590</v>
      </c>
      <c r="D1039" s="306">
        <v>12800</v>
      </c>
      <c r="E1039" s="306"/>
      <c r="F1039" s="306"/>
      <c r="G1039" s="306"/>
      <c r="H1039" s="306"/>
      <c r="I1039" s="307">
        <v>12800</v>
      </c>
    </row>
    <row r="1040" spans="1:9" ht="11.25">
      <c r="A1040" s="261"/>
      <c r="B1040" s="262"/>
      <c r="C1040" s="258" t="s">
        <v>592</v>
      </c>
      <c r="D1040" s="306">
        <v>27000</v>
      </c>
      <c r="E1040" s="306">
        <v>6400</v>
      </c>
      <c r="F1040" s="306"/>
      <c r="G1040" s="306"/>
      <c r="H1040" s="306"/>
      <c r="I1040" s="307">
        <v>33400</v>
      </c>
    </row>
    <row r="1041" spans="1:9" ht="19.5">
      <c r="A1041" s="261"/>
      <c r="B1041" s="262"/>
      <c r="C1041" s="258" t="s">
        <v>593</v>
      </c>
      <c r="D1041" s="306">
        <v>8640</v>
      </c>
      <c r="E1041" s="306"/>
      <c r="F1041" s="306"/>
      <c r="G1041" s="306"/>
      <c r="H1041" s="306"/>
      <c r="I1041" s="307">
        <v>8640</v>
      </c>
    </row>
    <row r="1042" spans="1:9" ht="19.5">
      <c r="A1042" s="261"/>
      <c r="B1042" s="262"/>
      <c r="C1042" s="258" t="s">
        <v>595</v>
      </c>
      <c r="D1042" s="306">
        <v>18332</v>
      </c>
      <c r="E1042" s="306"/>
      <c r="F1042" s="306"/>
      <c r="G1042" s="306"/>
      <c r="H1042" s="306"/>
      <c r="I1042" s="307">
        <v>18332</v>
      </c>
    </row>
    <row r="1043" spans="1:9" ht="19.5">
      <c r="A1043" s="261"/>
      <c r="B1043" s="262"/>
      <c r="C1043" s="258" t="s">
        <v>597</v>
      </c>
      <c r="D1043" s="306">
        <v>7885</v>
      </c>
      <c r="E1043" s="306"/>
      <c r="F1043" s="306"/>
      <c r="G1043" s="306"/>
      <c r="H1043" s="306"/>
      <c r="I1043" s="307">
        <v>7885</v>
      </c>
    </row>
    <row r="1044" spans="1:9" ht="19.5">
      <c r="A1044" s="261"/>
      <c r="B1044" s="262"/>
      <c r="C1044" s="258" t="s">
        <v>599</v>
      </c>
      <c r="D1044" s="306"/>
      <c r="E1044" s="306">
        <v>17691</v>
      </c>
      <c r="F1044" s="306"/>
      <c r="G1044" s="306"/>
      <c r="H1044" s="306"/>
      <c r="I1044" s="307">
        <v>17691</v>
      </c>
    </row>
    <row r="1045" spans="1:9" ht="20.25" thickBot="1">
      <c r="A1045" s="261"/>
      <c r="B1045" s="262"/>
      <c r="C1045" s="258" t="s">
        <v>600</v>
      </c>
      <c r="D1045" s="306">
        <v>39000</v>
      </c>
      <c r="E1045" s="306">
        <v>13296</v>
      </c>
      <c r="F1045" s="306"/>
      <c r="G1045" s="306"/>
      <c r="H1045" s="306"/>
      <c r="I1045" s="307">
        <v>52296</v>
      </c>
    </row>
    <row r="1046" spans="1:9" ht="12" thickBot="1">
      <c r="A1046" s="261"/>
      <c r="B1046" s="263" t="s">
        <v>557</v>
      </c>
      <c r="C1046" s="264"/>
      <c r="D1046" s="308">
        <v>5093597</v>
      </c>
      <c r="E1046" s="308">
        <v>103378</v>
      </c>
      <c r="F1046" s="308"/>
      <c r="G1046" s="308"/>
      <c r="H1046" s="308"/>
      <c r="I1046" s="309">
        <v>5196975</v>
      </c>
    </row>
    <row r="1047" spans="1:9" ht="12" thickBot="1">
      <c r="A1047" s="267" t="s">
        <v>558</v>
      </c>
      <c r="B1047" s="268"/>
      <c r="C1047" s="269"/>
      <c r="D1047" s="310">
        <v>24140117</v>
      </c>
      <c r="E1047" s="310">
        <v>103378</v>
      </c>
      <c r="F1047" s="310"/>
      <c r="G1047" s="310"/>
      <c r="H1047" s="310"/>
      <c r="I1047" s="311">
        <v>24243495</v>
      </c>
    </row>
    <row r="1048" spans="1:9" ht="12" thickBot="1">
      <c r="A1048" s="287" t="s">
        <v>559</v>
      </c>
      <c r="B1048" s="288"/>
      <c r="C1048" s="272"/>
      <c r="D1048" s="312">
        <v>464592339</v>
      </c>
      <c r="E1048" s="312">
        <v>1800092</v>
      </c>
      <c r="F1048" s="312">
        <v>173194468</v>
      </c>
      <c r="G1048" s="312">
        <v>39723440</v>
      </c>
      <c r="H1048" s="312">
        <v>11376500</v>
      </c>
      <c r="I1048" s="313">
        <v>690686839</v>
      </c>
    </row>
  </sheetData>
  <mergeCells count="45">
    <mergeCell ref="A1017:A1024"/>
    <mergeCell ref="A1048:B1048"/>
    <mergeCell ref="B977:B980"/>
    <mergeCell ref="B982:B985"/>
    <mergeCell ref="A992:A997"/>
    <mergeCell ref="B992:B995"/>
    <mergeCell ref="B940:B950"/>
    <mergeCell ref="B954:B955"/>
    <mergeCell ref="A960:A964"/>
    <mergeCell ref="B960:B961"/>
    <mergeCell ref="A849:A860"/>
    <mergeCell ref="B880:B894"/>
    <mergeCell ref="B896:B897"/>
    <mergeCell ref="B929:B934"/>
    <mergeCell ref="A600:A601"/>
    <mergeCell ref="B722:B730"/>
    <mergeCell ref="B734:B736"/>
    <mergeCell ref="A784:A798"/>
    <mergeCell ref="B471:B477"/>
    <mergeCell ref="B551:B561"/>
    <mergeCell ref="B563:B565"/>
    <mergeCell ref="B607:B608"/>
    <mergeCell ref="A324:A329"/>
    <mergeCell ref="B331:B333"/>
    <mergeCell ref="A331:A334"/>
    <mergeCell ref="B346:B347"/>
    <mergeCell ref="A253:A256"/>
    <mergeCell ref="A258:A265"/>
    <mergeCell ref="B260:B261"/>
    <mergeCell ref="B316:B321"/>
    <mergeCell ref="A179:A181"/>
    <mergeCell ref="B206:B208"/>
    <mergeCell ref="B197:B204"/>
    <mergeCell ref="B232:B236"/>
    <mergeCell ref="B92:B95"/>
    <mergeCell ref="A120:A127"/>
    <mergeCell ref="B120:B127"/>
    <mergeCell ref="B75:B82"/>
    <mergeCell ref="B59:B60"/>
    <mergeCell ref="B84:B85"/>
    <mergeCell ref="A89:A91"/>
    <mergeCell ref="A2:I2"/>
    <mergeCell ref="A21:A22"/>
    <mergeCell ref="B45:B51"/>
    <mergeCell ref="B53:B57"/>
  </mergeCells>
  <printOptions/>
  <pageMargins left="0.41" right="0.3937007874015748" top="0.5905511811023623" bottom="0.5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93"/>
  <sheetViews>
    <sheetView workbookViewId="0" topLeftCell="A199">
      <selection activeCell="E213" sqref="E213:E1299"/>
    </sheetView>
  </sheetViews>
  <sheetFormatPr defaultColWidth="9.140625" defaultRowHeight="12"/>
  <cols>
    <col min="1" max="1" width="4.00390625" style="340" customWidth="1"/>
    <col min="2" max="2" width="38.8515625" style="549" customWidth="1"/>
    <col min="3" max="3" width="20.28125" style="549" customWidth="1"/>
    <col min="4" max="4" width="13.7109375" style="340" customWidth="1"/>
    <col min="5" max="5" width="14.00390625" style="552" customWidth="1"/>
    <col min="6" max="6" width="13.8515625" style="340" customWidth="1"/>
    <col min="7" max="7" width="15.28125" style="552" customWidth="1"/>
    <col min="8" max="207" width="10.7109375" style="340" customWidth="1"/>
    <col min="208" max="16384" width="10.7109375" style="340" customWidth="1"/>
  </cols>
  <sheetData>
    <row r="1" spans="1:207" ht="12.75">
      <c r="A1" s="339"/>
      <c r="B1" s="339"/>
      <c r="C1" s="339"/>
      <c r="D1" s="339"/>
      <c r="E1" s="339"/>
      <c r="F1" s="339"/>
      <c r="G1" s="4" t="s">
        <v>202</v>
      </c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</row>
    <row r="2" spans="1:7" s="342" customFormat="1" ht="15" customHeight="1" hidden="1">
      <c r="A2" s="341" t="s">
        <v>37</v>
      </c>
      <c r="B2" s="341"/>
      <c r="C2" s="341"/>
      <c r="D2" s="341"/>
      <c r="E2" s="341"/>
      <c r="F2" s="341"/>
      <c r="G2" s="341"/>
    </row>
    <row r="3" spans="1:7" s="344" customFormat="1" ht="44.25" customHeight="1">
      <c r="A3" s="343" t="s">
        <v>38</v>
      </c>
      <c r="B3" s="343"/>
      <c r="C3" s="343"/>
      <c r="D3" s="343"/>
      <c r="E3" s="343"/>
      <c r="F3" s="343"/>
      <c r="G3" s="343"/>
    </row>
    <row r="4" spans="1:7" s="344" customFormat="1" ht="4.5" customHeight="1">
      <c r="A4" s="345"/>
      <c r="B4" s="345"/>
      <c r="C4" s="345"/>
      <c r="D4" s="345"/>
      <c r="E4" s="345"/>
      <c r="F4" s="345"/>
      <c r="G4" s="345"/>
    </row>
    <row r="5" spans="1:7" s="353" customFormat="1" ht="31.5">
      <c r="A5" s="346" t="s">
        <v>39</v>
      </c>
      <c r="B5" s="347" t="s">
        <v>40</v>
      </c>
      <c r="C5" s="348"/>
      <c r="D5" s="349" t="s">
        <v>41</v>
      </c>
      <c r="E5" s="350" t="s">
        <v>42</v>
      </c>
      <c r="F5" s="351" t="s">
        <v>43</v>
      </c>
      <c r="G5" s="352" t="s">
        <v>44</v>
      </c>
    </row>
    <row r="6" spans="1:7" s="353" customFormat="1" ht="9.75" customHeight="1">
      <c r="A6" s="354">
        <v>1</v>
      </c>
      <c r="B6" s="355">
        <v>2</v>
      </c>
      <c r="C6" s="356"/>
      <c r="D6" s="357">
        <v>3</v>
      </c>
      <c r="E6" s="358">
        <v>4</v>
      </c>
      <c r="F6" s="359">
        <v>5</v>
      </c>
      <c r="G6" s="360">
        <v>6</v>
      </c>
    </row>
    <row r="7" spans="1:7" s="368" customFormat="1" ht="15.75" customHeight="1">
      <c r="A7" s="361" t="s">
        <v>45</v>
      </c>
      <c r="B7" s="362"/>
      <c r="C7" s="363"/>
      <c r="D7" s="364">
        <f>SUM(D8:D12)</f>
        <v>58920337</v>
      </c>
      <c r="E7" s="365">
        <f>SUM(E8:E12)</f>
        <v>627649</v>
      </c>
      <c r="F7" s="366">
        <f>SUM(F8:F12)</f>
        <v>58911201</v>
      </c>
      <c r="G7" s="367">
        <f>SUM(G8:G12)</f>
        <v>5823830</v>
      </c>
    </row>
    <row r="8" spans="1:7" s="344" customFormat="1" ht="12.75" hidden="1">
      <c r="A8" s="369"/>
      <c r="B8" s="370" t="s">
        <v>46</v>
      </c>
      <c r="C8" s="371"/>
      <c r="D8" s="372"/>
      <c r="E8" s="373"/>
      <c r="F8" s="374"/>
      <c r="G8" s="375"/>
    </row>
    <row r="9" spans="1:7" s="344" customFormat="1" ht="12.75">
      <c r="A9" s="376">
        <v>1</v>
      </c>
      <c r="B9" s="377" t="s">
        <v>47</v>
      </c>
      <c r="C9" s="378"/>
      <c r="D9" s="379">
        <f>26504437+20000+300000</f>
        <v>26824437</v>
      </c>
      <c r="E9" s="380">
        <f>170001+20000+300000</f>
        <v>490001</v>
      </c>
      <c r="F9" s="381">
        <f>26494422+20000+300000</f>
        <v>26814422</v>
      </c>
      <c r="G9" s="375">
        <v>3239118</v>
      </c>
    </row>
    <row r="10" spans="1:7" s="344" customFormat="1" ht="12.75">
      <c r="A10" s="376">
        <v>2</v>
      </c>
      <c r="B10" s="377" t="s">
        <v>48</v>
      </c>
      <c r="C10" s="378"/>
      <c r="D10" s="379">
        <v>32095900</v>
      </c>
      <c r="E10" s="380">
        <v>137648</v>
      </c>
      <c r="F10" s="381">
        <v>32096779</v>
      </c>
      <c r="G10" s="375">
        <v>2584712</v>
      </c>
    </row>
    <row r="11" spans="1:7" s="344" customFormat="1" ht="12.75" hidden="1">
      <c r="A11" s="376"/>
      <c r="B11" s="377" t="s">
        <v>49</v>
      </c>
      <c r="C11" s="378"/>
      <c r="D11" s="379"/>
      <c r="E11" s="380"/>
      <c r="F11" s="381"/>
      <c r="G11" s="375"/>
    </row>
    <row r="12" spans="1:7" s="344" customFormat="1" ht="22.5" hidden="1">
      <c r="A12" s="382">
        <v>5</v>
      </c>
      <c r="B12" s="383" t="s">
        <v>50</v>
      </c>
      <c r="C12" s="384"/>
      <c r="D12" s="385">
        <v>0</v>
      </c>
      <c r="E12" s="386">
        <v>0</v>
      </c>
      <c r="F12" s="387">
        <v>0</v>
      </c>
      <c r="G12" s="375">
        <v>0</v>
      </c>
    </row>
    <row r="13" spans="1:7" s="368" customFormat="1" ht="14.25" customHeight="1">
      <c r="A13" s="388" t="s">
        <v>51</v>
      </c>
      <c r="B13" s="389"/>
      <c r="C13" s="390"/>
      <c r="D13" s="364">
        <f>SUM(D15:D52)</f>
        <v>29331161</v>
      </c>
      <c r="E13" s="365">
        <f>SUM(E14:E52)</f>
        <v>20408344</v>
      </c>
      <c r="F13" s="366">
        <f>SUM(F14:F52)</f>
        <v>29412932</v>
      </c>
      <c r="G13" s="367">
        <f>SUM(G14:G52)</f>
        <v>21569114</v>
      </c>
    </row>
    <row r="14" spans="1:7" s="344" customFormat="1" ht="12.75" hidden="1">
      <c r="A14" s="369">
        <v>1</v>
      </c>
      <c r="B14" s="370" t="s">
        <v>52</v>
      </c>
      <c r="C14" s="371"/>
      <c r="D14" s="372"/>
      <c r="E14" s="373"/>
      <c r="F14" s="374"/>
      <c r="G14" s="375"/>
    </row>
    <row r="15" spans="1:7" s="344" customFormat="1" ht="12.75">
      <c r="A15" s="369">
        <v>1</v>
      </c>
      <c r="B15" s="377" t="s">
        <v>53</v>
      </c>
      <c r="C15" s="371"/>
      <c r="D15" s="379">
        <v>564348</v>
      </c>
      <c r="E15" s="380">
        <v>396629</v>
      </c>
      <c r="F15" s="374">
        <v>557856</v>
      </c>
      <c r="G15" s="375">
        <v>438684</v>
      </c>
    </row>
    <row r="16" spans="1:7" s="344" customFormat="1" ht="12.75">
      <c r="A16" s="369">
        <v>2</v>
      </c>
      <c r="B16" s="377" t="s">
        <v>54</v>
      </c>
      <c r="C16" s="371"/>
      <c r="D16" s="379">
        <f>955575+1300</f>
        <v>956875</v>
      </c>
      <c r="E16" s="380">
        <f>693659+1300</f>
        <v>694959</v>
      </c>
      <c r="F16" s="374">
        <f>991616+1300</f>
        <v>992916</v>
      </c>
      <c r="G16" s="375">
        <v>545809</v>
      </c>
    </row>
    <row r="17" spans="1:7" s="344" customFormat="1" ht="12.75">
      <c r="A17" s="369">
        <v>3</v>
      </c>
      <c r="B17" s="377" t="s">
        <v>55</v>
      </c>
      <c r="C17" s="371"/>
      <c r="D17" s="379">
        <v>973663</v>
      </c>
      <c r="E17" s="380">
        <v>658369</v>
      </c>
      <c r="F17" s="374">
        <v>973663</v>
      </c>
      <c r="G17" s="375">
        <v>698965</v>
      </c>
    </row>
    <row r="18" spans="1:7" s="344" customFormat="1" ht="12.75">
      <c r="A18" s="369">
        <v>4</v>
      </c>
      <c r="B18" s="377" t="s">
        <v>56</v>
      </c>
      <c r="C18" s="371"/>
      <c r="D18" s="379">
        <v>800839</v>
      </c>
      <c r="E18" s="380">
        <v>552483</v>
      </c>
      <c r="F18" s="374">
        <v>799672</v>
      </c>
      <c r="G18" s="375">
        <v>600954</v>
      </c>
    </row>
    <row r="19" spans="1:7" s="344" customFormat="1" ht="12.75">
      <c r="A19" s="369">
        <v>5</v>
      </c>
      <c r="B19" s="377" t="s">
        <v>57</v>
      </c>
      <c r="C19" s="371"/>
      <c r="D19" s="379">
        <v>577292</v>
      </c>
      <c r="E19" s="380">
        <v>401662</v>
      </c>
      <c r="F19" s="374">
        <v>577292</v>
      </c>
      <c r="G19" s="375">
        <v>387827</v>
      </c>
    </row>
    <row r="20" spans="1:7" s="344" customFormat="1" ht="12.75">
      <c r="A20" s="369">
        <v>6</v>
      </c>
      <c r="B20" s="377" t="s">
        <v>58</v>
      </c>
      <c r="C20" s="371"/>
      <c r="D20" s="379">
        <v>698995</v>
      </c>
      <c r="E20" s="380">
        <v>490717</v>
      </c>
      <c r="F20" s="374">
        <v>698995</v>
      </c>
      <c r="G20" s="375">
        <v>568114</v>
      </c>
    </row>
    <row r="21" spans="1:7" s="344" customFormat="1" ht="12.75">
      <c r="A21" s="369">
        <v>7</v>
      </c>
      <c r="B21" s="377" t="s">
        <v>59</v>
      </c>
      <c r="C21" s="371"/>
      <c r="D21" s="379">
        <v>765053</v>
      </c>
      <c r="E21" s="380">
        <v>523265</v>
      </c>
      <c r="F21" s="374">
        <v>763053</v>
      </c>
      <c r="G21" s="375">
        <v>590122</v>
      </c>
    </row>
    <row r="22" spans="1:7" s="344" customFormat="1" ht="12.75">
      <c r="A22" s="369">
        <v>9</v>
      </c>
      <c r="B22" s="377" t="s">
        <v>60</v>
      </c>
      <c r="C22" s="371"/>
      <c r="D22" s="379">
        <v>772812</v>
      </c>
      <c r="E22" s="380">
        <v>543603</v>
      </c>
      <c r="F22" s="374">
        <v>784172</v>
      </c>
      <c r="G22" s="375">
        <v>589997</v>
      </c>
    </row>
    <row r="23" spans="1:7" s="344" customFormat="1" ht="12.75">
      <c r="A23" s="369">
        <v>10</v>
      </c>
      <c r="B23" s="377" t="s">
        <v>61</v>
      </c>
      <c r="C23" s="371"/>
      <c r="D23" s="379">
        <v>513595</v>
      </c>
      <c r="E23" s="380">
        <v>386202</v>
      </c>
      <c r="F23" s="374">
        <v>516272</v>
      </c>
      <c r="G23" s="375">
        <v>382826</v>
      </c>
    </row>
    <row r="24" spans="1:7" s="344" customFormat="1" ht="12.75">
      <c r="A24" s="369">
        <v>11</v>
      </c>
      <c r="B24" s="377" t="s">
        <v>62</v>
      </c>
      <c r="C24" s="371"/>
      <c r="D24" s="379">
        <v>750540</v>
      </c>
      <c r="E24" s="380">
        <v>501143</v>
      </c>
      <c r="F24" s="374">
        <v>781917</v>
      </c>
      <c r="G24" s="375">
        <v>605112</v>
      </c>
    </row>
    <row r="25" spans="1:7" s="344" customFormat="1" ht="12.75">
      <c r="A25" s="369">
        <v>12</v>
      </c>
      <c r="B25" s="377" t="s">
        <v>63</v>
      </c>
      <c r="C25" s="371"/>
      <c r="D25" s="379">
        <v>833182</v>
      </c>
      <c r="E25" s="380">
        <v>543762</v>
      </c>
      <c r="F25" s="391">
        <v>836182</v>
      </c>
      <c r="G25" s="375">
        <v>665292</v>
      </c>
    </row>
    <row r="26" spans="1:7" s="344" customFormat="1" ht="12.75">
      <c r="A26" s="369">
        <v>13</v>
      </c>
      <c r="B26" s="377" t="s">
        <v>64</v>
      </c>
      <c r="C26" s="371"/>
      <c r="D26" s="379">
        <v>801655</v>
      </c>
      <c r="E26" s="380">
        <v>605378</v>
      </c>
      <c r="F26" s="374">
        <v>796304</v>
      </c>
      <c r="G26" s="375">
        <v>625359</v>
      </c>
    </row>
    <row r="27" spans="1:7" s="344" customFormat="1" ht="12.75">
      <c r="A27" s="369">
        <v>14</v>
      </c>
      <c r="B27" s="377" t="s">
        <v>65</v>
      </c>
      <c r="C27" s="371"/>
      <c r="D27" s="379">
        <v>761263</v>
      </c>
      <c r="E27" s="380">
        <v>534416</v>
      </c>
      <c r="F27" s="374">
        <v>761243</v>
      </c>
      <c r="G27" s="375">
        <v>543236</v>
      </c>
    </row>
    <row r="28" spans="1:7" s="344" customFormat="1" ht="12.75">
      <c r="A28" s="369">
        <v>15</v>
      </c>
      <c r="B28" s="377" t="s">
        <v>66</v>
      </c>
      <c r="C28" s="371"/>
      <c r="D28" s="379">
        <v>532686</v>
      </c>
      <c r="E28" s="380">
        <v>399636</v>
      </c>
      <c r="F28" s="374">
        <v>503529</v>
      </c>
      <c r="G28" s="375">
        <v>348996</v>
      </c>
    </row>
    <row r="29" spans="1:7" s="344" customFormat="1" ht="12.75">
      <c r="A29" s="369">
        <v>16</v>
      </c>
      <c r="B29" s="377" t="s">
        <v>67</v>
      </c>
      <c r="C29" s="371"/>
      <c r="D29" s="379">
        <v>823307</v>
      </c>
      <c r="E29" s="380">
        <v>580929</v>
      </c>
      <c r="F29" s="374">
        <v>795180</v>
      </c>
      <c r="G29" s="375">
        <v>598210</v>
      </c>
    </row>
    <row r="30" spans="1:7" s="344" customFormat="1" ht="12.75">
      <c r="A30" s="369">
        <v>17</v>
      </c>
      <c r="B30" s="377" t="s">
        <v>68</v>
      </c>
      <c r="C30" s="371"/>
      <c r="D30" s="379">
        <f>837888-40000</f>
        <v>797888</v>
      </c>
      <c r="E30" s="380">
        <f>564741-40000</f>
        <v>524741</v>
      </c>
      <c r="F30" s="374">
        <f>900523-40000</f>
        <v>860523</v>
      </c>
      <c r="G30" s="375">
        <v>465001</v>
      </c>
    </row>
    <row r="31" spans="1:7" s="344" customFormat="1" ht="12.75">
      <c r="A31" s="369">
        <v>18</v>
      </c>
      <c r="B31" s="377" t="s">
        <v>69</v>
      </c>
      <c r="C31" s="371"/>
      <c r="D31" s="379">
        <v>746732</v>
      </c>
      <c r="E31" s="380">
        <v>515209</v>
      </c>
      <c r="F31" s="374">
        <v>749687</v>
      </c>
      <c r="G31" s="375">
        <v>548466</v>
      </c>
    </row>
    <row r="32" spans="1:7" s="344" customFormat="1" ht="12.75">
      <c r="A32" s="369">
        <v>19</v>
      </c>
      <c r="B32" s="377" t="s">
        <v>70</v>
      </c>
      <c r="C32" s="371"/>
      <c r="D32" s="379">
        <v>696765</v>
      </c>
      <c r="E32" s="380">
        <v>480386</v>
      </c>
      <c r="F32" s="374">
        <v>687513</v>
      </c>
      <c r="G32" s="375">
        <v>531294</v>
      </c>
    </row>
    <row r="33" spans="1:7" s="344" customFormat="1" ht="12.75">
      <c r="A33" s="369">
        <v>20</v>
      </c>
      <c r="B33" s="377" t="s">
        <v>71</v>
      </c>
      <c r="C33" s="371"/>
      <c r="D33" s="379">
        <v>942777</v>
      </c>
      <c r="E33" s="380">
        <v>692826</v>
      </c>
      <c r="F33" s="374">
        <v>941304</v>
      </c>
      <c r="G33" s="375">
        <v>634718</v>
      </c>
    </row>
    <row r="34" spans="1:7" s="344" customFormat="1" ht="12.75">
      <c r="A34" s="369">
        <v>21</v>
      </c>
      <c r="B34" s="377" t="s">
        <v>72</v>
      </c>
      <c r="C34" s="371"/>
      <c r="D34" s="379">
        <v>732355</v>
      </c>
      <c r="E34" s="380">
        <v>485141</v>
      </c>
      <c r="F34" s="374">
        <v>760632</v>
      </c>
      <c r="G34" s="375">
        <v>579518</v>
      </c>
    </row>
    <row r="35" spans="1:7" s="344" customFormat="1" ht="12.75">
      <c r="A35" s="369">
        <v>22</v>
      </c>
      <c r="B35" s="377" t="s">
        <v>73</v>
      </c>
      <c r="C35" s="371"/>
      <c r="D35" s="379">
        <v>941379</v>
      </c>
      <c r="E35" s="380">
        <v>647444</v>
      </c>
      <c r="F35" s="374">
        <v>942803</v>
      </c>
      <c r="G35" s="375">
        <v>624729</v>
      </c>
    </row>
    <row r="36" spans="1:7" s="344" customFormat="1" ht="12.75">
      <c r="A36" s="369">
        <v>23</v>
      </c>
      <c r="B36" s="377" t="s">
        <v>74</v>
      </c>
      <c r="C36" s="371"/>
      <c r="D36" s="379">
        <v>893449</v>
      </c>
      <c r="E36" s="380">
        <v>589136</v>
      </c>
      <c r="F36" s="374">
        <v>903766</v>
      </c>
      <c r="G36" s="375">
        <v>673851</v>
      </c>
    </row>
    <row r="37" spans="1:7" s="344" customFormat="1" ht="12.75">
      <c r="A37" s="369">
        <v>24</v>
      </c>
      <c r="B37" s="377" t="s">
        <v>75</v>
      </c>
      <c r="C37" s="371"/>
      <c r="D37" s="379">
        <v>635562</v>
      </c>
      <c r="E37" s="380">
        <v>481765</v>
      </c>
      <c r="F37" s="374">
        <v>631422</v>
      </c>
      <c r="G37" s="375">
        <v>486667</v>
      </c>
    </row>
    <row r="38" spans="1:7" s="344" customFormat="1" ht="12.75">
      <c r="A38" s="369">
        <v>25</v>
      </c>
      <c r="B38" s="377" t="s">
        <v>76</v>
      </c>
      <c r="C38" s="371"/>
      <c r="D38" s="379">
        <v>788193</v>
      </c>
      <c r="E38" s="380">
        <v>499062</v>
      </c>
      <c r="F38" s="374">
        <v>746816</v>
      </c>
      <c r="G38" s="375">
        <v>547090</v>
      </c>
    </row>
    <row r="39" spans="1:7" s="344" customFormat="1" ht="12.75">
      <c r="A39" s="369">
        <v>26</v>
      </c>
      <c r="B39" s="377" t="s">
        <v>77</v>
      </c>
      <c r="C39" s="371"/>
      <c r="D39" s="379">
        <v>992243</v>
      </c>
      <c r="E39" s="380">
        <v>661007</v>
      </c>
      <c r="F39" s="374">
        <v>984122</v>
      </c>
      <c r="G39" s="375">
        <v>757422</v>
      </c>
    </row>
    <row r="40" spans="1:7" s="344" customFormat="1" ht="12.75">
      <c r="A40" s="369">
        <v>27</v>
      </c>
      <c r="B40" s="377" t="s">
        <v>78</v>
      </c>
      <c r="C40" s="371"/>
      <c r="D40" s="379">
        <v>682491</v>
      </c>
      <c r="E40" s="380">
        <v>491966</v>
      </c>
      <c r="F40" s="374">
        <v>682491</v>
      </c>
      <c r="G40" s="375">
        <v>528834</v>
      </c>
    </row>
    <row r="41" spans="1:7" s="344" customFormat="1" ht="12.75">
      <c r="A41" s="369">
        <v>28</v>
      </c>
      <c r="B41" s="377" t="s">
        <v>79</v>
      </c>
      <c r="C41" s="371"/>
      <c r="D41" s="379">
        <v>574033</v>
      </c>
      <c r="E41" s="380">
        <v>385285</v>
      </c>
      <c r="F41" s="374">
        <v>623814</v>
      </c>
      <c r="G41" s="375">
        <v>481833</v>
      </c>
    </row>
    <row r="42" spans="1:7" s="344" customFormat="1" ht="12.75">
      <c r="A42" s="369">
        <v>29</v>
      </c>
      <c r="B42" s="377" t="s">
        <v>80</v>
      </c>
      <c r="C42" s="371"/>
      <c r="D42" s="379">
        <v>653869</v>
      </c>
      <c r="E42" s="380">
        <v>483849</v>
      </c>
      <c r="F42" s="374">
        <v>653148</v>
      </c>
      <c r="G42" s="375">
        <v>459133</v>
      </c>
    </row>
    <row r="43" spans="1:7" s="344" customFormat="1" ht="12.75">
      <c r="A43" s="369">
        <v>30</v>
      </c>
      <c r="B43" s="377" t="s">
        <v>81</v>
      </c>
      <c r="C43" s="371"/>
      <c r="D43" s="379">
        <v>650239</v>
      </c>
      <c r="E43" s="380">
        <v>493703</v>
      </c>
      <c r="F43" s="374">
        <v>647268</v>
      </c>
      <c r="G43" s="375">
        <v>491196</v>
      </c>
    </row>
    <row r="44" spans="1:7" s="344" customFormat="1" ht="12.75">
      <c r="A44" s="369">
        <v>31</v>
      </c>
      <c r="B44" s="377" t="s">
        <v>82</v>
      </c>
      <c r="C44" s="371"/>
      <c r="D44" s="379">
        <v>1308364</v>
      </c>
      <c r="E44" s="380">
        <v>867178</v>
      </c>
      <c r="F44" s="374">
        <v>1322973</v>
      </c>
      <c r="G44" s="375">
        <v>964924</v>
      </c>
    </row>
    <row r="45" spans="1:7" s="344" customFormat="1" ht="12.75">
      <c r="A45" s="369">
        <v>32</v>
      </c>
      <c r="B45" s="377" t="s">
        <v>83</v>
      </c>
      <c r="C45" s="371"/>
      <c r="D45" s="379">
        <v>955021</v>
      </c>
      <c r="E45" s="380">
        <v>686292</v>
      </c>
      <c r="F45" s="374">
        <v>943996</v>
      </c>
      <c r="G45" s="375">
        <v>672316</v>
      </c>
    </row>
    <row r="46" spans="1:7" s="344" customFormat="1" ht="12.75">
      <c r="A46" s="369">
        <v>33</v>
      </c>
      <c r="B46" s="377" t="s">
        <v>84</v>
      </c>
      <c r="C46" s="371"/>
      <c r="D46" s="379">
        <v>674848</v>
      </c>
      <c r="E46" s="380">
        <v>485838</v>
      </c>
      <c r="F46" s="374">
        <v>659156</v>
      </c>
      <c r="G46" s="375">
        <v>515223</v>
      </c>
    </row>
    <row r="47" spans="1:7" s="344" customFormat="1" ht="12.75">
      <c r="A47" s="369">
        <v>34</v>
      </c>
      <c r="B47" s="377" t="s">
        <v>85</v>
      </c>
      <c r="C47" s="371"/>
      <c r="D47" s="379">
        <v>1121971</v>
      </c>
      <c r="E47" s="380">
        <v>804756</v>
      </c>
      <c r="F47" s="374">
        <v>1121695</v>
      </c>
      <c r="G47" s="375">
        <v>833692</v>
      </c>
    </row>
    <row r="48" spans="1:7" s="344" customFormat="1" ht="12.75">
      <c r="A48" s="369">
        <v>35</v>
      </c>
      <c r="B48" s="377" t="s">
        <v>86</v>
      </c>
      <c r="C48" s="371"/>
      <c r="D48" s="379">
        <f>778828+1000</f>
        <v>779828</v>
      </c>
      <c r="E48" s="380">
        <f>525248+1000</f>
        <v>526248</v>
      </c>
      <c r="F48" s="374">
        <f>782051+1000</f>
        <v>783051</v>
      </c>
      <c r="G48" s="375">
        <v>597253</v>
      </c>
    </row>
    <row r="49" spans="1:7" s="344" customFormat="1" ht="12.75">
      <c r="A49" s="369">
        <v>36</v>
      </c>
      <c r="B49" s="377" t="s">
        <v>87</v>
      </c>
      <c r="C49" s="371"/>
      <c r="D49" s="379">
        <v>1036395</v>
      </c>
      <c r="E49" s="380">
        <v>669855</v>
      </c>
      <c r="F49" s="374">
        <v>1029724</v>
      </c>
      <c r="G49" s="375">
        <v>734567</v>
      </c>
    </row>
    <row r="50" spans="1:7" s="344" customFormat="1" ht="12.75">
      <c r="A50" s="369">
        <v>37</v>
      </c>
      <c r="B50" s="377" t="s">
        <v>88</v>
      </c>
      <c r="C50" s="371"/>
      <c r="D50" s="379">
        <v>764608</v>
      </c>
      <c r="E50" s="380">
        <v>506484</v>
      </c>
      <c r="F50" s="374">
        <v>764720</v>
      </c>
      <c r="G50" s="375">
        <v>593158</v>
      </c>
    </row>
    <row r="51" spans="1:7" s="344" customFormat="1" ht="12.75">
      <c r="A51" s="369">
        <v>38</v>
      </c>
      <c r="B51" s="377" t="s">
        <v>89</v>
      </c>
      <c r="C51" s="392"/>
      <c r="D51" s="379">
        <v>739064</v>
      </c>
      <c r="E51" s="393">
        <v>520038</v>
      </c>
      <c r="F51" s="374">
        <v>737080</v>
      </c>
      <c r="G51" s="375">
        <v>561744</v>
      </c>
    </row>
    <row r="52" spans="1:7" s="344" customFormat="1" ht="19.5" customHeight="1">
      <c r="A52" s="369">
        <v>39</v>
      </c>
      <c r="B52" s="394" t="s">
        <v>90</v>
      </c>
      <c r="C52" s="395"/>
      <c r="D52" s="372">
        <f>12382+84600</f>
        <v>96982</v>
      </c>
      <c r="E52" s="393">
        <f>12382+84600</f>
        <v>96982</v>
      </c>
      <c r="F52" s="374">
        <f>12382+84600</f>
        <v>96982</v>
      </c>
      <c r="G52" s="375">
        <f>12382+84600</f>
        <v>96982</v>
      </c>
    </row>
    <row r="53" spans="1:7" s="402" customFormat="1" ht="13.5" customHeight="1" hidden="1">
      <c r="A53" s="396" t="s">
        <v>91</v>
      </c>
      <c r="B53" s="397"/>
      <c r="C53" s="397"/>
      <c r="D53" s="398">
        <f>SUM(D54)</f>
        <v>0</v>
      </c>
      <c r="E53" s="399">
        <f>SUM(E54)</f>
        <v>0</v>
      </c>
      <c r="F53" s="400">
        <f>SUM(F54)</f>
        <v>0</v>
      </c>
      <c r="G53" s="401">
        <f>SUM(G54)</f>
        <v>0</v>
      </c>
    </row>
    <row r="54" spans="1:7" ht="12.75" hidden="1">
      <c r="A54" s="403">
        <v>1</v>
      </c>
      <c r="B54" s="404" t="s">
        <v>92</v>
      </c>
      <c r="C54" s="405"/>
      <c r="D54" s="406"/>
      <c r="E54" s="407"/>
      <c r="F54" s="408"/>
      <c r="G54" s="401"/>
    </row>
    <row r="55" spans="1:7" s="368" customFormat="1" ht="15.75" customHeight="1">
      <c r="A55" s="388" t="s">
        <v>93</v>
      </c>
      <c r="B55" s="389"/>
      <c r="C55" s="390"/>
      <c r="D55" s="409">
        <f>SUM(D56:D58)</f>
        <v>4795000</v>
      </c>
      <c r="E55" s="410">
        <f>SUM(E56:E58)</f>
        <v>0</v>
      </c>
      <c r="F55" s="411">
        <f>SUM(F56:F58)</f>
        <v>5635611</v>
      </c>
      <c r="G55" s="412">
        <f>SUM(G56:G58)</f>
        <v>2251411</v>
      </c>
    </row>
    <row r="56" spans="1:7" s="344" customFormat="1" ht="12.75">
      <c r="A56" s="413">
        <v>1</v>
      </c>
      <c r="B56" s="414" t="s">
        <v>94</v>
      </c>
      <c r="C56" s="415"/>
      <c r="D56" s="416">
        <f>5245000-875000+850000-425000</f>
        <v>4795000</v>
      </c>
      <c r="E56" s="417"/>
      <c r="F56" s="418">
        <f>5235611-875000+425000</f>
        <v>4785611</v>
      </c>
      <c r="G56" s="419">
        <f>2251411</f>
        <v>2251411</v>
      </c>
    </row>
    <row r="57" spans="1:7" s="344" customFormat="1" ht="12" customHeight="1">
      <c r="A57" s="420"/>
      <c r="B57" s="421"/>
      <c r="C57" s="422" t="s">
        <v>95</v>
      </c>
      <c r="D57" s="423"/>
      <c r="E57" s="424"/>
      <c r="F57" s="425">
        <v>850000</v>
      </c>
      <c r="G57" s="426"/>
    </row>
    <row r="58" spans="1:7" s="344" customFormat="1" ht="14.25" customHeight="1" hidden="1">
      <c r="A58" s="382">
        <v>2</v>
      </c>
      <c r="B58" s="427" t="s">
        <v>96</v>
      </c>
      <c r="C58" s="428"/>
      <c r="D58" s="385"/>
      <c r="E58" s="386"/>
      <c r="F58" s="387"/>
      <c r="G58" s="429"/>
    </row>
    <row r="59" spans="1:7" s="368" customFormat="1" ht="15.75" customHeight="1">
      <c r="A59" s="388" t="s">
        <v>97</v>
      </c>
      <c r="B59" s="389"/>
      <c r="C59" s="390"/>
      <c r="D59" s="409">
        <f>SUM(D60)</f>
        <v>18140000</v>
      </c>
      <c r="E59" s="410">
        <f>SUM(E60)</f>
        <v>18140000</v>
      </c>
      <c r="F59" s="409">
        <f>SUM(F60)</f>
        <v>18140000</v>
      </c>
      <c r="G59" s="412">
        <f>SUM(G60)</f>
        <v>0</v>
      </c>
    </row>
    <row r="60" spans="1:7" s="344" customFormat="1" ht="14.25" customHeight="1">
      <c r="A60" s="430">
        <v>2</v>
      </c>
      <c r="B60" s="431" t="s">
        <v>98</v>
      </c>
      <c r="C60" s="431"/>
      <c r="D60" s="432">
        <v>18140000</v>
      </c>
      <c r="E60" s="433">
        <v>18140000</v>
      </c>
      <c r="F60" s="432">
        <v>18140000</v>
      </c>
      <c r="G60" s="434"/>
    </row>
    <row r="61" spans="1:7" s="440" customFormat="1" ht="15">
      <c r="A61" s="435"/>
      <c r="B61" s="436" t="s">
        <v>99</v>
      </c>
      <c r="C61" s="436"/>
      <c r="D61" s="437">
        <f>SUM(D59,D55,D53,D13,D7)</f>
        <v>111186498</v>
      </c>
      <c r="E61" s="438">
        <f>SUM(E59,E55,E53,E13,E7)</f>
        <v>39175993</v>
      </c>
      <c r="F61" s="437">
        <f>SUM(F59,F55,F53,F13,F7)</f>
        <v>112099744</v>
      </c>
      <c r="G61" s="439">
        <f>SUM(G59,G55,G53,G13,G7)</f>
        <v>29644355</v>
      </c>
    </row>
    <row r="62" spans="1:7" s="446" customFormat="1" ht="57.75" customHeight="1">
      <c r="A62" s="441"/>
      <c r="B62" s="442"/>
      <c r="C62" s="442"/>
      <c r="D62" s="443"/>
      <c r="E62" s="444"/>
      <c r="F62" s="443"/>
      <c r="G62" s="445"/>
    </row>
    <row r="63" spans="1:7" s="344" customFormat="1" ht="26.25" customHeight="1">
      <c r="A63" s="343" t="s">
        <v>100</v>
      </c>
      <c r="B63" s="343"/>
      <c r="C63" s="343"/>
      <c r="D63" s="343"/>
      <c r="E63" s="343"/>
      <c r="F63" s="343"/>
      <c r="G63" s="343"/>
    </row>
    <row r="64" spans="1:7" s="344" customFormat="1" ht="8.25" customHeight="1">
      <c r="A64" s="345"/>
      <c r="B64" s="345"/>
      <c r="C64" s="345"/>
      <c r="D64" s="345"/>
      <c r="E64" s="345"/>
      <c r="F64" s="345"/>
      <c r="G64" s="345"/>
    </row>
    <row r="65" spans="1:7" s="353" customFormat="1" ht="31.5">
      <c r="A65" s="346" t="s">
        <v>39</v>
      </c>
      <c r="B65" s="355" t="s">
        <v>40</v>
      </c>
      <c r="C65" s="356"/>
      <c r="D65" s="349" t="s">
        <v>41</v>
      </c>
      <c r="E65" s="350" t="s">
        <v>42</v>
      </c>
      <c r="F65" s="351" t="s">
        <v>43</v>
      </c>
      <c r="G65" s="352" t="s">
        <v>44</v>
      </c>
    </row>
    <row r="66" spans="1:7" s="368" customFormat="1" ht="21" customHeight="1">
      <c r="A66" s="361" t="s">
        <v>101</v>
      </c>
      <c r="B66" s="447"/>
      <c r="C66" s="447"/>
      <c r="D66" s="364">
        <f>SUM(D67:D68)</f>
        <v>1988996</v>
      </c>
      <c r="E66" s="365">
        <f>SUM(E67:E68)</f>
        <v>911806</v>
      </c>
      <c r="F66" s="366">
        <f>SUM(F67:F68)</f>
        <v>1988996</v>
      </c>
      <c r="G66" s="367">
        <f>SUM(G67:G68)</f>
        <v>1049199</v>
      </c>
    </row>
    <row r="67" spans="1:7" s="344" customFormat="1" ht="12.75">
      <c r="A67" s="376">
        <v>1</v>
      </c>
      <c r="B67" s="377" t="s">
        <v>102</v>
      </c>
      <c r="C67" s="378"/>
      <c r="D67" s="379">
        <v>889496</v>
      </c>
      <c r="E67" s="380">
        <v>465496</v>
      </c>
      <c r="F67" s="381">
        <v>889496</v>
      </c>
      <c r="G67" s="448">
        <v>505454</v>
      </c>
    </row>
    <row r="68" spans="1:7" s="344" customFormat="1" ht="12.75">
      <c r="A68" s="382">
        <v>2</v>
      </c>
      <c r="B68" s="427" t="s">
        <v>103</v>
      </c>
      <c r="C68" s="428"/>
      <c r="D68" s="385">
        <v>1099500</v>
      </c>
      <c r="E68" s="386">
        <v>446310</v>
      </c>
      <c r="F68" s="387">
        <v>1099500</v>
      </c>
      <c r="G68" s="429">
        <v>543745</v>
      </c>
    </row>
    <row r="69" spans="1:7" s="368" customFormat="1" ht="20.25" customHeight="1">
      <c r="A69" s="449" t="s">
        <v>104</v>
      </c>
      <c r="B69" s="450"/>
      <c r="C69" s="451"/>
      <c r="D69" s="452">
        <f>SUM(D70)</f>
        <v>3400000</v>
      </c>
      <c r="E69" s="453">
        <f>SUM(E70)</f>
        <v>0</v>
      </c>
      <c r="F69" s="454">
        <f>SUM(F70)</f>
        <v>3400000</v>
      </c>
      <c r="G69" s="434">
        <f>SUM(G70)</f>
        <v>1218700</v>
      </c>
    </row>
    <row r="70" spans="1:7" s="344" customFormat="1" ht="12.75">
      <c r="A70" s="420">
        <v>1</v>
      </c>
      <c r="B70" s="455" t="s">
        <v>105</v>
      </c>
      <c r="C70" s="456"/>
      <c r="D70" s="423">
        <v>3400000</v>
      </c>
      <c r="E70" s="424">
        <v>0</v>
      </c>
      <c r="F70" s="457">
        <v>3400000</v>
      </c>
      <c r="G70" s="426">
        <v>1218700</v>
      </c>
    </row>
    <row r="71" spans="1:7" s="344" customFormat="1" ht="15">
      <c r="A71" s="435"/>
      <c r="B71" s="436" t="s">
        <v>99</v>
      </c>
      <c r="C71" s="436"/>
      <c r="D71" s="437">
        <f>SUM(D66,D69)</f>
        <v>5388996</v>
      </c>
      <c r="E71" s="458">
        <f>SUM(E66,E69)</f>
        <v>911806</v>
      </c>
      <c r="F71" s="459">
        <f>SUM(F66,F69)</f>
        <v>5388996</v>
      </c>
      <c r="G71" s="412">
        <f>SUM(G66,G69)</f>
        <v>2267899</v>
      </c>
    </row>
    <row r="72" spans="1:7" s="344" customFormat="1" ht="41.25" customHeight="1">
      <c r="A72" s="460" t="s">
        <v>106</v>
      </c>
      <c r="B72" s="460"/>
      <c r="C72" s="460"/>
      <c r="D72" s="460"/>
      <c r="E72" s="460"/>
      <c r="F72" s="460"/>
      <c r="G72" s="460"/>
    </row>
    <row r="73" spans="1:7" s="344" customFormat="1" ht="8.25" customHeight="1">
      <c r="A73" s="345"/>
      <c r="B73" s="345"/>
      <c r="C73" s="345"/>
      <c r="D73" s="345"/>
      <c r="E73" s="345"/>
      <c r="F73" s="461"/>
      <c r="G73" s="461"/>
    </row>
    <row r="74" spans="1:7" s="353" customFormat="1" ht="23.25" customHeight="1">
      <c r="A74" s="346" t="s">
        <v>39</v>
      </c>
      <c r="B74" s="462" t="s">
        <v>40</v>
      </c>
      <c r="C74" s="463"/>
      <c r="D74" s="351" t="s">
        <v>41</v>
      </c>
      <c r="E74" s="347" t="s">
        <v>43</v>
      </c>
      <c r="F74" s="464"/>
      <c r="G74" s="465"/>
    </row>
    <row r="75" spans="1:7" s="473" customFormat="1" ht="18.75" customHeight="1">
      <c r="A75" s="466" t="s">
        <v>107</v>
      </c>
      <c r="B75" s="467"/>
      <c r="C75" s="468"/>
      <c r="D75" s="469">
        <f>SUM(D76:D107)</f>
        <v>818512</v>
      </c>
      <c r="E75" s="470">
        <f>SUM(E76:E107)</f>
        <v>818512</v>
      </c>
      <c r="F75" s="471"/>
      <c r="G75" s="472"/>
    </row>
    <row r="76" spans="1:7" s="344" customFormat="1" ht="12.75">
      <c r="A76" s="376">
        <v>1</v>
      </c>
      <c r="B76" s="414" t="s">
        <v>108</v>
      </c>
      <c r="C76" s="474"/>
      <c r="D76" s="475">
        <v>10000</v>
      </c>
      <c r="E76" s="476">
        <v>10000</v>
      </c>
      <c r="F76" s="477"/>
      <c r="G76" s="472"/>
    </row>
    <row r="77" spans="1:7" s="344" customFormat="1" ht="12.75">
      <c r="A77" s="376">
        <v>2</v>
      </c>
      <c r="B77" s="377" t="s">
        <v>109</v>
      </c>
      <c r="C77" s="475"/>
      <c r="D77" s="475">
        <v>50462</v>
      </c>
      <c r="E77" s="476">
        <v>50462</v>
      </c>
      <c r="F77" s="477"/>
      <c r="G77" s="472"/>
    </row>
    <row r="78" spans="1:7" s="344" customFormat="1" ht="12.75">
      <c r="A78" s="376">
        <v>3</v>
      </c>
      <c r="B78" s="370" t="s">
        <v>110</v>
      </c>
      <c r="C78" s="475"/>
      <c r="D78" s="475">
        <v>20400</v>
      </c>
      <c r="E78" s="476">
        <v>20400</v>
      </c>
      <c r="F78" s="477"/>
      <c r="G78" s="472"/>
    </row>
    <row r="79" spans="1:7" s="344" customFormat="1" ht="12.75">
      <c r="A79" s="369">
        <v>4</v>
      </c>
      <c r="B79" s="370" t="s">
        <v>111</v>
      </c>
      <c r="C79" s="475"/>
      <c r="D79" s="475">
        <v>1330</v>
      </c>
      <c r="E79" s="476">
        <v>1330</v>
      </c>
      <c r="F79" s="477"/>
      <c r="G79" s="472"/>
    </row>
    <row r="80" spans="1:7" s="344" customFormat="1" ht="12.75">
      <c r="A80" s="376">
        <v>5</v>
      </c>
      <c r="B80" s="377" t="s">
        <v>112</v>
      </c>
      <c r="C80" s="475"/>
      <c r="D80" s="475">
        <v>27000</v>
      </c>
      <c r="E80" s="476">
        <v>27000</v>
      </c>
      <c r="F80" s="477"/>
      <c r="G80" s="472"/>
    </row>
    <row r="81" spans="1:7" s="344" customFormat="1" ht="12.75">
      <c r="A81" s="369">
        <v>6</v>
      </c>
      <c r="B81" s="370" t="s">
        <v>113</v>
      </c>
      <c r="C81" s="475"/>
      <c r="D81" s="475">
        <v>4894</v>
      </c>
      <c r="E81" s="476">
        <v>4894</v>
      </c>
      <c r="F81" s="477"/>
      <c r="G81" s="472"/>
    </row>
    <row r="82" spans="1:7" s="344" customFormat="1" ht="12.75">
      <c r="A82" s="376">
        <v>7</v>
      </c>
      <c r="B82" s="370" t="s">
        <v>114</v>
      </c>
      <c r="C82" s="475"/>
      <c r="D82" s="475">
        <v>43592</v>
      </c>
      <c r="E82" s="476">
        <v>43592</v>
      </c>
      <c r="F82" s="477"/>
      <c r="G82" s="472"/>
    </row>
    <row r="83" spans="1:7" s="344" customFormat="1" ht="12.75">
      <c r="A83" s="369">
        <v>8</v>
      </c>
      <c r="B83" s="377" t="s">
        <v>115</v>
      </c>
      <c r="C83" s="475"/>
      <c r="D83" s="475">
        <v>3300</v>
      </c>
      <c r="E83" s="476">
        <v>3300</v>
      </c>
      <c r="F83" s="477"/>
      <c r="G83" s="472"/>
    </row>
    <row r="84" spans="1:7" s="344" customFormat="1" ht="12.75">
      <c r="A84" s="376">
        <v>9</v>
      </c>
      <c r="B84" s="370" t="s">
        <v>116</v>
      </c>
      <c r="C84" s="475"/>
      <c r="D84" s="475">
        <v>600</v>
      </c>
      <c r="E84" s="476">
        <v>600</v>
      </c>
      <c r="F84" s="477"/>
      <c r="G84" s="472"/>
    </row>
    <row r="85" spans="1:7" s="344" customFormat="1" ht="12.75">
      <c r="A85" s="369">
        <v>10</v>
      </c>
      <c r="B85" s="377" t="s">
        <v>117</v>
      </c>
      <c r="C85" s="475"/>
      <c r="D85" s="475">
        <v>5000</v>
      </c>
      <c r="E85" s="476">
        <v>5000</v>
      </c>
      <c r="F85" s="477"/>
      <c r="G85" s="472"/>
    </row>
    <row r="86" spans="1:7" s="344" customFormat="1" ht="12.75">
      <c r="A86" s="376">
        <v>11</v>
      </c>
      <c r="B86" s="377" t="s">
        <v>118</v>
      </c>
      <c r="C86" s="475"/>
      <c r="D86" s="475">
        <v>23300</v>
      </c>
      <c r="E86" s="476">
        <v>23300</v>
      </c>
      <c r="F86" s="477"/>
      <c r="G86" s="472"/>
    </row>
    <row r="87" spans="1:7" s="344" customFormat="1" ht="12.75">
      <c r="A87" s="369">
        <v>12</v>
      </c>
      <c r="B87" s="377" t="s">
        <v>119</v>
      </c>
      <c r="C87" s="475"/>
      <c r="D87" s="475">
        <v>152293</v>
      </c>
      <c r="E87" s="476">
        <v>152293</v>
      </c>
      <c r="F87" s="477"/>
      <c r="G87" s="472"/>
    </row>
    <row r="88" spans="1:7" s="344" customFormat="1" ht="12.75">
      <c r="A88" s="376">
        <v>13</v>
      </c>
      <c r="B88" s="377" t="s">
        <v>120</v>
      </c>
      <c r="C88" s="475"/>
      <c r="D88" s="475">
        <v>4300</v>
      </c>
      <c r="E88" s="476">
        <v>4300</v>
      </c>
      <c r="F88" s="477"/>
      <c r="G88" s="472"/>
    </row>
    <row r="89" spans="1:7" s="344" customFormat="1" ht="12.75">
      <c r="A89" s="369">
        <v>14</v>
      </c>
      <c r="B89" s="377" t="s">
        <v>121</v>
      </c>
      <c r="C89" s="475"/>
      <c r="D89" s="475">
        <v>10100</v>
      </c>
      <c r="E89" s="476">
        <v>10100</v>
      </c>
      <c r="F89" s="477"/>
      <c r="G89" s="472"/>
    </row>
    <row r="90" spans="1:7" s="344" customFormat="1" ht="12.75">
      <c r="A90" s="376">
        <v>15</v>
      </c>
      <c r="B90" s="377" t="s">
        <v>122</v>
      </c>
      <c r="C90" s="475"/>
      <c r="D90" s="475">
        <v>29700</v>
      </c>
      <c r="E90" s="476">
        <v>29700</v>
      </c>
      <c r="F90" s="477"/>
      <c r="G90" s="472"/>
    </row>
    <row r="91" spans="1:7" s="344" customFormat="1" ht="12.75">
      <c r="A91" s="369">
        <v>16</v>
      </c>
      <c r="B91" s="377" t="s">
        <v>123</v>
      </c>
      <c r="C91" s="475"/>
      <c r="D91" s="475">
        <v>11100</v>
      </c>
      <c r="E91" s="476">
        <v>11100</v>
      </c>
      <c r="F91" s="477"/>
      <c r="G91" s="472"/>
    </row>
    <row r="92" spans="1:7" s="344" customFormat="1" ht="12.75">
      <c r="A92" s="376">
        <v>17</v>
      </c>
      <c r="B92" s="377" t="s">
        <v>124</v>
      </c>
      <c r="C92" s="475"/>
      <c r="D92" s="475">
        <v>7917</v>
      </c>
      <c r="E92" s="476">
        <v>7917</v>
      </c>
      <c r="F92" s="477"/>
      <c r="G92" s="472"/>
    </row>
    <row r="93" spans="1:7" s="344" customFormat="1" ht="12.75">
      <c r="A93" s="369">
        <v>18</v>
      </c>
      <c r="B93" s="377" t="s">
        <v>125</v>
      </c>
      <c r="C93" s="475"/>
      <c r="D93" s="475">
        <v>7800</v>
      </c>
      <c r="E93" s="476">
        <v>7800</v>
      </c>
      <c r="F93" s="477"/>
      <c r="G93" s="472"/>
    </row>
    <row r="94" spans="1:7" s="344" customFormat="1" ht="12.75">
      <c r="A94" s="376">
        <v>19</v>
      </c>
      <c r="B94" s="370" t="s">
        <v>126</v>
      </c>
      <c r="C94" s="475"/>
      <c r="D94" s="475">
        <v>68638</v>
      </c>
      <c r="E94" s="476">
        <v>68638</v>
      </c>
      <c r="F94" s="477"/>
      <c r="G94" s="472"/>
    </row>
    <row r="95" spans="1:7" s="344" customFormat="1" ht="12.75">
      <c r="A95" s="369">
        <v>20</v>
      </c>
      <c r="B95" s="377" t="s">
        <v>127</v>
      </c>
      <c r="C95" s="475"/>
      <c r="D95" s="475">
        <v>9200</v>
      </c>
      <c r="E95" s="476">
        <v>9200</v>
      </c>
      <c r="F95" s="477"/>
      <c r="G95" s="472"/>
    </row>
    <row r="96" spans="1:7" s="344" customFormat="1" ht="12.75">
      <c r="A96" s="376">
        <v>21</v>
      </c>
      <c r="B96" s="377" t="s">
        <v>128</v>
      </c>
      <c r="C96" s="475"/>
      <c r="D96" s="475">
        <v>58275</v>
      </c>
      <c r="E96" s="476">
        <v>58275</v>
      </c>
      <c r="F96" s="477"/>
      <c r="G96" s="472"/>
    </row>
    <row r="97" spans="1:7" s="344" customFormat="1" ht="12.75">
      <c r="A97" s="369">
        <v>22</v>
      </c>
      <c r="B97" s="377" t="s">
        <v>129</v>
      </c>
      <c r="C97" s="475"/>
      <c r="D97" s="475">
        <v>12675</v>
      </c>
      <c r="E97" s="476">
        <v>12675</v>
      </c>
      <c r="F97" s="477"/>
      <c r="G97" s="472"/>
    </row>
    <row r="98" spans="1:7" s="344" customFormat="1" ht="12.75">
      <c r="A98" s="376">
        <v>23</v>
      </c>
      <c r="B98" s="377" t="s">
        <v>130</v>
      </c>
      <c r="C98" s="475"/>
      <c r="D98" s="475">
        <v>12890</v>
      </c>
      <c r="E98" s="476">
        <v>12890</v>
      </c>
      <c r="F98" s="477"/>
      <c r="G98" s="472"/>
    </row>
    <row r="99" spans="1:7" s="344" customFormat="1" ht="14.25" customHeight="1">
      <c r="A99" s="369">
        <v>24</v>
      </c>
      <c r="B99" s="377" t="s">
        <v>131</v>
      </c>
      <c r="C99" s="475"/>
      <c r="D99" s="475">
        <v>13800</v>
      </c>
      <c r="E99" s="476">
        <v>13800</v>
      </c>
      <c r="F99" s="477"/>
      <c r="G99" s="472"/>
    </row>
    <row r="100" spans="1:7" s="344" customFormat="1" ht="15" customHeight="1">
      <c r="A100" s="376">
        <v>25</v>
      </c>
      <c r="B100" s="377" t="s">
        <v>132</v>
      </c>
      <c r="C100" s="475"/>
      <c r="D100" s="475">
        <v>730</v>
      </c>
      <c r="E100" s="476">
        <v>730</v>
      </c>
      <c r="F100" s="477"/>
      <c r="G100" s="472"/>
    </row>
    <row r="101" spans="1:7" s="344" customFormat="1" ht="15" customHeight="1">
      <c r="A101" s="369">
        <v>26</v>
      </c>
      <c r="B101" s="370" t="s">
        <v>133</v>
      </c>
      <c r="C101" s="475"/>
      <c r="D101" s="475">
        <v>51500</v>
      </c>
      <c r="E101" s="476">
        <v>51500</v>
      </c>
      <c r="F101" s="477"/>
      <c r="G101" s="472"/>
    </row>
    <row r="102" spans="1:7" s="344" customFormat="1" ht="12.75">
      <c r="A102" s="376">
        <v>27</v>
      </c>
      <c r="B102" s="377" t="s">
        <v>134</v>
      </c>
      <c r="C102" s="475"/>
      <c r="D102" s="475">
        <v>47950</v>
      </c>
      <c r="E102" s="476">
        <v>47950</v>
      </c>
      <c r="F102" s="477"/>
      <c r="G102" s="472"/>
    </row>
    <row r="103" spans="1:7" s="344" customFormat="1" ht="14.25" customHeight="1">
      <c r="A103" s="376">
        <v>28</v>
      </c>
      <c r="B103" s="377" t="s">
        <v>135</v>
      </c>
      <c r="C103" s="475"/>
      <c r="D103" s="475">
        <v>5648</v>
      </c>
      <c r="E103" s="476">
        <v>5648</v>
      </c>
      <c r="F103" s="477"/>
      <c r="G103" s="472"/>
    </row>
    <row r="104" spans="1:7" s="344" customFormat="1" ht="13.5" customHeight="1">
      <c r="A104" s="369">
        <v>29</v>
      </c>
      <c r="B104" s="377" t="s">
        <v>136</v>
      </c>
      <c r="C104" s="475"/>
      <c r="D104" s="475">
        <v>6640</v>
      </c>
      <c r="E104" s="476">
        <v>6640</v>
      </c>
      <c r="F104" s="477"/>
      <c r="G104" s="472"/>
    </row>
    <row r="105" spans="1:7" s="344" customFormat="1" ht="15.75" customHeight="1">
      <c r="A105" s="369">
        <v>30</v>
      </c>
      <c r="B105" s="370" t="s">
        <v>137</v>
      </c>
      <c r="C105" s="478"/>
      <c r="D105" s="478">
        <v>7895</v>
      </c>
      <c r="E105" s="476">
        <v>7895</v>
      </c>
      <c r="F105" s="477"/>
      <c r="G105" s="472"/>
    </row>
    <row r="106" spans="1:7" s="344" customFormat="1" ht="12.75">
      <c r="A106" s="376">
        <v>31</v>
      </c>
      <c r="B106" s="377" t="s">
        <v>138</v>
      </c>
      <c r="C106" s="475"/>
      <c r="D106" s="475">
        <v>42693</v>
      </c>
      <c r="E106" s="476">
        <v>42693</v>
      </c>
      <c r="F106" s="477"/>
      <c r="G106" s="472"/>
    </row>
    <row r="107" spans="1:7" s="344" customFormat="1" ht="15.75" customHeight="1">
      <c r="A107" s="382">
        <v>32</v>
      </c>
      <c r="B107" s="427" t="s">
        <v>139</v>
      </c>
      <c r="C107" s="479"/>
      <c r="D107" s="479">
        <v>66890</v>
      </c>
      <c r="E107" s="476">
        <v>66890</v>
      </c>
      <c r="F107" s="477"/>
      <c r="G107" s="472"/>
    </row>
    <row r="108" spans="1:7" s="473" customFormat="1" ht="27.75" customHeight="1">
      <c r="A108" s="388" t="s">
        <v>140</v>
      </c>
      <c r="B108" s="389"/>
      <c r="C108" s="480"/>
      <c r="D108" s="469">
        <f>SUM(D109:D109)</f>
        <v>8000</v>
      </c>
      <c r="E108" s="470">
        <f>SUM(E109:E109)</f>
        <v>8000</v>
      </c>
      <c r="F108" s="471"/>
      <c r="G108" s="472"/>
    </row>
    <row r="109" spans="1:7" s="344" customFormat="1" ht="15.75" customHeight="1">
      <c r="A109" s="481">
        <v>1</v>
      </c>
      <c r="B109" s="482" t="s">
        <v>141</v>
      </c>
      <c r="C109" s="474"/>
      <c r="D109" s="478">
        <v>8000</v>
      </c>
      <c r="E109" s="483">
        <v>8000</v>
      </c>
      <c r="F109" s="477"/>
      <c r="G109" s="472"/>
    </row>
    <row r="110" spans="1:7" s="368" customFormat="1" ht="14.25" customHeight="1">
      <c r="A110" s="485" t="s">
        <v>142</v>
      </c>
      <c r="B110" s="447"/>
      <c r="C110" s="469"/>
      <c r="D110" s="469">
        <f>SUM(D111:D118)</f>
        <v>162866</v>
      </c>
      <c r="E110" s="470">
        <f>SUM(E111:E118)</f>
        <v>162866</v>
      </c>
      <c r="F110" s="486"/>
      <c r="G110" s="487"/>
    </row>
    <row r="111" spans="1:7" s="344" customFormat="1" ht="14.25" customHeight="1">
      <c r="A111" s="481">
        <v>1</v>
      </c>
      <c r="B111" s="482" t="s">
        <v>143</v>
      </c>
      <c r="C111" s="474"/>
      <c r="D111" s="474">
        <v>17000</v>
      </c>
      <c r="E111" s="488">
        <v>17000</v>
      </c>
      <c r="F111" s="477"/>
      <c r="G111" s="472"/>
    </row>
    <row r="112" spans="1:7" s="344" customFormat="1" ht="14.25" customHeight="1">
      <c r="A112" s="489">
        <v>2</v>
      </c>
      <c r="B112" s="490" t="s">
        <v>144</v>
      </c>
      <c r="C112" s="475"/>
      <c r="D112" s="475">
        <v>6800</v>
      </c>
      <c r="E112" s="476">
        <v>6800</v>
      </c>
      <c r="F112" s="477"/>
      <c r="G112" s="472"/>
    </row>
    <row r="113" spans="1:7" s="344" customFormat="1" ht="14.25" customHeight="1">
      <c r="A113" s="489">
        <v>3</v>
      </c>
      <c r="B113" s="490" t="s">
        <v>145</v>
      </c>
      <c r="C113" s="475"/>
      <c r="D113" s="475">
        <v>74000</v>
      </c>
      <c r="E113" s="476">
        <v>74000</v>
      </c>
      <c r="F113" s="477"/>
      <c r="G113" s="472"/>
    </row>
    <row r="114" spans="1:7" s="344" customFormat="1" ht="14.25" customHeight="1">
      <c r="A114" s="489">
        <v>4</v>
      </c>
      <c r="B114" s="490" t="s">
        <v>146</v>
      </c>
      <c r="C114" s="475"/>
      <c r="D114" s="475">
        <v>15150</v>
      </c>
      <c r="E114" s="476">
        <v>15150</v>
      </c>
      <c r="F114" s="477"/>
      <c r="G114" s="472"/>
    </row>
    <row r="115" spans="1:7" s="344" customFormat="1" ht="14.25" customHeight="1">
      <c r="A115" s="489">
        <v>5</v>
      </c>
      <c r="B115" s="490" t="s">
        <v>147</v>
      </c>
      <c r="C115" s="475"/>
      <c r="D115" s="475">
        <v>10900</v>
      </c>
      <c r="E115" s="476">
        <v>10900</v>
      </c>
      <c r="F115" s="477"/>
      <c r="G115" s="472"/>
    </row>
    <row r="116" spans="1:7" s="353" customFormat="1" ht="20.25" customHeight="1">
      <c r="A116" s="354" t="s">
        <v>39</v>
      </c>
      <c r="B116" s="462" t="s">
        <v>40</v>
      </c>
      <c r="C116" s="463"/>
      <c r="D116" s="484" t="s">
        <v>41</v>
      </c>
      <c r="E116" s="355" t="s">
        <v>43</v>
      </c>
      <c r="F116" s="464"/>
      <c r="G116" s="465"/>
    </row>
    <row r="117" spans="1:7" s="344" customFormat="1" ht="14.25" customHeight="1">
      <c r="A117" s="489">
        <v>6</v>
      </c>
      <c r="B117" s="490" t="s">
        <v>148</v>
      </c>
      <c r="C117" s="475"/>
      <c r="D117" s="475">
        <v>28301</v>
      </c>
      <c r="E117" s="476">
        <v>28301</v>
      </c>
      <c r="F117" s="477"/>
      <c r="G117" s="472"/>
    </row>
    <row r="118" spans="1:7" s="344" customFormat="1" ht="14.25" customHeight="1">
      <c r="A118" s="491">
        <v>7</v>
      </c>
      <c r="B118" s="492" t="s">
        <v>149</v>
      </c>
      <c r="C118" s="479"/>
      <c r="D118" s="479">
        <v>10715</v>
      </c>
      <c r="E118" s="493">
        <v>10715</v>
      </c>
      <c r="F118" s="477"/>
      <c r="G118" s="472"/>
    </row>
    <row r="119" spans="1:7" s="368" customFormat="1" ht="15" customHeight="1">
      <c r="A119" s="485" t="s">
        <v>150</v>
      </c>
      <c r="B119" s="447"/>
      <c r="C119" s="469"/>
      <c r="D119" s="469">
        <f>SUM(D120:D130)</f>
        <v>958176</v>
      </c>
      <c r="E119" s="470">
        <f>SUM(E120:E130)</f>
        <v>958176</v>
      </c>
      <c r="F119" s="486"/>
      <c r="G119" s="487"/>
    </row>
    <row r="120" spans="1:7" s="344" customFormat="1" ht="12.75">
      <c r="A120" s="494">
        <v>1</v>
      </c>
      <c r="B120" s="495" t="s">
        <v>151</v>
      </c>
      <c r="C120" s="475"/>
      <c r="D120" s="478">
        <v>99900</v>
      </c>
      <c r="E120" s="483">
        <v>99900</v>
      </c>
      <c r="F120" s="477"/>
      <c r="G120" s="472"/>
    </row>
    <row r="121" spans="1:7" s="344" customFormat="1" ht="12.75">
      <c r="A121" s="489">
        <v>2</v>
      </c>
      <c r="B121" s="490" t="s">
        <v>152</v>
      </c>
      <c r="C121" s="475"/>
      <c r="D121" s="475">
        <v>9000</v>
      </c>
      <c r="E121" s="476">
        <v>9000</v>
      </c>
      <c r="F121" s="477"/>
      <c r="G121" s="472"/>
    </row>
    <row r="122" spans="1:7" s="344" customFormat="1" ht="12.75">
      <c r="A122" s="489">
        <v>3</v>
      </c>
      <c r="B122" s="490" t="s">
        <v>153</v>
      </c>
      <c r="C122" s="475"/>
      <c r="D122" s="475">
        <v>797500</v>
      </c>
      <c r="E122" s="476">
        <v>797500</v>
      </c>
      <c r="F122" s="477"/>
      <c r="G122" s="472"/>
    </row>
    <row r="123" spans="1:7" s="344" customFormat="1" ht="12.75">
      <c r="A123" s="489">
        <v>4</v>
      </c>
      <c r="B123" s="490" t="s">
        <v>154</v>
      </c>
      <c r="C123" s="475"/>
      <c r="D123" s="475">
        <v>200</v>
      </c>
      <c r="E123" s="476">
        <v>200</v>
      </c>
      <c r="F123" s="477"/>
      <c r="G123" s="472"/>
    </row>
    <row r="124" spans="1:7" s="344" customFormat="1" ht="12.75">
      <c r="A124" s="489">
        <v>5</v>
      </c>
      <c r="B124" s="490" t="s">
        <v>155</v>
      </c>
      <c r="C124" s="475"/>
      <c r="D124" s="475">
        <v>3680</v>
      </c>
      <c r="E124" s="476">
        <v>3680</v>
      </c>
      <c r="F124" s="477"/>
      <c r="G124" s="472"/>
    </row>
    <row r="125" spans="1:7" s="344" customFormat="1" ht="12.75">
      <c r="A125" s="489">
        <v>6</v>
      </c>
      <c r="B125" s="490" t="s">
        <v>156</v>
      </c>
      <c r="C125" s="475"/>
      <c r="D125" s="475">
        <v>5174</v>
      </c>
      <c r="E125" s="476">
        <v>5174</v>
      </c>
      <c r="F125" s="477"/>
      <c r="G125" s="472"/>
    </row>
    <row r="126" spans="1:7" s="344" customFormat="1" ht="12.75">
      <c r="A126" s="489">
        <v>7</v>
      </c>
      <c r="B126" s="490" t="s">
        <v>157</v>
      </c>
      <c r="C126" s="475"/>
      <c r="D126" s="475">
        <v>4132</v>
      </c>
      <c r="E126" s="476">
        <v>4132</v>
      </c>
      <c r="F126" s="477"/>
      <c r="G126" s="496"/>
    </row>
    <row r="127" spans="1:7" s="344" customFormat="1" ht="12.75">
      <c r="A127" s="489">
        <v>8</v>
      </c>
      <c r="B127" s="490" t="s">
        <v>158</v>
      </c>
      <c r="C127" s="475"/>
      <c r="D127" s="475">
        <v>6000</v>
      </c>
      <c r="E127" s="476">
        <v>6000</v>
      </c>
      <c r="F127" s="477"/>
      <c r="G127" s="472"/>
    </row>
    <row r="128" spans="1:7" s="344" customFormat="1" ht="12.75">
      <c r="A128" s="497">
        <v>9</v>
      </c>
      <c r="B128" s="490" t="s">
        <v>159</v>
      </c>
      <c r="C128" s="475"/>
      <c r="D128" s="498">
        <v>27590</v>
      </c>
      <c r="E128" s="499">
        <v>27590</v>
      </c>
      <c r="F128" s="477"/>
      <c r="G128" s="472"/>
    </row>
    <row r="129" spans="1:7" s="344" customFormat="1" ht="12.75" hidden="1">
      <c r="A129" s="497"/>
      <c r="B129" s="500" t="s">
        <v>160</v>
      </c>
      <c r="C129" s="475"/>
      <c r="D129" s="498"/>
      <c r="E129" s="499"/>
      <c r="F129" s="501"/>
      <c r="G129" s="472"/>
    </row>
    <row r="130" spans="1:7" s="344" customFormat="1" ht="12.75">
      <c r="A130" s="497">
        <v>10</v>
      </c>
      <c r="B130" s="492" t="s">
        <v>161</v>
      </c>
      <c r="C130" s="475"/>
      <c r="D130" s="498">
        <v>5000</v>
      </c>
      <c r="E130" s="499">
        <v>5000</v>
      </c>
      <c r="F130" s="477"/>
      <c r="G130" s="472"/>
    </row>
    <row r="131" spans="1:7" s="368" customFormat="1" ht="13.5" customHeight="1">
      <c r="A131" s="388" t="s">
        <v>162</v>
      </c>
      <c r="B131" s="389"/>
      <c r="C131" s="469"/>
      <c r="D131" s="469">
        <f>SUM(D132:D139)</f>
        <v>241672</v>
      </c>
      <c r="E131" s="470">
        <f>SUM(E132:E139)</f>
        <v>241672</v>
      </c>
      <c r="F131" s="486"/>
      <c r="G131" s="487"/>
    </row>
    <row r="132" spans="1:7" s="344" customFormat="1" ht="12.75">
      <c r="A132" s="494">
        <v>1</v>
      </c>
      <c r="B132" s="495" t="s">
        <v>163</v>
      </c>
      <c r="C132" s="475"/>
      <c r="D132" s="478">
        <v>15222</v>
      </c>
      <c r="E132" s="483">
        <v>15222</v>
      </c>
      <c r="F132" s="477"/>
      <c r="G132" s="472"/>
    </row>
    <row r="133" spans="1:7" s="344" customFormat="1" ht="12.75">
      <c r="A133" s="489">
        <v>2</v>
      </c>
      <c r="B133" s="490" t="s">
        <v>164</v>
      </c>
      <c r="C133" s="475"/>
      <c r="D133" s="475">
        <v>10000</v>
      </c>
      <c r="E133" s="476">
        <v>10000</v>
      </c>
      <c r="F133" s="477"/>
      <c r="G133" s="472"/>
    </row>
    <row r="134" spans="1:7" s="344" customFormat="1" ht="12.75">
      <c r="A134" s="494">
        <v>3</v>
      </c>
      <c r="B134" s="490" t="s">
        <v>165</v>
      </c>
      <c r="C134" s="475"/>
      <c r="D134" s="475">
        <v>65000</v>
      </c>
      <c r="E134" s="476">
        <v>65000</v>
      </c>
      <c r="F134" s="477"/>
      <c r="G134" s="472"/>
    </row>
    <row r="135" spans="1:7" s="344" customFormat="1" ht="12.75">
      <c r="A135" s="489">
        <v>4</v>
      </c>
      <c r="B135" s="490" t="s">
        <v>166</v>
      </c>
      <c r="C135" s="475"/>
      <c r="D135" s="475">
        <v>89600</v>
      </c>
      <c r="E135" s="476">
        <v>89600</v>
      </c>
      <c r="F135" s="477"/>
      <c r="G135" s="472"/>
    </row>
    <row r="136" spans="1:7" s="344" customFormat="1" ht="12.75">
      <c r="A136" s="494">
        <v>5</v>
      </c>
      <c r="B136" s="490" t="s">
        <v>167</v>
      </c>
      <c r="C136" s="475"/>
      <c r="D136" s="475">
        <v>14200</v>
      </c>
      <c r="E136" s="476">
        <v>14200</v>
      </c>
      <c r="F136" s="477"/>
      <c r="G136" s="472"/>
    </row>
    <row r="137" spans="1:7" s="344" customFormat="1" ht="12.75">
      <c r="A137" s="489">
        <v>6</v>
      </c>
      <c r="B137" s="490" t="s">
        <v>168</v>
      </c>
      <c r="C137" s="475"/>
      <c r="D137" s="475">
        <v>11500</v>
      </c>
      <c r="E137" s="476">
        <v>11500</v>
      </c>
      <c r="F137" s="477"/>
      <c r="G137" s="472"/>
    </row>
    <row r="138" spans="1:7" s="344" customFormat="1" ht="12.75">
      <c r="A138" s="489">
        <v>8</v>
      </c>
      <c r="B138" s="490" t="s">
        <v>169</v>
      </c>
      <c r="C138" s="475"/>
      <c r="D138" s="498">
        <v>30150</v>
      </c>
      <c r="E138" s="499">
        <v>30150</v>
      </c>
      <c r="F138" s="477"/>
      <c r="G138" s="472"/>
    </row>
    <row r="139" spans="1:7" s="344" customFormat="1" ht="12.75">
      <c r="A139" s="494">
        <v>9</v>
      </c>
      <c r="B139" s="490" t="s">
        <v>170</v>
      </c>
      <c r="C139" s="475"/>
      <c r="D139" s="475">
        <v>6000</v>
      </c>
      <c r="E139" s="476">
        <v>6000</v>
      </c>
      <c r="F139" s="477"/>
      <c r="G139" s="472"/>
    </row>
    <row r="140" spans="1:7" s="368" customFormat="1" ht="15.75" customHeight="1">
      <c r="A140" s="485" t="s">
        <v>171</v>
      </c>
      <c r="B140" s="447"/>
      <c r="C140" s="469"/>
      <c r="D140" s="469">
        <f>SUM(D141)</f>
        <v>92850</v>
      </c>
      <c r="E140" s="470">
        <f>SUM(E141)</f>
        <v>92850</v>
      </c>
      <c r="F140" s="486"/>
      <c r="G140" s="487"/>
    </row>
    <row r="141" spans="1:7" s="344" customFormat="1" ht="12.75">
      <c r="A141" s="502">
        <v>1</v>
      </c>
      <c r="B141" s="503" t="s">
        <v>172</v>
      </c>
      <c r="C141" s="504"/>
      <c r="D141" s="504">
        <v>92850</v>
      </c>
      <c r="E141" s="505">
        <v>92850</v>
      </c>
      <c r="F141" s="477"/>
      <c r="G141" s="472"/>
    </row>
    <row r="142" spans="1:7" s="513" customFormat="1" ht="17.25" customHeight="1">
      <c r="A142" s="506" t="s">
        <v>173</v>
      </c>
      <c r="B142" s="507"/>
      <c r="C142" s="508"/>
      <c r="D142" s="509">
        <f>SUM(D143)</f>
        <v>49750</v>
      </c>
      <c r="E142" s="510">
        <f>SUM(E143)</f>
        <v>49750</v>
      </c>
      <c r="F142" s="511"/>
      <c r="G142" s="512"/>
    </row>
    <row r="143" spans="1:7" s="518" customFormat="1" ht="12.75">
      <c r="A143" s="514">
        <v>1</v>
      </c>
      <c r="B143" s="515" t="s">
        <v>174</v>
      </c>
      <c r="C143" s="516"/>
      <c r="D143" s="516">
        <v>49750</v>
      </c>
      <c r="E143" s="505">
        <v>49750</v>
      </c>
      <c r="F143" s="517"/>
      <c r="G143" s="496"/>
    </row>
    <row r="144" spans="1:7" s="513" customFormat="1" ht="17.25" customHeight="1">
      <c r="A144" s="506" t="s">
        <v>175</v>
      </c>
      <c r="B144" s="507"/>
      <c r="C144" s="508"/>
      <c r="D144" s="509">
        <f>SUM(D145)</f>
        <v>11468</v>
      </c>
      <c r="E144" s="510">
        <f>SUM(E145)</f>
        <v>10968</v>
      </c>
      <c r="F144" s="511"/>
      <c r="G144" s="512"/>
    </row>
    <row r="145" spans="1:7" s="518" customFormat="1" ht="12.75">
      <c r="A145" s="514">
        <v>1</v>
      </c>
      <c r="B145" s="515" t="s">
        <v>176</v>
      </c>
      <c r="C145" s="516"/>
      <c r="D145" s="516">
        <v>11468</v>
      </c>
      <c r="E145" s="505">
        <v>10968</v>
      </c>
      <c r="F145" s="517"/>
      <c r="G145" s="496"/>
    </row>
    <row r="146" spans="1:7" s="368" customFormat="1" ht="13.5" customHeight="1">
      <c r="A146" s="485" t="s">
        <v>177</v>
      </c>
      <c r="B146" s="447"/>
      <c r="C146" s="469"/>
      <c r="D146" s="469">
        <f>SUM(D147:D186)</f>
        <v>2213460</v>
      </c>
      <c r="E146" s="470">
        <f>SUM(E147:E186)</f>
        <v>2213460</v>
      </c>
      <c r="F146" s="486"/>
      <c r="G146" s="487"/>
    </row>
    <row r="147" spans="1:7" s="344" customFormat="1" ht="12.75">
      <c r="A147" s="494">
        <v>1</v>
      </c>
      <c r="B147" s="495" t="s">
        <v>178</v>
      </c>
      <c r="C147" s="474"/>
      <c r="D147" s="478">
        <v>38000</v>
      </c>
      <c r="E147" s="483">
        <v>38000</v>
      </c>
      <c r="F147" s="477"/>
      <c r="G147" s="472"/>
    </row>
    <row r="148" spans="1:7" s="344" customFormat="1" ht="12.75">
      <c r="A148" s="489">
        <v>2</v>
      </c>
      <c r="B148" s="495" t="s">
        <v>108</v>
      </c>
      <c r="C148" s="475"/>
      <c r="D148" s="475">
        <v>22300</v>
      </c>
      <c r="E148" s="476">
        <v>22300</v>
      </c>
      <c r="F148" s="477"/>
      <c r="G148" s="472"/>
    </row>
    <row r="149" spans="1:7" s="344" customFormat="1" ht="12.75">
      <c r="A149" s="489">
        <v>3</v>
      </c>
      <c r="B149" s="490" t="s">
        <v>179</v>
      </c>
      <c r="C149" s="475"/>
      <c r="D149" s="475">
        <v>31636</v>
      </c>
      <c r="E149" s="476">
        <v>31636</v>
      </c>
      <c r="F149" s="477"/>
      <c r="G149" s="472"/>
    </row>
    <row r="150" spans="1:7" s="344" customFormat="1" ht="12.75">
      <c r="A150" s="489">
        <v>4</v>
      </c>
      <c r="B150" s="490" t="s">
        <v>109</v>
      </c>
      <c r="C150" s="478"/>
      <c r="D150" s="475">
        <v>45500</v>
      </c>
      <c r="E150" s="476">
        <v>45500</v>
      </c>
      <c r="F150" s="477"/>
      <c r="G150" s="472"/>
    </row>
    <row r="151" spans="1:7" s="344" customFormat="1" ht="12.75">
      <c r="A151" s="494">
        <v>5</v>
      </c>
      <c r="B151" s="495" t="s">
        <v>180</v>
      </c>
      <c r="C151" s="475"/>
      <c r="D151" s="478">
        <v>37500</v>
      </c>
      <c r="E151" s="476">
        <v>37500</v>
      </c>
      <c r="F151" s="477"/>
      <c r="G151" s="472"/>
    </row>
    <row r="152" spans="1:7" s="344" customFormat="1" ht="12.75">
      <c r="A152" s="489">
        <v>6</v>
      </c>
      <c r="B152" s="495" t="s">
        <v>110</v>
      </c>
      <c r="C152" s="475"/>
      <c r="D152" s="475">
        <v>67000</v>
      </c>
      <c r="E152" s="476">
        <v>67000</v>
      </c>
      <c r="F152" s="477"/>
      <c r="G152" s="472"/>
    </row>
    <row r="153" spans="1:7" s="344" customFormat="1" ht="12.75">
      <c r="A153" s="489">
        <v>7</v>
      </c>
      <c r="B153" s="495" t="s">
        <v>111</v>
      </c>
      <c r="C153" s="475"/>
      <c r="D153" s="475">
        <v>32050</v>
      </c>
      <c r="E153" s="476">
        <v>32050</v>
      </c>
      <c r="F153" s="477"/>
      <c r="G153" s="472"/>
    </row>
    <row r="154" spans="1:7" s="344" customFormat="1" ht="12.75">
      <c r="A154" s="489">
        <v>8</v>
      </c>
      <c r="B154" s="490" t="s">
        <v>112</v>
      </c>
      <c r="C154" s="478"/>
      <c r="D154" s="475">
        <v>68800</v>
      </c>
      <c r="E154" s="476">
        <v>68800</v>
      </c>
      <c r="F154" s="477"/>
      <c r="G154" s="472"/>
    </row>
    <row r="155" spans="1:7" s="344" customFormat="1" ht="12.75">
      <c r="A155" s="489">
        <v>9</v>
      </c>
      <c r="B155" s="495" t="s">
        <v>113</v>
      </c>
      <c r="C155" s="475"/>
      <c r="D155" s="475">
        <v>43263</v>
      </c>
      <c r="E155" s="476">
        <v>43263</v>
      </c>
      <c r="F155" s="477"/>
      <c r="G155" s="472"/>
    </row>
    <row r="156" spans="1:7" s="344" customFormat="1" ht="12.75">
      <c r="A156" s="489">
        <v>10</v>
      </c>
      <c r="B156" s="495" t="s">
        <v>114</v>
      </c>
      <c r="C156" s="475"/>
      <c r="D156" s="475">
        <v>68413</v>
      </c>
      <c r="E156" s="476">
        <v>68413</v>
      </c>
      <c r="F156" s="477"/>
      <c r="G156" s="472"/>
    </row>
    <row r="157" spans="1:7" s="344" customFormat="1" ht="12.75">
      <c r="A157" s="489">
        <v>11</v>
      </c>
      <c r="B157" s="490" t="s">
        <v>115</v>
      </c>
      <c r="C157" s="475"/>
      <c r="D157" s="475">
        <v>54600</v>
      </c>
      <c r="E157" s="476">
        <v>54600</v>
      </c>
      <c r="F157" s="477"/>
      <c r="G157" s="472"/>
    </row>
    <row r="158" spans="1:7" s="344" customFormat="1" ht="12.75">
      <c r="A158" s="489">
        <v>12</v>
      </c>
      <c r="B158" s="495" t="s">
        <v>116</v>
      </c>
      <c r="C158" s="475"/>
      <c r="D158" s="475">
        <v>126500</v>
      </c>
      <c r="E158" s="476">
        <v>126500</v>
      </c>
      <c r="F158" s="477"/>
      <c r="G158" s="472"/>
    </row>
    <row r="159" spans="1:7" s="344" customFormat="1" ht="12.75">
      <c r="A159" s="489">
        <v>13</v>
      </c>
      <c r="B159" s="490" t="s">
        <v>117</v>
      </c>
      <c r="C159" s="475"/>
      <c r="D159" s="475">
        <v>26600</v>
      </c>
      <c r="E159" s="476">
        <v>26600</v>
      </c>
      <c r="F159" s="477"/>
      <c r="G159" s="472"/>
    </row>
    <row r="160" spans="1:7" s="344" customFormat="1" ht="12.75">
      <c r="A160" s="489">
        <v>14</v>
      </c>
      <c r="B160" s="490" t="s">
        <v>118</v>
      </c>
      <c r="C160" s="475"/>
      <c r="D160" s="475">
        <v>39100</v>
      </c>
      <c r="E160" s="476">
        <v>39100</v>
      </c>
      <c r="F160" s="477"/>
      <c r="G160" s="472"/>
    </row>
    <row r="161" spans="1:7" s="344" customFormat="1" ht="12.75">
      <c r="A161" s="489">
        <v>15</v>
      </c>
      <c r="B161" s="490" t="s">
        <v>119</v>
      </c>
      <c r="C161" s="475"/>
      <c r="D161" s="475">
        <v>127310</v>
      </c>
      <c r="E161" s="476">
        <v>127310</v>
      </c>
      <c r="F161" s="477"/>
      <c r="G161" s="472"/>
    </row>
    <row r="162" spans="1:7" s="344" customFormat="1" ht="12.75">
      <c r="A162" s="489">
        <v>16</v>
      </c>
      <c r="B162" s="495" t="s">
        <v>181</v>
      </c>
      <c r="C162" s="475"/>
      <c r="D162" s="475">
        <v>23300</v>
      </c>
      <c r="E162" s="476">
        <v>23300</v>
      </c>
      <c r="F162" s="477"/>
      <c r="G162" s="472"/>
    </row>
    <row r="163" spans="1:7" s="344" customFormat="1" ht="12.75">
      <c r="A163" s="489">
        <v>17</v>
      </c>
      <c r="B163" s="490" t="s">
        <v>120</v>
      </c>
      <c r="C163" s="519"/>
      <c r="D163" s="475">
        <v>48100</v>
      </c>
      <c r="E163" s="520">
        <v>48100</v>
      </c>
      <c r="F163" s="477"/>
      <c r="G163" s="472"/>
    </row>
    <row r="164" spans="1:7" s="344" customFormat="1" ht="12.75">
      <c r="A164" s="494">
        <v>18</v>
      </c>
      <c r="B164" s="495" t="s">
        <v>121</v>
      </c>
      <c r="C164" s="478"/>
      <c r="D164" s="478">
        <v>4168</v>
      </c>
      <c r="E164" s="483">
        <v>4168</v>
      </c>
      <c r="F164" s="477"/>
      <c r="G164" s="472"/>
    </row>
    <row r="165" spans="1:7" s="344" customFormat="1" ht="12.75">
      <c r="A165" s="489">
        <v>19</v>
      </c>
      <c r="B165" s="490" t="s">
        <v>122</v>
      </c>
      <c r="C165" s="475"/>
      <c r="D165" s="475">
        <v>39000</v>
      </c>
      <c r="E165" s="476">
        <v>39000</v>
      </c>
      <c r="F165" s="477"/>
      <c r="G165" s="472"/>
    </row>
    <row r="166" spans="1:7" s="344" customFormat="1" ht="12.75">
      <c r="A166" s="489">
        <v>20</v>
      </c>
      <c r="B166" s="490" t="s">
        <v>123</v>
      </c>
      <c r="C166" s="475"/>
      <c r="D166" s="475">
        <v>53550</v>
      </c>
      <c r="E166" s="476">
        <v>53550</v>
      </c>
      <c r="F166" s="477"/>
      <c r="G166" s="472"/>
    </row>
    <row r="167" spans="1:7" s="344" customFormat="1" ht="12.75">
      <c r="A167" s="489">
        <v>21</v>
      </c>
      <c r="B167" s="495" t="s">
        <v>182</v>
      </c>
      <c r="C167" s="475"/>
      <c r="D167" s="475">
        <v>29475</v>
      </c>
      <c r="E167" s="476">
        <v>29475</v>
      </c>
      <c r="F167" s="477"/>
      <c r="G167" s="472"/>
    </row>
    <row r="168" spans="1:7" s="344" customFormat="1" ht="12.75">
      <c r="A168" s="489">
        <v>22</v>
      </c>
      <c r="B168" s="490" t="s">
        <v>124</v>
      </c>
      <c r="C168" s="475"/>
      <c r="D168" s="475">
        <v>40300</v>
      </c>
      <c r="E168" s="476">
        <v>40300</v>
      </c>
      <c r="F168" s="477"/>
      <c r="G168" s="472"/>
    </row>
    <row r="169" spans="1:7" s="344" customFormat="1" ht="12.75">
      <c r="A169" s="489">
        <v>23</v>
      </c>
      <c r="B169" s="490" t="s">
        <v>125</v>
      </c>
      <c r="C169" s="475"/>
      <c r="D169" s="475">
        <v>39990</v>
      </c>
      <c r="E169" s="476">
        <v>39990</v>
      </c>
      <c r="F169" s="477"/>
      <c r="G169" s="472"/>
    </row>
    <row r="170" spans="1:7" s="344" customFormat="1" ht="12.75">
      <c r="A170" s="489">
        <v>24</v>
      </c>
      <c r="B170" s="495" t="s">
        <v>126</v>
      </c>
      <c r="C170" s="475"/>
      <c r="D170" s="475">
        <v>74228</v>
      </c>
      <c r="E170" s="476">
        <v>74228</v>
      </c>
      <c r="F170" s="477"/>
      <c r="G170" s="472"/>
    </row>
    <row r="171" spans="1:7" s="344" customFormat="1" ht="12.75">
      <c r="A171" s="489">
        <v>25</v>
      </c>
      <c r="B171" s="490" t="s">
        <v>127</v>
      </c>
      <c r="C171" s="475"/>
      <c r="D171" s="475">
        <v>54000</v>
      </c>
      <c r="E171" s="476">
        <v>54000</v>
      </c>
      <c r="F171" s="477"/>
      <c r="G171" s="472"/>
    </row>
    <row r="172" spans="1:7" s="344" customFormat="1" ht="12.75">
      <c r="A172" s="489">
        <v>26</v>
      </c>
      <c r="B172" s="490" t="s">
        <v>128</v>
      </c>
      <c r="C172" s="475"/>
      <c r="D172" s="475">
        <v>80750</v>
      </c>
      <c r="E172" s="476">
        <v>80750</v>
      </c>
      <c r="F172" s="517"/>
      <c r="G172" s="472"/>
    </row>
    <row r="173" spans="1:7" s="344" customFormat="1" ht="12.75">
      <c r="A173" s="489">
        <v>27</v>
      </c>
      <c r="B173" s="490" t="s">
        <v>129</v>
      </c>
      <c r="C173" s="475"/>
      <c r="D173" s="475">
        <v>59854</v>
      </c>
      <c r="E173" s="476">
        <v>59854</v>
      </c>
      <c r="F173" s="477"/>
      <c r="G173" s="472"/>
    </row>
    <row r="174" spans="1:7" s="344" customFormat="1" ht="12.75">
      <c r="A174" s="489">
        <v>28</v>
      </c>
      <c r="B174" s="495" t="s">
        <v>183</v>
      </c>
      <c r="C174" s="475"/>
      <c r="D174" s="475">
        <v>36818</v>
      </c>
      <c r="E174" s="476">
        <v>36818</v>
      </c>
      <c r="F174" s="477"/>
      <c r="G174" s="472"/>
    </row>
    <row r="175" spans="1:7" s="344" customFormat="1" ht="12.75">
      <c r="A175" s="489">
        <v>29</v>
      </c>
      <c r="B175" s="490" t="s">
        <v>131</v>
      </c>
      <c r="C175" s="475"/>
      <c r="D175" s="475">
        <v>115200</v>
      </c>
      <c r="E175" s="476">
        <v>115200</v>
      </c>
      <c r="F175" s="477"/>
      <c r="G175" s="472"/>
    </row>
    <row r="176" spans="1:7" s="344" customFormat="1" ht="12.75">
      <c r="A176" s="489">
        <v>30</v>
      </c>
      <c r="B176" s="490" t="s">
        <v>132</v>
      </c>
      <c r="C176" s="475"/>
      <c r="D176" s="475">
        <v>59000</v>
      </c>
      <c r="E176" s="476">
        <v>59000</v>
      </c>
      <c r="F176" s="477"/>
      <c r="G176" s="472"/>
    </row>
    <row r="177" spans="1:7" s="344" customFormat="1" ht="12.75">
      <c r="A177" s="489">
        <v>31</v>
      </c>
      <c r="B177" s="495" t="s">
        <v>184</v>
      </c>
      <c r="C177" s="475"/>
      <c r="D177" s="475">
        <v>71152</v>
      </c>
      <c r="E177" s="476">
        <v>71152</v>
      </c>
      <c r="F177" s="477"/>
      <c r="G177" s="472"/>
    </row>
    <row r="178" spans="1:7" s="353" customFormat="1" ht="15.75" customHeight="1">
      <c r="A178" s="521" t="s">
        <v>39</v>
      </c>
      <c r="B178" s="522" t="s">
        <v>40</v>
      </c>
      <c r="C178" s="463"/>
      <c r="D178" s="484" t="s">
        <v>41</v>
      </c>
      <c r="E178" s="355" t="s">
        <v>43</v>
      </c>
      <c r="F178" s="464"/>
      <c r="G178" s="465"/>
    </row>
    <row r="179" spans="1:7" s="344" customFormat="1" ht="12.75">
      <c r="A179" s="489">
        <v>32</v>
      </c>
      <c r="B179" s="495" t="s">
        <v>133</v>
      </c>
      <c r="C179" s="475"/>
      <c r="D179" s="475">
        <v>93000</v>
      </c>
      <c r="E179" s="476">
        <v>93000</v>
      </c>
      <c r="F179" s="477"/>
      <c r="G179" s="472"/>
    </row>
    <row r="180" spans="1:7" s="344" customFormat="1" ht="12.75">
      <c r="A180" s="489">
        <v>33</v>
      </c>
      <c r="B180" s="495" t="s">
        <v>134</v>
      </c>
      <c r="C180" s="475"/>
      <c r="D180" s="475">
        <v>70000</v>
      </c>
      <c r="E180" s="476">
        <v>70000</v>
      </c>
      <c r="F180" s="477"/>
      <c r="G180" s="472"/>
    </row>
    <row r="181" spans="1:7" s="344" customFormat="1" ht="12.75">
      <c r="A181" s="489">
        <v>34</v>
      </c>
      <c r="B181" s="495" t="s">
        <v>135</v>
      </c>
      <c r="C181" s="475"/>
      <c r="D181" s="475">
        <v>44016</v>
      </c>
      <c r="E181" s="476">
        <v>44016</v>
      </c>
      <c r="F181" s="477"/>
      <c r="G181" s="472"/>
    </row>
    <row r="182" spans="1:7" s="344" customFormat="1" ht="12.75">
      <c r="A182" s="489">
        <v>35</v>
      </c>
      <c r="B182" s="490" t="s">
        <v>136</v>
      </c>
      <c r="C182" s="475"/>
      <c r="D182" s="475">
        <v>63350</v>
      </c>
      <c r="E182" s="476">
        <v>63350</v>
      </c>
      <c r="F182" s="477"/>
      <c r="G182" s="472"/>
    </row>
    <row r="183" spans="1:7" s="344" customFormat="1" ht="12.75">
      <c r="A183" s="489">
        <v>36</v>
      </c>
      <c r="B183" s="495" t="s">
        <v>137</v>
      </c>
      <c r="C183" s="475"/>
      <c r="D183" s="475">
        <v>99200</v>
      </c>
      <c r="E183" s="476">
        <v>99200</v>
      </c>
      <c r="F183" s="477"/>
      <c r="G183" s="472"/>
    </row>
    <row r="184" spans="1:7" s="344" customFormat="1" ht="12.75">
      <c r="A184" s="489">
        <v>37</v>
      </c>
      <c r="B184" s="495" t="s">
        <v>138</v>
      </c>
      <c r="C184" s="475"/>
      <c r="D184" s="475">
        <v>87437</v>
      </c>
      <c r="E184" s="476">
        <v>87437</v>
      </c>
      <c r="F184" s="477"/>
      <c r="G184" s="472"/>
    </row>
    <row r="185" spans="1:7" s="344" customFormat="1" ht="12.75">
      <c r="A185" s="489">
        <v>38</v>
      </c>
      <c r="B185" s="495" t="s">
        <v>139</v>
      </c>
      <c r="C185" s="475"/>
      <c r="D185" s="475">
        <v>74000</v>
      </c>
      <c r="E185" s="476">
        <v>74000</v>
      </c>
      <c r="F185" s="477"/>
      <c r="G185" s="472"/>
    </row>
    <row r="186" spans="1:7" s="344" customFormat="1" ht="12.75">
      <c r="A186" s="489">
        <v>39</v>
      </c>
      <c r="B186" s="490" t="s">
        <v>185</v>
      </c>
      <c r="C186" s="475"/>
      <c r="D186" s="475">
        <v>25000</v>
      </c>
      <c r="E186" s="476">
        <v>25000</v>
      </c>
      <c r="F186" s="477"/>
      <c r="G186" s="472"/>
    </row>
    <row r="187" spans="1:7" s="368" customFormat="1" ht="25.5" customHeight="1">
      <c r="A187" s="388" t="s">
        <v>186</v>
      </c>
      <c r="B187" s="389"/>
      <c r="C187" s="480"/>
      <c r="D187" s="469">
        <f>SUM(D188:D189)</f>
        <v>30400</v>
      </c>
      <c r="E187" s="470">
        <f>SUM(E188:E189)</f>
        <v>30400</v>
      </c>
      <c r="F187" s="486"/>
      <c r="G187" s="487"/>
    </row>
    <row r="188" spans="1:7" s="344" customFormat="1" ht="12.75">
      <c r="A188" s="481">
        <v>1</v>
      </c>
      <c r="B188" s="523" t="s">
        <v>187</v>
      </c>
      <c r="C188" s="474"/>
      <c r="D188" s="474">
        <v>30200</v>
      </c>
      <c r="E188" s="488">
        <v>30200</v>
      </c>
      <c r="F188" s="477"/>
      <c r="G188" s="472"/>
    </row>
    <row r="189" spans="1:7" s="344" customFormat="1" ht="12.75">
      <c r="A189" s="491">
        <v>2</v>
      </c>
      <c r="B189" s="524" t="s">
        <v>188</v>
      </c>
      <c r="C189" s="479"/>
      <c r="D189" s="479">
        <v>200</v>
      </c>
      <c r="E189" s="493">
        <v>200</v>
      </c>
      <c r="F189" s="477"/>
      <c r="G189" s="472"/>
    </row>
    <row r="190" spans="1:7" s="368" customFormat="1" ht="25.5" customHeight="1">
      <c r="A190" s="388" t="s">
        <v>189</v>
      </c>
      <c r="B190" s="389"/>
      <c r="C190" s="480"/>
      <c r="D190" s="469">
        <f>SUM(D191:D193)</f>
        <v>325</v>
      </c>
      <c r="E190" s="470">
        <f>SUM(E191:E193)</f>
        <v>325</v>
      </c>
      <c r="F190" s="486"/>
      <c r="G190" s="487"/>
    </row>
    <row r="191" spans="1:7" s="344" customFormat="1" ht="12.75">
      <c r="A191" s="494">
        <v>1</v>
      </c>
      <c r="B191" s="495" t="s">
        <v>190</v>
      </c>
      <c r="C191" s="475"/>
      <c r="D191" s="478">
        <v>10</v>
      </c>
      <c r="E191" s="483">
        <v>10</v>
      </c>
      <c r="F191" s="477"/>
      <c r="G191" s="472"/>
    </row>
    <row r="192" spans="1:7" s="344" customFormat="1" ht="12.75">
      <c r="A192" s="489">
        <v>2</v>
      </c>
      <c r="B192" s="490" t="s">
        <v>191</v>
      </c>
      <c r="C192" s="475"/>
      <c r="D192" s="475">
        <v>105</v>
      </c>
      <c r="E192" s="476">
        <v>105</v>
      </c>
      <c r="F192" s="477"/>
      <c r="G192" s="472"/>
    </row>
    <row r="193" spans="1:7" s="344" customFormat="1" ht="12.75">
      <c r="A193" s="491">
        <v>3</v>
      </c>
      <c r="B193" s="492" t="s">
        <v>192</v>
      </c>
      <c r="C193" s="479"/>
      <c r="D193" s="479">
        <v>210</v>
      </c>
      <c r="E193" s="493">
        <v>210</v>
      </c>
      <c r="F193" s="477"/>
      <c r="G193" s="472"/>
    </row>
    <row r="194" spans="1:7" s="368" customFormat="1" ht="19.5" customHeight="1">
      <c r="A194" s="388" t="s">
        <v>193</v>
      </c>
      <c r="B194" s="389"/>
      <c r="C194" s="480"/>
      <c r="D194" s="469">
        <f>SUM(D195)</f>
        <v>111280</v>
      </c>
      <c r="E194" s="470">
        <f>SUM(E195)</f>
        <v>111280</v>
      </c>
      <c r="F194" s="486"/>
      <c r="G194" s="487"/>
    </row>
    <row r="195" spans="1:7" s="344" customFormat="1" ht="12.75">
      <c r="A195" s="525">
        <v>1</v>
      </c>
      <c r="B195" s="526" t="s">
        <v>194</v>
      </c>
      <c r="C195" s="527"/>
      <c r="D195" s="527">
        <v>111280</v>
      </c>
      <c r="E195" s="528">
        <v>111280</v>
      </c>
      <c r="F195" s="477"/>
      <c r="G195" s="472"/>
    </row>
    <row r="196" spans="1:7" s="368" customFormat="1" ht="14.25" customHeight="1">
      <c r="A196" s="466" t="s">
        <v>195</v>
      </c>
      <c r="B196" s="467"/>
      <c r="C196" s="468"/>
      <c r="D196" s="469">
        <f>SUM(D197:D199)</f>
        <v>290350</v>
      </c>
      <c r="E196" s="470">
        <f>SUM(E197:E199)</f>
        <v>290350</v>
      </c>
      <c r="F196" s="486"/>
      <c r="G196" s="487"/>
    </row>
    <row r="197" spans="1:7" s="344" customFormat="1" ht="12.75">
      <c r="A197" s="502">
        <v>1</v>
      </c>
      <c r="B197" s="503" t="s">
        <v>196</v>
      </c>
      <c r="C197" s="475"/>
      <c r="D197" s="504">
        <v>106000</v>
      </c>
      <c r="E197" s="505">
        <v>106000</v>
      </c>
      <c r="F197" s="477"/>
      <c r="G197" s="472"/>
    </row>
    <row r="198" spans="1:7" s="344" customFormat="1" ht="12.75">
      <c r="A198" s="494">
        <v>2</v>
      </c>
      <c r="B198" s="495" t="s">
        <v>197</v>
      </c>
      <c r="C198" s="475"/>
      <c r="D198" s="478">
        <v>156350</v>
      </c>
      <c r="E198" s="483">
        <v>156350</v>
      </c>
      <c r="F198" s="477"/>
      <c r="G198" s="472"/>
    </row>
    <row r="199" spans="1:7" s="344" customFormat="1" ht="12.75">
      <c r="A199" s="494">
        <v>3</v>
      </c>
      <c r="B199" s="495" t="s">
        <v>198</v>
      </c>
      <c r="C199" s="475"/>
      <c r="D199" s="504">
        <v>28000</v>
      </c>
      <c r="E199" s="505">
        <v>28000</v>
      </c>
      <c r="F199" s="477"/>
      <c r="G199" s="472"/>
    </row>
    <row r="200" spans="1:7" s="344" customFormat="1" ht="12" customHeight="1" hidden="1">
      <c r="A200" s="497">
        <v>40</v>
      </c>
      <c r="B200" s="529"/>
      <c r="C200" s="530"/>
      <c r="D200" s="498"/>
      <c r="E200" s="499"/>
      <c r="F200" s="477"/>
      <c r="G200" s="472"/>
    </row>
    <row r="201" spans="1:7" s="368" customFormat="1" ht="25.5" customHeight="1">
      <c r="A201" s="388" t="s">
        <v>199</v>
      </c>
      <c r="B201" s="389"/>
      <c r="C201" s="480"/>
      <c r="D201" s="469">
        <f>SUM(D202:D207)</f>
        <v>42880</v>
      </c>
      <c r="E201" s="470">
        <f>SUM(E202:E207)</f>
        <v>42880</v>
      </c>
      <c r="F201" s="486"/>
      <c r="G201" s="487"/>
    </row>
    <row r="202" spans="1:7" s="473" customFormat="1" ht="14.25" customHeight="1">
      <c r="A202" s="481">
        <v>1</v>
      </c>
      <c r="B202" s="482" t="s">
        <v>112</v>
      </c>
      <c r="C202" s="474"/>
      <c r="D202" s="474">
        <v>16000</v>
      </c>
      <c r="E202" s="531">
        <v>16000</v>
      </c>
      <c r="F202" s="477"/>
      <c r="G202" s="472"/>
    </row>
    <row r="203" spans="1:7" s="473" customFormat="1" ht="14.25" customHeight="1" hidden="1">
      <c r="A203" s="489">
        <v>2</v>
      </c>
      <c r="B203" s="490" t="s">
        <v>117</v>
      </c>
      <c r="C203" s="475"/>
      <c r="D203" s="504"/>
      <c r="E203" s="476"/>
      <c r="F203" s="477"/>
      <c r="G203" s="472"/>
    </row>
    <row r="204" spans="1:7" s="473" customFormat="1" ht="14.25" customHeight="1">
      <c r="A204" s="489">
        <v>2</v>
      </c>
      <c r="B204" s="490" t="s">
        <v>122</v>
      </c>
      <c r="C204" s="475"/>
      <c r="D204" s="504">
        <v>3500</v>
      </c>
      <c r="E204" s="476">
        <v>3500</v>
      </c>
      <c r="F204" s="477"/>
      <c r="G204" s="472"/>
    </row>
    <row r="205" spans="1:7" s="344" customFormat="1" ht="12.75" hidden="1">
      <c r="A205" s="489">
        <v>4</v>
      </c>
      <c r="B205" s="490" t="s">
        <v>108</v>
      </c>
      <c r="C205" s="475"/>
      <c r="D205" s="498"/>
      <c r="E205" s="476"/>
      <c r="F205" s="477"/>
      <c r="G205" s="472"/>
    </row>
    <row r="206" spans="1:7" s="344" customFormat="1" ht="12.75">
      <c r="A206" s="489">
        <v>3</v>
      </c>
      <c r="B206" s="495" t="s">
        <v>146</v>
      </c>
      <c r="C206" s="475"/>
      <c r="D206" s="475">
        <v>15000</v>
      </c>
      <c r="E206" s="476">
        <v>15000</v>
      </c>
      <c r="F206" s="477"/>
      <c r="G206" s="472"/>
    </row>
    <row r="207" spans="1:7" s="344" customFormat="1" ht="12.75">
      <c r="A207" s="489">
        <v>4</v>
      </c>
      <c r="B207" s="495" t="s">
        <v>138</v>
      </c>
      <c r="C207" s="479"/>
      <c r="D207" s="479">
        <v>8380</v>
      </c>
      <c r="E207" s="493">
        <v>8380</v>
      </c>
      <c r="F207" s="477"/>
      <c r="G207" s="472"/>
    </row>
    <row r="208" spans="1:7" s="368" customFormat="1" ht="27.75" customHeight="1">
      <c r="A208" s="532" t="s">
        <v>200</v>
      </c>
      <c r="B208" s="533"/>
      <c r="C208" s="469"/>
      <c r="D208" s="469">
        <f>SUM(D209)</f>
        <v>102675</v>
      </c>
      <c r="E208" s="470">
        <f>SUM(E209)</f>
        <v>102675</v>
      </c>
      <c r="F208" s="486"/>
      <c r="G208" s="487"/>
    </row>
    <row r="209" spans="1:7" s="344" customFormat="1" ht="12.75">
      <c r="A209" s="525">
        <v>1</v>
      </c>
      <c r="B209" s="526" t="s">
        <v>201</v>
      </c>
      <c r="C209" s="527"/>
      <c r="D209" s="527">
        <v>102675</v>
      </c>
      <c r="E209" s="528">
        <v>102675</v>
      </c>
      <c r="F209" s="477"/>
      <c r="G209" s="472"/>
    </row>
    <row r="210" spans="1:7" s="473" customFormat="1" ht="12.75" hidden="1">
      <c r="A210" s="534"/>
      <c r="B210" s="535" t="s">
        <v>160</v>
      </c>
      <c r="C210" s="366"/>
      <c r="D210" s="536"/>
      <c r="E210" s="528"/>
      <c r="F210" s="501"/>
      <c r="G210" s="472"/>
    </row>
    <row r="211" spans="1:7" s="473" customFormat="1" ht="12.75" hidden="1">
      <c r="A211" s="537"/>
      <c r="B211" s="538" t="s">
        <v>160</v>
      </c>
      <c r="C211" s="539"/>
      <c r="D211" s="540"/>
      <c r="E211" s="541"/>
      <c r="F211" s="471"/>
      <c r="G211" s="472"/>
    </row>
    <row r="212" spans="1:7" s="546" customFormat="1" ht="14.25" customHeight="1">
      <c r="A212" s="542"/>
      <c r="B212" s="436" t="s">
        <v>99</v>
      </c>
      <c r="C212" s="543"/>
      <c r="D212" s="543">
        <f>SUM(D208,D201,D196,D194,D190,D187,D146,D144,D142,D140,D131,D119,D110,D108,D75)</f>
        <v>5134664</v>
      </c>
      <c r="E212" s="543">
        <f>SUM(E208,E201,E196,E194,E190,E187,E146,E144,E142,E140,E131,E119,E110,E108,E75)</f>
        <v>5134164</v>
      </c>
      <c r="F212" s="544"/>
      <c r="G212" s="545"/>
    </row>
    <row r="213" spans="2:7" s="344" customFormat="1" ht="12.75">
      <c r="B213" s="547"/>
      <c r="C213" s="547"/>
      <c r="D213" s="548"/>
      <c r="E213" s="624"/>
      <c r="F213" s="457"/>
      <c r="G213" s="472"/>
    </row>
    <row r="214" spans="4:7" ht="12.75">
      <c r="D214" s="342"/>
      <c r="E214" s="623"/>
      <c r="F214" s="623"/>
      <c r="G214" s="550"/>
    </row>
    <row r="215" spans="4:7" ht="12.75">
      <c r="D215" s="342"/>
      <c r="E215" s="623"/>
      <c r="F215" s="623"/>
      <c r="G215" s="550"/>
    </row>
    <row r="216" spans="4:7" ht="12.75">
      <c r="D216" s="342"/>
      <c r="E216" s="623"/>
      <c r="F216" s="623"/>
      <c r="G216" s="550"/>
    </row>
    <row r="217" spans="4:7" ht="12.75">
      <c r="D217" s="342"/>
      <c r="E217" s="623"/>
      <c r="F217" s="623"/>
      <c r="G217" s="550"/>
    </row>
    <row r="218" spans="4:7" ht="12.75">
      <c r="D218" s="342"/>
      <c r="E218" s="623"/>
      <c r="F218" s="623"/>
      <c r="G218" s="550"/>
    </row>
    <row r="219" spans="4:7" ht="12.75">
      <c r="D219" s="342"/>
      <c r="E219" s="623"/>
      <c r="F219" s="623"/>
      <c r="G219" s="550"/>
    </row>
    <row r="220" spans="4:7" ht="12.75">
      <c r="D220" s="342"/>
      <c r="E220" s="623"/>
      <c r="F220" s="623"/>
      <c r="G220" s="550"/>
    </row>
    <row r="221" spans="4:7" ht="12.75">
      <c r="D221" s="342"/>
      <c r="E221" s="623"/>
      <c r="F221" s="623"/>
      <c r="G221" s="550"/>
    </row>
    <row r="222" spans="4:7" ht="12.75">
      <c r="D222" s="342"/>
      <c r="E222" s="623"/>
      <c r="F222" s="623"/>
      <c r="G222" s="550"/>
    </row>
    <row r="223" spans="4:7" ht="12.75">
      <c r="D223" s="342"/>
      <c r="E223" s="623"/>
      <c r="F223" s="623"/>
      <c r="G223" s="550"/>
    </row>
    <row r="224" spans="4:7" ht="12.75">
      <c r="D224" s="342"/>
      <c r="E224" s="623"/>
      <c r="F224" s="623"/>
      <c r="G224" s="550"/>
    </row>
    <row r="225" spans="4:7" ht="12.75">
      <c r="D225" s="342"/>
      <c r="E225" s="623"/>
      <c r="F225" s="623"/>
      <c r="G225" s="550"/>
    </row>
    <row r="226" spans="4:7" ht="12.75">
      <c r="D226" s="342"/>
      <c r="E226" s="623"/>
      <c r="F226" s="623"/>
      <c r="G226" s="550"/>
    </row>
    <row r="227" spans="4:7" ht="12.75">
      <c r="D227" s="342"/>
      <c r="E227" s="623"/>
      <c r="F227" s="623"/>
      <c r="G227" s="550"/>
    </row>
    <row r="228" spans="4:7" ht="12.75">
      <c r="D228" s="342"/>
      <c r="E228" s="623"/>
      <c r="F228" s="623"/>
      <c r="G228" s="550"/>
    </row>
    <row r="229" spans="4:7" ht="12.75">
      <c r="D229" s="342"/>
      <c r="E229" s="623"/>
      <c r="F229" s="623"/>
      <c r="G229" s="550"/>
    </row>
    <row r="230" spans="4:7" ht="12.75">
      <c r="D230" s="342"/>
      <c r="E230" s="623"/>
      <c r="F230" s="623"/>
      <c r="G230" s="550"/>
    </row>
    <row r="231" spans="4:7" ht="12.75">
      <c r="D231" s="342"/>
      <c r="E231" s="623"/>
      <c r="F231" s="623"/>
      <c r="G231" s="550"/>
    </row>
    <row r="232" spans="4:7" ht="12.75">
      <c r="D232" s="342"/>
      <c r="E232" s="623"/>
      <c r="F232" s="623"/>
      <c r="G232" s="550"/>
    </row>
    <row r="233" spans="4:7" ht="12.75">
      <c r="D233" s="342"/>
      <c r="E233" s="623"/>
      <c r="F233" s="623"/>
      <c r="G233" s="550"/>
    </row>
    <row r="234" spans="4:7" ht="12.75">
      <c r="D234" s="342"/>
      <c r="E234" s="623"/>
      <c r="F234" s="623"/>
      <c r="G234" s="550"/>
    </row>
    <row r="235" spans="4:7" ht="12.75">
      <c r="D235" s="342"/>
      <c r="E235" s="623"/>
      <c r="F235" s="623"/>
      <c r="G235" s="550"/>
    </row>
    <row r="236" spans="4:7" ht="12.75">
      <c r="D236" s="342"/>
      <c r="E236" s="623"/>
      <c r="F236" s="623"/>
      <c r="G236" s="550"/>
    </row>
    <row r="237" spans="4:7" ht="12.75">
      <c r="D237" s="342"/>
      <c r="E237" s="623"/>
      <c r="F237" s="623"/>
      <c r="G237" s="550"/>
    </row>
    <row r="238" spans="4:7" ht="12.75">
      <c r="D238" s="342"/>
      <c r="E238" s="623"/>
      <c r="F238" s="623"/>
      <c r="G238" s="550"/>
    </row>
    <row r="239" spans="4:7" ht="12.75">
      <c r="D239" s="342"/>
      <c r="E239" s="623"/>
      <c r="F239" s="623"/>
      <c r="G239" s="550"/>
    </row>
    <row r="240" spans="4:7" ht="12.75">
      <c r="D240" s="342"/>
      <c r="E240" s="623"/>
      <c r="F240" s="623"/>
      <c r="G240" s="550"/>
    </row>
    <row r="241" spans="4:7" ht="12.75">
      <c r="D241" s="342"/>
      <c r="E241" s="623"/>
      <c r="F241" s="623"/>
      <c r="G241" s="550"/>
    </row>
    <row r="242" spans="4:7" ht="12.75">
      <c r="D242" s="342"/>
      <c r="E242" s="623"/>
      <c r="F242" s="623"/>
      <c r="G242" s="550"/>
    </row>
    <row r="243" spans="4:7" ht="12.75">
      <c r="D243" s="342"/>
      <c r="E243" s="623"/>
      <c r="F243" s="623"/>
      <c r="G243" s="550"/>
    </row>
    <row r="244" spans="4:7" ht="12.75">
      <c r="D244" s="342"/>
      <c r="E244" s="623"/>
      <c r="F244" s="623"/>
      <c r="G244" s="550"/>
    </row>
    <row r="245" spans="4:7" ht="12.75">
      <c r="D245" s="342"/>
      <c r="E245" s="623"/>
      <c r="F245" s="623"/>
      <c r="G245" s="550"/>
    </row>
    <row r="246" spans="4:7" ht="12.75">
      <c r="D246" s="342"/>
      <c r="E246" s="623"/>
      <c r="F246" s="623"/>
      <c r="G246" s="550"/>
    </row>
    <row r="247" spans="4:7" ht="12.75">
      <c r="D247" s="342"/>
      <c r="E247" s="623"/>
      <c r="F247" s="623"/>
      <c r="G247" s="550"/>
    </row>
    <row r="248" spans="4:7" ht="12.75">
      <c r="D248" s="342"/>
      <c r="E248" s="623"/>
      <c r="F248" s="623"/>
      <c r="G248" s="550"/>
    </row>
    <row r="249" spans="4:7" ht="12.75">
      <c r="D249" s="342"/>
      <c r="E249" s="623"/>
      <c r="F249" s="623"/>
      <c r="G249" s="550"/>
    </row>
    <row r="250" spans="4:7" ht="12.75">
      <c r="D250" s="342"/>
      <c r="E250" s="623"/>
      <c r="F250" s="623"/>
      <c r="G250" s="550"/>
    </row>
    <row r="251" spans="4:7" ht="12.75">
      <c r="D251" s="342"/>
      <c r="E251" s="623"/>
      <c r="F251" s="623"/>
      <c r="G251" s="550"/>
    </row>
    <row r="252" spans="4:7" ht="12.75">
      <c r="D252" s="342"/>
      <c r="E252" s="623"/>
      <c r="F252" s="623"/>
      <c r="G252" s="550"/>
    </row>
    <row r="253" spans="4:7" ht="12.75">
      <c r="D253" s="342"/>
      <c r="E253" s="623"/>
      <c r="F253" s="623"/>
      <c r="G253" s="550"/>
    </row>
    <row r="254" spans="4:7" ht="12.75">
      <c r="D254" s="342"/>
      <c r="E254" s="623"/>
      <c r="F254" s="623"/>
      <c r="G254" s="550"/>
    </row>
    <row r="255" spans="4:7" ht="12.75">
      <c r="D255" s="342"/>
      <c r="E255" s="623"/>
      <c r="F255" s="623"/>
      <c r="G255" s="550"/>
    </row>
    <row r="256" spans="4:7" ht="12.75">
      <c r="D256" s="342"/>
      <c r="E256" s="623"/>
      <c r="F256" s="623"/>
      <c r="G256" s="550"/>
    </row>
    <row r="257" spans="4:7" ht="12.75">
      <c r="D257" s="342"/>
      <c r="E257" s="623"/>
      <c r="F257" s="623"/>
      <c r="G257" s="550"/>
    </row>
    <row r="258" spans="4:7" ht="12.75">
      <c r="D258" s="342"/>
      <c r="E258" s="623"/>
      <c r="F258" s="623"/>
      <c r="G258" s="550"/>
    </row>
    <row r="259" spans="4:7" ht="12.75">
      <c r="D259" s="342"/>
      <c r="E259" s="623"/>
      <c r="F259" s="623"/>
      <c r="G259" s="550"/>
    </row>
    <row r="260" spans="4:7" ht="12.75">
      <c r="D260" s="342"/>
      <c r="E260" s="623"/>
      <c r="F260" s="623"/>
      <c r="G260" s="550"/>
    </row>
    <row r="261" spans="4:7" ht="12.75">
      <c r="D261" s="342"/>
      <c r="E261" s="623"/>
      <c r="F261" s="623"/>
      <c r="G261" s="550"/>
    </row>
    <row r="262" spans="4:7" ht="12.75">
      <c r="D262" s="342"/>
      <c r="E262" s="623"/>
      <c r="F262" s="623"/>
      <c r="G262" s="550"/>
    </row>
    <row r="263" spans="4:7" ht="12.75">
      <c r="D263" s="342"/>
      <c r="E263" s="623"/>
      <c r="F263" s="623"/>
      <c r="G263" s="550"/>
    </row>
    <row r="264" spans="4:7" ht="12.75">
      <c r="D264" s="342"/>
      <c r="E264" s="623"/>
      <c r="F264" s="623"/>
      <c r="G264" s="550"/>
    </row>
    <row r="265" spans="4:7" ht="12.75">
      <c r="D265" s="342"/>
      <c r="E265" s="623"/>
      <c r="F265" s="623"/>
      <c r="G265" s="550"/>
    </row>
    <row r="266" spans="4:7" ht="12.75">
      <c r="D266" s="342"/>
      <c r="E266" s="623"/>
      <c r="F266" s="623"/>
      <c r="G266" s="550"/>
    </row>
    <row r="267" spans="4:7" ht="12.75">
      <c r="D267" s="342"/>
      <c r="E267" s="623"/>
      <c r="F267" s="623"/>
      <c r="G267" s="550"/>
    </row>
    <row r="268" spans="4:7" ht="12.75">
      <c r="D268" s="342"/>
      <c r="E268" s="623"/>
      <c r="F268" s="623"/>
      <c r="G268" s="550"/>
    </row>
    <row r="269" spans="4:7" ht="12.75">
      <c r="D269" s="342"/>
      <c r="E269" s="623"/>
      <c r="F269" s="623"/>
      <c r="G269" s="550"/>
    </row>
    <row r="270" spans="4:7" ht="12.75">
      <c r="D270" s="342"/>
      <c r="E270" s="623"/>
      <c r="F270" s="623"/>
      <c r="G270" s="550"/>
    </row>
    <row r="271" spans="4:7" ht="12.75">
      <c r="D271" s="342"/>
      <c r="E271" s="623"/>
      <c r="F271" s="623"/>
      <c r="G271" s="550"/>
    </row>
    <row r="272" spans="4:7" ht="12.75">
      <c r="D272" s="342"/>
      <c r="E272" s="623"/>
      <c r="F272" s="623"/>
      <c r="G272" s="550"/>
    </row>
    <row r="273" spans="4:7" ht="12.75">
      <c r="D273" s="342"/>
      <c r="E273" s="623"/>
      <c r="F273" s="623"/>
      <c r="G273" s="550"/>
    </row>
    <row r="274" spans="4:7" ht="12.75">
      <c r="D274" s="342"/>
      <c r="E274" s="623"/>
      <c r="F274" s="623"/>
      <c r="G274" s="550"/>
    </row>
    <row r="275" spans="4:7" ht="12.75">
      <c r="D275" s="342"/>
      <c r="E275" s="623"/>
      <c r="F275" s="623"/>
      <c r="G275" s="550"/>
    </row>
    <row r="276" spans="4:7" ht="12.75">
      <c r="D276" s="342"/>
      <c r="E276" s="623"/>
      <c r="F276" s="623"/>
      <c r="G276" s="550"/>
    </row>
    <row r="277" spans="4:7" ht="12.75">
      <c r="D277" s="342"/>
      <c r="E277" s="623"/>
      <c r="F277" s="623"/>
      <c r="G277" s="550"/>
    </row>
    <row r="278" spans="4:7" ht="12.75">
      <c r="D278" s="342"/>
      <c r="E278" s="623"/>
      <c r="F278" s="623"/>
      <c r="G278" s="550"/>
    </row>
    <row r="279" spans="4:7" ht="12.75">
      <c r="D279" s="342"/>
      <c r="E279" s="623"/>
      <c r="F279" s="623"/>
      <c r="G279" s="550"/>
    </row>
    <row r="280" spans="4:7" ht="12.75">
      <c r="D280" s="342"/>
      <c r="E280" s="623"/>
      <c r="F280" s="623"/>
      <c r="G280" s="550"/>
    </row>
    <row r="281" spans="4:7" ht="12.75">
      <c r="D281" s="342"/>
      <c r="E281" s="623"/>
      <c r="F281" s="623"/>
      <c r="G281" s="550"/>
    </row>
    <row r="282" spans="4:7" ht="12.75">
      <c r="D282" s="342"/>
      <c r="E282" s="623"/>
      <c r="F282" s="623"/>
      <c r="G282" s="550"/>
    </row>
    <row r="283" spans="4:7" ht="12.75">
      <c r="D283" s="342"/>
      <c r="E283" s="623"/>
      <c r="F283" s="623"/>
      <c r="G283" s="550"/>
    </row>
    <row r="284" spans="4:7" ht="12.75">
      <c r="D284" s="342"/>
      <c r="E284" s="623"/>
      <c r="F284" s="623"/>
      <c r="G284" s="550"/>
    </row>
    <row r="285" spans="4:7" ht="12.75">
      <c r="D285" s="342"/>
      <c r="E285" s="623"/>
      <c r="F285" s="623"/>
      <c r="G285" s="550"/>
    </row>
    <row r="286" spans="4:7" ht="12.75">
      <c r="D286" s="342"/>
      <c r="E286" s="623"/>
      <c r="F286" s="623"/>
      <c r="G286" s="550"/>
    </row>
    <row r="287" spans="4:7" ht="12.75">
      <c r="D287" s="342"/>
      <c r="E287" s="623"/>
      <c r="F287" s="623"/>
      <c r="G287" s="550"/>
    </row>
    <row r="288" spans="4:7" ht="12.75">
      <c r="D288" s="342"/>
      <c r="E288" s="623"/>
      <c r="F288" s="623"/>
      <c r="G288" s="550"/>
    </row>
    <row r="289" spans="4:7" ht="12.75">
      <c r="D289" s="342"/>
      <c r="E289" s="623"/>
      <c r="F289" s="623"/>
      <c r="G289" s="550"/>
    </row>
    <row r="290" spans="4:7" ht="12.75">
      <c r="D290" s="342"/>
      <c r="E290" s="623"/>
      <c r="F290" s="623"/>
      <c r="G290" s="550"/>
    </row>
    <row r="291" spans="4:7" ht="12.75">
      <c r="D291" s="342"/>
      <c r="E291" s="623"/>
      <c r="F291" s="623"/>
      <c r="G291" s="550"/>
    </row>
    <row r="292" spans="4:7" ht="12.75">
      <c r="D292" s="342"/>
      <c r="E292" s="623"/>
      <c r="F292" s="623"/>
      <c r="G292" s="550"/>
    </row>
    <row r="293" spans="4:7" ht="12.75">
      <c r="D293" s="342"/>
      <c r="E293" s="623"/>
      <c r="F293" s="623"/>
      <c r="G293" s="550"/>
    </row>
    <row r="294" spans="4:7" ht="12.75">
      <c r="D294" s="342"/>
      <c r="E294" s="623"/>
      <c r="F294" s="623"/>
      <c r="G294" s="550"/>
    </row>
    <row r="295" spans="4:7" ht="12.75">
      <c r="D295" s="342"/>
      <c r="E295" s="623"/>
      <c r="F295" s="623"/>
      <c r="G295" s="550"/>
    </row>
    <row r="296" spans="4:7" ht="12.75">
      <c r="D296" s="342"/>
      <c r="E296" s="623"/>
      <c r="F296" s="623"/>
      <c r="G296" s="550"/>
    </row>
    <row r="297" spans="4:7" ht="12.75">
      <c r="D297" s="342"/>
      <c r="E297" s="623"/>
      <c r="F297" s="623"/>
      <c r="G297" s="550"/>
    </row>
    <row r="298" spans="4:7" ht="12.75">
      <c r="D298" s="342"/>
      <c r="E298" s="623"/>
      <c r="F298" s="623"/>
      <c r="G298" s="550"/>
    </row>
    <row r="299" spans="4:7" ht="12.75">
      <c r="D299" s="342"/>
      <c r="E299" s="623"/>
      <c r="F299" s="623"/>
      <c r="G299" s="550"/>
    </row>
    <row r="300" spans="4:7" ht="12.75">
      <c r="D300" s="342"/>
      <c r="E300" s="623"/>
      <c r="F300" s="342"/>
      <c r="G300" s="551"/>
    </row>
    <row r="301" spans="4:7" ht="12.75">
      <c r="D301" s="342"/>
      <c r="E301" s="623"/>
      <c r="F301" s="342"/>
      <c r="G301" s="551"/>
    </row>
    <row r="302" spans="4:7" ht="12.75">
      <c r="D302" s="342"/>
      <c r="E302" s="623"/>
      <c r="F302" s="342"/>
      <c r="G302" s="551"/>
    </row>
    <row r="303" spans="4:7" ht="12.75">
      <c r="D303" s="342"/>
      <c r="E303" s="623"/>
      <c r="F303" s="342"/>
      <c r="G303" s="551"/>
    </row>
    <row r="304" spans="4:7" ht="12.75">
      <c r="D304" s="342"/>
      <c r="E304" s="623"/>
      <c r="F304" s="342"/>
      <c r="G304" s="551"/>
    </row>
    <row r="305" spans="4:7" ht="12.75">
      <c r="D305" s="342"/>
      <c r="E305" s="623"/>
      <c r="F305" s="342"/>
      <c r="G305" s="551"/>
    </row>
    <row r="306" spans="4:7" ht="12.75">
      <c r="D306" s="342"/>
      <c r="E306" s="623"/>
      <c r="F306" s="342"/>
      <c r="G306" s="551"/>
    </row>
    <row r="307" spans="4:7" ht="12.75">
      <c r="D307" s="342"/>
      <c r="E307" s="623"/>
      <c r="F307" s="342"/>
      <c r="G307" s="551"/>
    </row>
    <row r="308" spans="4:7" ht="12.75">
      <c r="D308" s="342"/>
      <c r="E308" s="623"/>
      <c r="F308" s="342"/>
      <c r="G308" s="551"/>
    </row>
    <row r="309" spans="4:7" ht="12.75">
      <c r="D309" s="342"/>
      <c r="E309" s="623"/>
      <c r="F309" s="342"/>
      <c r="G309" s="551"/>
    </row>
    <row r="310" spans="4:7" ht="12.75">
      <c r="D310" s="342"/>
      <c r="E310" s="623"/>
      <c r="F310" s="342"/>
      <c r="G310" s="551"/>
    </row>
    <row r="311" spans="4:7" ht="12.75">
      <c r="D311" s="342"/>
      <c r="E311" s="623"/>
      <c r="F311" s="342"/>
      <c r="G311" s="551"/>
    </row>
    <row r="312" spans="4:7" ht="12.75">
      <c r="D312" s="342"/>
      <c r="E312" s="623"/>
      <c r="F312" s="342"/>
      <c r="G312" s="551"/>
    </row>
    <row r="313" spans="4:7" ht="12.75">
      <c r="D313" s="342"/>
      <c r="E313" s="623"/>
      <c r="F313" s="342"/>
      <c r="G313" s="551"/>
    </row>
    <row r="314" spans="4:7" ht="12.75">
      <c r="D314" s="342"/>
      <c r="E314" s="623"/>
      <c r="F314" s="342"/>
      <c r="G314" s="551"/>
    </row>
    <row r="315" spans="4:7" ht="12.75">
      <c r="D315" s="342"/>
      <c r="E315" s="623"/>
      <c r="F315" s="342"/>
      <c r="G315" s="551"/>
    </row>
    <row r="316" spans="4:7" ht="12.75">
      <c r="D316" s="342"/>
      <c r="E316" s="623"/>
      <c r="F316" s="342"/>
      <c r="G316" s="551"/>
    </row>
    <row r="317" spans="4:7" ht="12.75">
      <c r="D317" s="342"/>
      <c r="E317" s="623"/>
      <c r="F317" s="342"/>
      <c r="G317" s="551"/>
    </row>
    <row r="318" spans="4:7" ht="12.75">
      <c r="D318" s="342"/>
      <c r="E318" s="623"/>
      <c r="F318" s="342"/>
      <c r="G318" s="551"/>
    </row>
    <row r="319" spans="4:7" ht="12.75">
      <c r="D319" s="342"/>
      <c r="E319" s="623"/>
      <c r="F319" s="342"/>
      <c r="G319" s="551"/>
    </row>
    <row r="320" spans="4:7" ht="12.75">
      <c r="D320" s="342"/>
      <c r="E320" s="623"/>
      <c r="F320" s="342"/>
      <c r="G320" s="551"/>
    </row>
    <row r="321" spans="4:7" ht="12.75">
      <c r="D321" s="342"/>
      <c r="E321" s="623"/>
      <c r="F321" s="342"/>
      <c r="G321" s="551"/>
    </row>
    <row r="322" spans="4:7" ht="12.75">
      <c r="D322" s="342"/>
      <c r="E322" s="623"/>
      <c r="F322" s="342"/>
      <c r="G322" s="551"/>
    </row>
    <row r="323" spans="4:7" ht="12.75">
      <c r="D323" s="342"/>
      <c r="E323" s="623"/>
      <c r="F323" s="342"/>
      <c r="G323" s="551"/>
    </row>
    <row r="324" spans="4:7" ht="12.75">
      <c r="D324" s="342"/>
      <c r="E324" s="623"/>
      <c r="F324" s="342"/>
      <c r="G324" s="551"/>
    </row>
    <row r="325" spans="4:7" ht="12.75">
      <c r="D325" s="342"/>
      <c r="E325" s="623"/>
      <c r="F325" s="342"/>
      <c r="G325" s="551"/>
    </row>
    <row r="326" spans="4:7" ht="12.75">
      <c r="D326" s="342"/>
      <c r="E326" s="623"/>
      <c r="F326" s="342"/>
      <c r="G326" s="551"/>
    </row>
    <row r="327" spans="4:7" ht="12.75">
      <c r="D327" s="342"/>
      <c r="E327" s="623"/>
      <c r="F327" s="342"/>
      <c r="G327" s="551"/>
    </row>
    <row r="328" spans="4:7" ht="12.75">
      <c r="D328" s="342"/>
      <c r="E328" s="623"/>
      <c r="F328" s="342"/>
      <c r="G328" s="551"/>
    </row>
    <row r="329" spans="4:7" ht="12.75">
      <c r="D329" s="342"/>
      <c r="E329" s="623"/>
      <c r="F329" s="342"/>
      <c r="G329" s="551"/>
    </row>
    <row r="330" spans="4:7" ht="12.75">
      <c r="D330" s="342"/>
      <c r="E330" s="623"/>
      <c r="F330" s="342"/>
      <c r="G330" s="551"/>
    </row>
    <row r="331" spans="4:7" ht="12.75">
      <c r="D331" s="342"/>
      <c r="E331" s="623"/>
      <c r="F331" s="342"/>
      <c r="G331" s="551"/>
    </row>
    <row r="332" spans="4:7" ht="12.75">
      <c r="D332" s="342"/>
      <c r="E332" s="623"/>
      <c r="F332" s="342"/>
      <c r="G332" s="551"/>
    </row>
    <row r="333" spans="4:7" ht="12.75">
      <c r="D333" s="342"/>
      <c r="E333" s="623"/>
      <c r="F333" s="342"/>
      <c r="G333" s="551"/>
    </row>
    <row r="334" spans="4:7" ht="12.75">
      <c r="D334" s="342"/>
      <c r="E334" s="623"/>
      <c r="F334" s="342"/>
      <c r="G334" s="551"/>
    </row>
    <row r="335" spans="4:7" ht="12.75">
      <c r="D335" s="342"/>
      <c r="E335" s="623"/>
      <c r="F335" s="342"/>
      <c r="G335" s="551"/>
    </row>
    <row r="336" spans="4:7" ht="12.75">
      <c r="D336" s="342"/>
      <c r="E336" s="623"/>
      <c r="F336" s="342"/>
      <c r="G336" s="551"/>
    </row>
    <row r="337" spans="4:7" ht="12.75">
      <c r="D337" s="342"/>
      <c r="E337" s="623"/>
      <c r="F337" s="342"/>
      <c r="G337" s="551"/>
    </row>
    <row r="338" spans="4:7" ht="12.75">
      <c r="D338" s="342"/>
      <c r="E338" s="623"/>
      <c r="F338" s="342"/>
      <c r="G338" s="551"/>
    </row>
    <row r="339" spans="4:7" ht="12.75">
      <c r="D339" s="342"/>
      <c r="E339" s="623"/>
      <c r="F339" s="342"/>
      <c r="G339" s="551"/>
    </row>
    <row r="340" spans="4:7" ht="12.75">
      <c r="D340" s="342"/>
      <c r="E340" s="623"/>
      <c r="F340" s="342"/>
      <c r="G340" s="551"/>
    </row>
    <row r="341" spans="4:7" ht="12.75">
      <c r="D341" s="342"/>
      <c r="E341" s="623"/>
      <c r="F341" s="342"/>
      <c r="G341" s="551"/>
    </row>
    <row r="342" spans="4:7" ht="12.75">
      <c r="D342" s="342"/>
      <c r="E342" s="623"/>
      <c r="F342" s="342"/>
      <c r="G342" s="551"/>
    </row>
    <row r="343" spans="4:7" ht="12.75">
      <c r="D343" s="342"/>
      <c r="E343" s="623"/>
      <c r="F343" s="342"/>
      <c r="G343" s="551"/>
    </row>
    <row r="344" spans="4:7" ht="12.75">
      <c r="D344" s="342"/>
      <c r="E344" s="623"/>
      <c r="F344" s="342"/>
      <c r="G344" s="551"/>
    </row>
    <row r="345" spans="4:7" ht="12.75">
      <c r="D345" s="342"/>
      <c r="E345" s="623"/>
      <c r="F345" s="342"/>
      <c r="G345" s="551"/>
    </row>
    <row r="346" spans="4:7" ht="12.75">
      <c r="D346" s="342"/>
      <c r="E346" s="623"/>
      <c r="F346" s="342"/>
      <c r="G346" s="551"/>
    </row>
    <row r="347" spans="4:7" ht="12.75">
      <c r="D347" s="342"/>
      <c r="E347" s="623"/>
      <c r="F347" s="342"/>
      <c r="G347" s="551"/>
    </row>
    <row r="348" spans="4:7" ht="12.75">
      <c r="D348" s="342"/>
      <c r="E348" s="623"/>
      <c r="F348" s="342"/>
      <c r="G348" s="551"/>
    </row>
    <row r="349" spans="4:7" ht="12.75">
      <c r="D349" s="342"/>
      <c r="E349" s="623"/>
      <c r="F349" s="342"/>
      <c r="G349" s="551"/>
    </row>
    <row r="350" spans="4:7" ht="12.75">
      <c r="D350" s="342"/>
      <c r="E350" s="623"/>
      <c r="F350" s="342"/>
      <c r="G350" s="551"/>
    </row>
    <row r="351" spans="4:7" ht="12.75">
      <c r="D351" s="342"/>
      <c r="E351" s="623"/>
      <c r="F351" s="342"/>
      <c r="G351" s="551"/>
    </row>
    <row r="352" spans="4:7" ht="12.75">
      <c r="D352" s="342"/>
      <c r="E352" s="623"/>
      <c r="F352" s="342"/>
      <c r="G352" s="551"/>
    </row>
    <row r="353" spans="4:7" ht="12.75">
      <c r="D353" s="342"/>
      <c r="E353" s="623"/>
      <c r="F353" s="342"/>
      <c r="G353" s="551"/>
    </row>
    <row r="354" spans="4:7" ht="12.75">
      <c r="D354" s="342"/>
      <c r="E354" s="623"/>
      <c r="F354" s="342"/>
      <c r="G354" s="551"/>
    </row>
    <row r="355" spans="4:7" ht="12.75">
      <c r="D355" s="342"/>
      <c r="E355" s="623"/>
      <c r="F355" s="342"/>
      <c r="G355" s="551"/>
    </row>
    <row r="356" spans="4:7" ht="12.75">
      <c r="D356" s="342"/>
      <c r="E356" s="623"/>
      <c r="F356" s="342"/>
      <c r="G356" s="551"/>
    </row>
    <row r="357" spans="4:7" ht="12.75">
      <c r="D357" s="342"/>
      <c r="E357" s="623"/>
      <c r="F357" s="342"/>
      <c r="G357" s="551"/>
    </row>
    <row r="358" spans="4:7" ht="12.75">
      <c r="D358" s="342"/>
      <c r="E358" s="623"/>
      <c r="F358" s="342"/>
      <c r="G358" s="551"/>
    </row>
    <row r="359" spans="4:7" ht="12.75">
      <c r="D359" s="342"/>
      <c r="E359" s="623"/>
      <c r="F359" s="342"/>
      <c r="G359" s="551"/>
    </row>
    <row r="360" spans="4:7" ht="12.75">
      <c r="D360" s="342"/>
      <c r="E360" s="623"/>
      <c r="F360" s="342"/>
      <c r="G360" s="551"/>
    </row>
    <row r="361" spans="4:7" ht="12.75">
      <c r="D361" s="342"/>
      <c r="E361" s="623"/>
      <c r="F361" s="342"/>
      <c r="G361" s="551"/>
    </row>
    <row r="362" spans="4:7" ht="12.75">
      <c r="D362" s="342"/>
      <c r="E362" s="623"/>
      <c r="F362" s="342"/>
      <c r="G362" s="551"/>
    </row>
    <row r="363" spans="4:7" ht="12.75">
      <c r="D363" s="342"/>
      <c r="E363" s="623"/>
      <c r="F363" s="342"/>
      <c r="G363" s="551"/>
    </row>
    <row r="364" spans="4:7" ht="12.75">
      <c r="D364" s="342"/>
      <c r="E364" s="623"/>
      <c r="F364" s="342"/>
      <c r="G364" s="551"/>
    </row>
    <row r="365" spans="4:7" ht="12.75">
      <c r="D365" s="342"/>
      <c r="E365" s="623"/>
      <c r="F365" s="342"/>
      <c r="G365" s="551"/>
    </row>
    <row r="366" spans="4:7" ht="12.75">
      <c r="D366" s="342"/>
      <c r="E366" s="623"/>
      <c r="F366" s="342"/>
      <c r="G366" s="551"/>
    </row>
    <row r="367" spans="4:7" ht="12.75">
      <c r="D367" s="342"/>
      <c r="E367" s="623"/>
      <c r="F367" s="342"/>
      <c r="G367" s="551"/>
    </row>
    <row r="368" spans="4:7" ht="12.75">
      <c r="D368" s="342"/>
      <c r="E368" s="623"/>
      <c r="F368" s="342"/>
      <c r="G368" s="551"/>
    </row>
    <row r="369" spans="4:7" ht="12.75">
      <c r="D369" s="342"/>
      <c r="E369" s="623"/>
      <c r="F369" s="342"/>
      <c r="G369" s="551"/>
    </row>
    <row r="370" spans="4:7" ht="12.75">
      <c r="D370" s="342"/>
      <c r="E370" s="623"/>
      <c r="F370" s="342"/>
      <c r="G370" s="551"/>
    </row>
    <row r="371" spans="4:7" ht="12.75">
      <c r="D371" s="342"/>
      <c r="E371" s="623"/>
      <c r="F371" s="342"/>
      <c r="G371" s="551"/>
    </row>
    <row r="372" spans="4:7" ht="12.75">
      <c r="D372" s="342"/>
      <c r="E372" s="623"/>
      <c r="F372" s="342"/>
      <c r="G372" s="551"/>
    </row>
    <row r="373" spans="4:7" ht="12.75">
      <c r="D373" s="342"/>
      <c r="E373" s="623"/>
      <c r="F373" s="342"/>
      <c r="G373" s="551"/>
    </row>
    <row r="374" spans="4:7" ht="12.75">
      <c r="D374" s="342"/>
      <c r="E374" s="623"/>
      <c r="F374" s="342"/>
      <c r="G374" s="551"/>
    </row>
    <row r="375" spans="4:7" ht="12.75">
      <c r="D375" s="342"/>
      <c r="E375" s="623"/>
      <c r="F375" s="342"/>
      <c r="G375" s="551"/>
    </row>
    <row r="376" spans="4:7" ht="12.75">
      <c r="D376" s="342"/>
      <c r="E376" s="623"/>
      <c r="F376" s="342"/>
      <c r="G376" s="551"/>
    </row>
    <row r="377" spans="4:7" ht="12.75">
      <c r="D377" s="342"/>
      <c r="E377" s="623"/>
      <c r="F377" s="342"/>
      <c r="G377" s="551"/>
    </row>
    <row r="378" spans="4:7" ht="12.75">
      <c r="D378" s="342"/>
      <c r="E378" s="623"/>
      <c r="F378" s="342"/>
      <c r="G378" s="551"/>
    </row>
    <row r="379" spans="4:7" ht="12.75">
      <c r="D379" s="342"/>
      <c r="E379" s="623"/>
      <c r="F379" s="342"/>
      <c r="G379" s="551"/>
    </row>
    <row r="380" spans="4:7" ht="12.75">
      <c r="D380" s="342"/>
      <c r="E380" s="623"/>
      <c r="F380" s="342"/>
      <c r="G380" s="551"/>
    </row>
    <row r="381" spans="4:7" ht="12.75">
      <c r="D381" s="342"/>
      <c r="E381" s="623"/>
      <c r="F381" s="342"/>
      <c r="G381" s="551"/>
    </row>
    <row r="382" spans="4:7" ht="12.75">
      <c r="D382" s="342"/>
      <c r="E382" s="623"/>
      <c r="F382" s="342"/>
      <c r="G382" s="551"/>
    </row>
    <row r="383" spans="4:7" ht="12.75">
      <c r="D383" s="342"/>
      <c r="E383" s="623"/>
      <c r="F383" s="342"/>
      <c r="G383" s="551"/>
    </row>
    <row r="384" spans="4:7" ht="12.75">
      <c r="D384" s="342"/>
      <c r="E384" s="623"/>
      <c r="F384" s="342"/>
      <c r="G384" s="551"/>
    </row>
    <row r="385" spans="4:7" ht="12.75">
      <c r="D385" s="342"/>
      <c r="E385" s="623"/>
      <c r="F385" s="342"/>
      <c r="G385" s="551"/>
    </row>
    <row r="386" spans="4:7" ht="12.75">
      <c r="D386" s="342"/>
      <c r="E386" s="623"/>
      <c r="F386" s="342"/>
      <c r="G386" s="551"/>
    </row>
    <row r="387" spans="4:7" ht="12.75">
      <c r="D387" s="342"/>
      <c r="E387" s="623"/>
      <c r="F387" s="342"/>
      <c r="G387" s="551"/>
    </row>
    <row r="388" spans="4:7" ht="12.75">
      <c r="D388" s="342"/>
      <c r="E388" s="623"/>
      <c r="F388" s="342"/>
      <c r="G388" s="551"/>
    </row>
    <row r="389" spans="4:7" ht="12.75">
      <c r="D389" s="342"/>
      <c r="E389" s="623"/>
      <c r="F389" s="342"/>
      <c r="G389" s="551"/>
    </row>
    <row r="390" spans="4:7" ht="12.75">
      <c r="D390" s="342"/>
      <c r="E390" s="623"/>
      <c r="F390" s="342"/>
      <c r="G390" s="551"/>
    </row>
    <row r="391" spans="4:7" ht="12.75">
      <c r="D391" s="342"/>
      <c r="E391" s="623"/>
      <c r="F391" s="342"/>
      <c r="G391" s="551"/>
    </row>
    <row r="392" spans="4:7" ht="12.75">
      <c r="D392" s="342"/>
      <c r="E392" s="623"/>
      <c r="F392" s="342"/>
      <c r="G392" s="551"/>
    </row>
    <row r="393" spans="4:7" ht="12.75">
      <c r="D393" s="342"/>
      <c r="E393" s="623"/>
      <c r="F393" s="342"/>
      <c r="G393" s="551"/>
    </row>
    <row r="394" spans="4:7" ht="12.75">
      <c r="D394" s="342"/>
      <c r="E394" s="623"/>
      <c r="F394" s="342"/>
      <c r="G394" s="551"/>
    </row>
    <row r="395" spans="4:7" ht="12.75">
      <c r="D395" s="342"/>
      <c r="E395" s="623"/>
      <c r="F395" s="342"/>
      <c r="G395" s="551"/>
    </row>
    <row r="396" spans="4:7" ht="12.75">
      <c r="D396" s="342"/>
      <c r="E396" s="623"/>
      <c r="F396" s="342"/>
      <c r="G396" s="551"/>
    </row>
    <row r="397" spans="4:7" ht="12.75">
      <c r="D397" s="342"/>
      <c r="E397" s="623"/>
      <c r="F397" s="342"/>
      <c r="G397" s="551"/>
    </row>
    <row r="398" spans="4:7" ht="12.75">
      <c r="D398" s="342"/>
      <c r="E398" s="623"/>
      <c r="F398" s="342"/>
      <c r="G398" s="551"/>
    </row>
    <row r="399" spans="4:7" ht="12.75">
      <c r="D399" s="342"/>
      <c r="E399" s="623"/>
      <c r="F399" s="342"/>
      <c r="G399" s="551"/>
    </row>
    <row r="400" spans="4:7" ht="12.75">
      <c r="D400" s="342"/>
      <c r="E400" s="623"/>
      <c r="F400" s="342"/>
      <c r="G400" s="551"/>
    </row>
    <row r="401" spans="4:7" ht="12.75">
      <c r="D401" s="342"/>
      <c r="E401" s="623"/>
      <c r="F401" s="342"/>
      <c r="G401" s="551"/>
    </row>
    <row r="402" spans="4:7" ht="12.75">
      <c r="D402" s="342"/>
      <c r="E402" s="623"/>
      <c r="F402" s="342"/>
      <c r="G402" s="551"/>
    </row>
    <row r="403" spans="4:7" ht="12.75">
      <c r="D403" s="342"/>
      <c r="E403" s="623"/>
      <c r="F403" s="342"/>
      <c r="G403" s="551"/>
    </row>
    <row r="404" spans="4:7" ht="12.75">
      <c r="D404" s="342"/>
      <c r="E404" s="623"/>
      <c r="F404" s="342"/>
      <c r="G404" s="551"/>
    </row>
    <row r="405" spans="4:7" ht="12.75">
      <c r="D405" s="342"/>
      <c r="E405" s="623"/>
      <c r="F405" s="342"/>
      <c r="G405" s="551"/>
    </row>
    <row r="406" spans="4:7" ht="12.75">
      <c r="D406" s="342"/>
      <c r="E406" s="623"/>
      <c r="F406" s="342"/>
      <c r="G406" s="551"/>
    </row>
    <row r="407" spans="4:7" ht="12.75">
      <c r="D407" s="342"/>
      <c r="E407" s="623"/>
      <c r="F407" s="342"/>
      <c r="G407" s="551"/>
    </row>
    <row r="408" spans="4:7" ht="12.75">
      <c r="D408" s="342"/>
      <c r="E408" s="623"/>
      <c r="F408" s="342"/>
      <c r="G408" s="551"/>
    </row>
    <row r="409" spans="4:7" ht="12.75">
      <c r="D409" s="342"/>
      <c r="E409" s="623"/>
      <c r="F409" s="342"/>
      <c r="G409" s="551"/>
    </row>
    <row r="410" spans="4:7" ht="12.75">
      <c r="D410" s="342"/>
      <c r="E410" s="623"/>
      <c r="F410" s="342"/>
      <c r="G410" s="551"/>
    </row>
    <row r="411" spans="4:7" ht="12.75">
      <c r="D411" s="342"/>
      <c r="E411" s="623"/>
      <c r="F411" s="342"/>
      <c r="G411" s="551"/>
    </row>
    <row r="412" spans="4:7" ht="12.75">
      <c r="D412" s="342"/>
      <c r="E412" s="623"/>
      <c r="F412" s="342"/>
      <c r="G412" s="551"/>
    </row>
    <row r="413" spans="4:7" ht="12.75">
      <c r="D413" s="342"/>
      <c r="E413" s="623"/>
      <c r="F413" s="342"/>
      <c r="G413" s="551"/>
    </row>
    <row r="414" spans="4:7" ht="12.75">
      <c r="D414" s="342"/>
      <c r="E414" s="623"/>
      <c r="F414" s="342"/>
      <c r="G414" s="551"/>
    </row>
    <row r="415" spans="4:7" ht="12.75">
      <c r="D415" s="342"/>
      <c r="E415" s="623"/>
      <c r="F415" s="342"/>
      <c r="G415" s="551"/>
    </row>
    <row r="416" spans="4:7" ht="12.75">
      <c r="D416" s="342"/>
      <c r="E416" s="623"/>
      <c r="F416" s="342"/>
      <c r="G416" s="551"/>
    </row>
    <row r="417" spans="4:7" ht="12.75">
      <c r="D417" s="342"/>
      <c r="E417" s="623"/>
      <c r="F417" s="342"/>
      <c r="G417" s="551"/>
    </row>
    <row r="418" spans="4:7" ht="12.75">
      <c r="D418" s="342"/>
      <c r="E418" s="623"/>
      <c r="F418" s="342"/>
      <c r="G418" s="551"/>
    </row>
    <row r="419" spans="4:7" ht="12.75">
      <c r="D419" s="342"/>
      <c r="E419" s="623"/>
      <c r="F419" s="342"/>
      <c r="G419" s="551"/>
    </row>
    <row r="420" spans="4:7" ht="12.75">
      <c r="D420" s="342"/>
      <c r="E420" s="623"/>
      <c r="F420" s="342"/>
      <c r="G420" s="551"/>
    </row>
    <row r="421" spans="4:7" ht="12.75">
      <c r="D421" s="342"/>
      <c r="E421" s="623"/>
      <c r="F421" s="342"/>
      <c r="G421" s="551"/>
    </row>
    <row r="422" spans="4:7" ht="12.75">
      <c r="D422" s="342"/>
      <c r="E422" s="623"/>
      <c r="F422" s="342"/>
      <c r="G422" s="551"/>
    </row>
    <row r="423" spans="4:7" ht="12.75">
      <c r="D423" s="342"/>
      <c r="E423" s="623"/>
      <c r="F423" s="342"/>
      <c r="G423" s="551"/>
    </row>
    <row r="424" spans="4:7" ht="12.75">
      <c r="D424" s="342"/>
      <c r="E424" s="623"/>
      <c r="F424" s="342"/>
      <c r="G424" s="551"/>
    </row>
    <row r="425" spans="4:7" ht="12.75">
      <c r="D425" s="342"/>
      <c r="E425" s="623"/>
      <c r="F425" s="342"/>
      <c r="G425" s="551"/>
    </row>
    <row r="426" spans="4:7" ht="12.75">
      <c r="D426" s="342"/>
      <c r="E426" s="623"/>
      <c r="F426" s="342"/>
      <c r="G426" s="551"/>
    </row>
    <row r="427" spans="4:7" ht="12.75">
      <c r="D427" s="342"/>
      <c r="E427" s="623"/>
      <c r="F427" s="342"/>
      <c r="G427" s="551"/>
    </row>
    <row r="428" spans="4:7" ht="12.75">
      <c r="D428" s="342"/>
      <c r="E428" s="623"/>
      <c r="F428" s="342"/>
      <c r="G428" s="551"/>
    </row>
    <row r="429" spans="4:7" ht="12.75">
      <c r="D429" s="342"/>
      <c r="E429" s="623"/>
      <c r="F429" s="342"/>
      <c r="G429" s="551"/>
    </row>
    <row r="430" spans="4:7" ht="12.75">
      <c r="D430" s="342"/>
      <c r="E430" s="623"/>
      <c r="F430" s="342"/>
      <c r="G430" s="551"/>
    </row>
    <row r="431" spans="4:7" ht="12.75">
      <c r="D431" s="342"/>
      <c r="E431" s="623"/>
      <c r="F431" s="342"/>
      <c r="G431" s="551"/>
    </row>
    <row r="432" spans="4:7" ht="12.75">
      <c r="D432" s="342"/>
      <c r="E432" s="623"/>
      <c r="F432" s="342"/>
      <c r="G432" s="551"/>
    </row>
    <row r="433" spans="4:7" ht="12.75">
      <c r="D433" s="342"/>
      <c r="E433" s="623"/>
      <c r="F433" s="342"/>
      <c r="G433" s="551"/>
    </row>
    <row r="434" spans="4:7" ht="12.75">
      <c r="D434" s="342"/>
      <c r="E434" s="623"/>
      <c r="F434" s="342"/>
      <c r="G434" s="551"/>
    </row>
    <row r="435" spans="4:7" ht="12.75">
      <c r="D435" s="342"/>
      <c r="E435" s="623"/>
      <c r="F435" s="342"/>
      <c r="G435" s="551"/>
    </row>
    <row r="436" spans="4:7" ht="12.75">
      <c r="D436" s="342"/>
      <c r="E436" s="623"/>
      <c r="F436" s="342"/>
      <c r="G436" s="551"/>
    </row>
    <row r="437" spans="4:7" ht="12.75">
      <c r="D437" s="342"/>
      <c r="E437" s="623"/>
      <c r="F437" s="342"/>
      <c r="G437" s="551"/>
    </row>
    <row r="438" spans="4:7" ht="12.75">
      <c r="D438" s="342"/>
      <c r="E438" s="623"/>
      <c r="F438" s="342"/>
      <c r="G438" s="551"/>
    </row>
    <row r="439" spans="4:7" ht="12.75">
      <c r="D439" s="342"/>
      <c r="E439" s="623"/>
      <c r="F439" s="342"/>
      <c r="G439" s="551"/>
    </row>
    <row r="440" spans="4:7" ht="12.75">
      <c r="D440" s="342"/>
      <c r="E440" s="623"/>
      <c r="F440" s="342"/>
      <c r="G440" s="551"/>
    </row>
    <row r="441" spans="4:7" ht="12.75">
      <c r="D441" s="342"/>
      <c r="E441" s="623"/>
      <c r="F441" s="342"/>
      <c r="G441" s="551"/>
    </row>
    <row r="442" spans="4:7" ht="12.75">
      <c r="D442" s="342"/>
      <c r="E442" s="623"/>
      <c r="F442" s="342"/>
      <c r="G442" s="551"/>
    </row>
    <row r="443" spans="4:7" ht="12.75">
      <c r="D443" s="342"/>
      <c r="E443" s="623"/>
      <c r="F443" s="342"/>
      <c r="G443" s="551"/>
    </row>
    <row r="444" spans="4:7" ht="12.75">
      <c r="D444" s="342"/>
      <c r="E444" s="623"/>
      <c r="F444" s="342"/>
      <c r="G444" s="551"/>
    </row>
    <row r="445" spans="4:7" ht="12.75">
      <c r="D445" s="342"/>
      <c r="E445" s="623"/>
      <c r="F445" s="342"/>
      <c r="G445" s="551"/>
    </row>
    <row r="446" spans="4:7" ht="12.75">
      <c r="D446" s="342"/>
      <c r="E446" s="623"/>
      <c r="F446" s="342"/>
      <c r="G446" s="551"/>
    </row>
    <row r="447" spans="4:7" ht="12.75">
      <c r="D447" s="342"/>
      <c r="E447" s="623"/>
      <c r="F447" s="342"/>
      <c r="G447" s="551"/>
    </row>
    <row r="448" spans="4:7" ht="12.75">
      <c r="D448" s="342"/>
      <c r="E448" s="623"/>
      <c r="F448" s="342"/>
      <c r="G448" s="551"/>
    </row>
    <row r="449" spans="4:7" ht="12.75">
      <c r="D449" s="342"/>
      <c r="E449" s="623"/>
      <c r="F449" s="342"/>
      <c r="G449" s="551"/>
    </row>
    <row r="450" spans="4:7" ht="12.75">
      <c r="D450" s="342"/>
      <c r="E450" s="623"/>
      <c r="F450" s="342"/>
      <c r="G450" s="551"/>
    </row>
    <row r="451" spans="4:7" ht="12.75">
      <c r="D451" s="342"/>
      <c r="E451" s="623"/>
      <c r="F451" s="342"/>
      <c r="G451" s="551"/>
    </row>
    <row r="452" spans="4:7" ht="12.75">
      <c r="D452" s="342"/>
      <c r="E452" s="623"/>
      <c r="F452" s="342"/>
      <c r="G452" s="551"/>
    </row>
    <row r="453" spans="4:7" ht="12.75">
      <c r="D453" s="342"/>
      <c r="E453" s="623"/>
      <c r="F453" s="342"/>
      <c r="G453" s="551"/>
    </row>
    <row r="454" spans="4:7" ht="12.75">
      <c r="D454" s="342"/>
      <c r="E454" s="623"/>
      <c r="F454" s="342"/>
      <c r="G454" s="551"/>
    </row>
    <row r="455" spans="4:7" ht="12.75">
      <c r="D455" s="342"/>
      <c r="E455" s="623"/>
      <c r="F455" s="342"/>
      <c r="G455" s="551"/>
    </row>
    <row r="456" spans="4:7" ht="12.75">
      <c r="D456" s="342"/>
      <c r="E456" s="623"/>
      <c r="F456" s="342"/>
      <c r="G456" s="551"/>
    </row>
    <row r="457" spans="4:7" ht="12.75">
      <c r="D457" s="342"/>
      <c r="E457" s="623"/>
      <c r="F457" s="342"/>
      <c r="G457" s="551"/>
    </row>
    <row r="458" spans="4:7" ht="12.75">
      <c r="D458" s="342"/>
      <c r="E458" s="623"/>
      <c r="F458" s="342"/>
      <c r="G458" s="551"/>
    </row>
    <row r="459" spans="4:7" ht="12.75">
      <c r="D459" s="342"/>
      <c r="E459" s="623"/>
      <c r="F459" s="342"/>
      <c r="G459" s="551"/>
    </row>
    <row r="460" ht="12.75">
      <c r="E460" s="625"/>
    </row>
    <row r="461" ht="12.75">
      <c r="E461" s="625"/>
    </row>
    <row r="462" ht="12.75">
      <c r="E462" s="625"/>
    </row>
    <row r="463" ht="12.75">
      <c r="E463" s="625"/>
    </row>
    <row r="464" ht="12.75">
      <c r="E464" s="625"/>
    </row>
    <row r="465" ht="12.75">
      <c r="E465" s="625"/>
    </row>
    <row r="466" ht="12.75">
      <c r="E466" s="625"/>
    </row>
    <row r="467" ht="12.75">
      <c r="E467" s="625"/>
    </row>
    <row r="468" ht="12.75">
      <c r="E468" s="625"/>
    </row>
    <row r="469" ht="12.75">
      <c r="E469" s="625"/>
    </row>
    <row r="470" ht="12.75">
      <c r="E470" s="625"/>
    </row>
    <row r="471" ht="12.75">
      <c r="E471" s="625"/>
    </row>
    <row r="472" ht="12.75">
      <c r="E472" s="625"/>
    </row>
    <row r="473" ht="12.75">
      <c r="E473" s="625"/>
    </row>
    <row r="474" ht="12.75">
      <c r="E474" s="625"/>
    </row>
    <row r="475" ht="12.75">
      <c r="E475" s="625"/>
    </row>
    <row r="476" ht="12.75">
      <c r="E476" s="625"/>
    </row>
    <row r="477" ht="12.75">
      <c r="E477" s="625"/>
    </row>
    <row r="478" ht="12.75">
      <c r="E478" s="625"/>
    </row>
    <row r="479" ht="12.75">
      <c r="E479" s="625"/>
    </row>
    <row r="480" ht="12.75">
      <c r="E480" s="625"/>
    </row>
    <row r="481" ht="12.75">
      <c r="E481" s="625"/>
    </row>
    <row r="482" ht="12.75">
      <c r="E482" s="625"/>
    </row>
    <row r="483" ht="12.75">
      <c r="E483" s="625"/>
    </row>
    <row r="484" ht="12.75">
      <c r="E484" s="625"/>
    </row>
    <row r="485" ht="12.75">
      <c r="E485" s="625"/>
    </row>
    <row r="486" ht="12.75">
      <c r="E486" s="625"/>
    </row>
    <row r="487" ht="12.75">
      <c r="E487" s="625"/>
    </row>
    <row r="488" ht="12.75">
      <c r="E488" s="625"/>
    </row>
    <row r="489" ht="12.75">
      <c r="E489" s="625"/>
    </row>
    <row r="490" ht="12.75">
      <c r="E490" s="625"/>
    </row>
    <row r="491" ht="12.75">
      <c r="E491" s="625"/>
    </row>
    <row r="492" ht="12.75">
      <c r="E492" s="625"/>
    </row>
    <row r="493" ht="12.75">
      <c r="E493" s="625"/>
    </row>
    <row r="494" ht="12.75">
      <c r="E494" s="625"/>
    </row>
    <row r="495" ht="12.75">
      <c r="E495" s="625"/>
    </row>
    <row r="496" ht="12.75">
      <c r="E496" s="625"/>
    </row>
    <row r="497" ht="12.75">
      <c r="E497" s="625"/>
    </row>
    <row r="498" ht="12.75">
      <c r="E498" s="625"/>
    </row>
    <row r="499" ht="12.75">
      <c r="E499" s="625"/>
    </row>
    <row r="500" ht="12.75">
      <c r="E500" s="625"/>
    </row>
    <row r="501" ht="12.75">
      <c r="E501" s="625"/>
    </row>
    <row r="502" ht="12.75">
      <c r="E502" s="625"/>
    </row>
    <row r="503" ht="12.75">
      <c r="E503" s="625"/>
    </row>
    <row r="504" ht="12.75">
      <c r="E504" s="625"/>
    </row>
    <row r="505" ht="12.75">
      <c r="E505" s="625"/>
    </row>
    <row r="506" ht="12.75">
      <c r="E506" s="625"/>
    </row>
    <row r="507" ht="12.75">
      <c r="E507" s="625"/>
    </row>
    <row r="508" ht="12.75">
      <c r="E508" s="625"/>
    </row>
    <row r="509" ht="12.75">
      <c r="E509" s="625"/>
    </row>
    <row r="510" ht="12.75">
      <c r="E510" s="625"/>
    </row>
    <row r="511" ht="12.75">
      <c r="E511" s="625"/>
    </row>
    <row r="512" ht="12.75">
      <c r="E512" s="625"/>
    </row>
    <row r="513" ht="12.75">
      <c r="E513" s="625"/>
    </row>
    <row r="514" ht="12.75">
      <c r="E514" s="625"/>
    </row>
    <row r="515" ht="12.75">
      <c r="E515" s="625"/>
    </row>
    <row r="516" ht="12.75">
      <c r="E516" s="625"/>
    </row>
    <row r="517" ht="12.75">
      <c r="E517" s="625"/>
    </row>
    <row r="518" ht="12.75">
      <c r="E518" s="625"/>
    </row>
    <row r="519" ht="12.75">
      <c r="E519" s="625"/>
    </row>
    <row r="520" ht="12.75">
      <c r="E520" s="625"/>
    </row>
    <row r="521" ht="12.75">
      <c r="E521" s="625"/>
    </row>
    <row r="522" ht="12.75">
      <c r="E522" s="625"/>
    </row>
    <row r="523" ht="12.75">
      <c r="E523" s="625"/>
    </row>
    <row r="524" ht="12.75">
      <c r="E524" s="625"/>
    </row>
    <row r="525" ht="12.75">
      <c r="E525" s="625"/>
    </row>
    <row r="526" ht="12.75">
      <c r="E526" s="625"/>
    </row>
    <row r="527" ht="12.75">
      <c r="E527" s="625"/>
    </row>
    <row r="528" ht="12.75">
      <c r="E528" s="625"/>
    </row>
    <row r="529" ht="12.75">
      <c r="E529" s="625"/>
    </row>
    <row r="530" ht="12.75">
      <c r="E530" s="625"/>
    </row>
    <row r="531" ht="12.75">
      <c r="E531" s="625"/>
    </row>
    <row r="532" ht="12.75">
      <c r="E532" s="625"/>
    </row>
    <row r="533" ht="12.75">
      <c r="E533" s="625"/>
    </row>
    <row r="534" ht="12.75">
      <c r="E534" s="625"/>
    </row>
    <row r="535" ht="12.75">
      <c r="E535" s="625"/>
    </row>
    <row r="536" ht="12.75">
      <c r="E536" s="625"/>
    </row>
    <row r="537" ht="12.75">
      <c r="E537" s="625"/>
    </row>
    <row r="538" ht="12.75">
      <c r="E538" s="625"/>
    </row>
    <row r="539" ht="12.75">
      <c r="E539" s="625"/>
    </row>
    <row r="540" ht="12.75">
      <c r="E540" s="625"/>
    </row>
    <row r="541" ht="12.75">
      <c r="E541" s="625"/>
    </row>
    <row r="542" ht="12.75">
      <c r="E542" s="625"/>
    </row>
    <row r="543" ht="12.75">
      <c r="E543" s="625"/>
    </row>
    <row r="544" ht="12.75">
      <c r="E544" s="625"/>
    </row>
    <row r="545" ht="12.75">
      <c r="E545" s="625"/>
    </row>
    <row r="546" ht="12.75">
      <c r="E546" s="625"/>
    </row>
    <row r="547" ht="12.75">
      <c r="E547" s="625"/>
    </row>
    <row r="548" ht="12.75">
      <c r="E548" s="625"/>
    </row>
    <row r="549" ht="12.75">
      <c r="E549" s="625"/>
    </row>
    <row r="550" ht="12.75">
      <c r="E550" s="625"/>
    </row>
    <row r="551" ht="12.75">
      <c r="E551" s="625"/>
    </row>
    <row r="552" ht="12.75">
      <c r="E552" s="625"/>
    </row>
    <row r="553" ht="12.75">
      <c r="E553" s="625"/>
    </row>
    <row r="554" ht="12.75">
      <c r="E554" s="625"/>
    </row>
    <row r="555" ht="12.75">
      <c r="E555" s="625"/>
    </row>
    <row r="556" ht="12.75">
      <c r="E556" s="625"/>
    </row>
    <row r="557" ht="12.75">
      <c r="E557" s="625"/>
    </row>
    <row r="558" ht="12.75">
      <c r="E558" s="625"/>
    </row>
    <row r="559" ht="12.75">
      <c r="E559" s="625"/>
    </row>
    <row r="560" ht="12.75">
      <c r="E560" s="625"/>
    </row>
    <row r="561" ht="12.75">
      <c r="E561" s="625"/>
    </row>
    <row r="562" ht="12.75">
      <c r="E562" s="625"/>
    </row>
    <row r="563" ht="12.75">
      <c r="E563" s="625"/>
    </row>
    <row r="564" ht="12.75">
      <c r="E564" s="625"/>
    </row>
    <row r="565" ht="12.75">
      <c r="E565" s="625"/>
    </row>
    <row r="566" ht="12.75">
      <c r="E566" s="625"/>
    </row>
    <row r="567" ht="12.75">
      <c r="E567" s="625"/>
    </row>
    <row r="568" ht="12.75">
      <c r="E568" s="625"/>
    </row>
    <row r="569" ht="12.75">
      <c r="E569" s="625"/>
    </row>
    <row r="570" ht="12.75">
      <c r="E570" s="625"/>
    </row>
    <row r="571" ht="12.75">
      <c r="E571" s="625"/>
    </row>
    <row r="572" ht="12.75">
      <c r="E572" s="625"/>
    </row>
    <row r="573" ht="12.75">
      <c r="E573" s="625"/>
    </row>
    <row r="574" ht="12.75">
      <c r="E574" s="625"/>
    </row>
    <row r="575" ht="12.75">
      <c r="E575" s="625"/>
    </row>
    <row r="576" ht="12.75">
      <c r="E576" s="625"/>
    </row>
    <row r="577" ht="12.75">
      <c r="E577" s="625"/>
    </row>
    <row r="578" ht="12.75">
      <c r="E578" s="625"/>
    </row>
    <row r="579" ht="12.75">
      <c r="E579" s="625"/>
    </row>
    <row r="580" ht="12.75">
      <c r="E580" s="625"/>
    </row>
    <row r="581" ht="12.75">
      <c r="E581" s="625"/>
    </row>
    <row r="582" ht="12.75">
      <c r="E582" s="625"/>
    </row>
    <row r="583" ht="12.75">
      <c r="E583" s="625"/>
    </row>
    <row r="584" ht="12.75">
      <c r="E584" s="625"/>
    </row>
    <row r="585" ht="12.75">
      <c r="E585" s="625"/>
    </row>
    <row r="586" ht="12.75">
      <c r="E586" s="625"/>
    </row>
    <row r="587" ht="12.75">
      <c r="E587" s="625"/>
    </row>
    <row r="588" ht="12.75">
      <c r="E588" s="625"/>
    </row>
    <row r="589" ht="12.75">
      <c r="E589" s="625"/>
    </row>
    <row r="590" ht="12.75">
      <c r="E590" s="625"/>
    </row>
    <row r="591" ht="12.75">
      <c r="E591" s="625"/>
    </row>
    <row r="592" ht="12.75">
      <c r="E592" s="625"/>
    </row>
    <row r="593" ht="12.75">
      <c r="E593" s="625"/>
    </row>
    <row r="594" ht="12.75">
      <c r="E594" s="625"/>
    </row>
    <row r="595" ht="12.75">
      <c r="E595" s="625"/>
    </row>
    <row r="596" ht="12.75">
      <c r="E596" s="625"/>
    </row>
    <row r="597" ht="12.75">
      <c r="E597" s="625"/>
    </row>
    <row r="598" ht="12.75">
      <c r="E598" s="625"/>
    </row>
    <row r="599" ht="12.75">
      <c r="E599" s="625"/>
    </row>
    <row r="600" ht="12.75">
      <c r="E600" s="625"/>
    </row>
    <row r="601" ht="12.75">
      <c r="E601" s="625"/>
    </row>
    <row r="602" ht="12.75">
      <c r="E602" s="625"/>
    </row>
    <row r="603" ht="12.75">
      <c r="E603" s="625"/>
    </row>
    <row r="604" ht="12.75">
      <c r="E604" s="625"/>
    </row>
    <row r="605" ht="12.75">
      <c r="E605" s="625"/>
    </row>
    <row r="606" ht="12.75">
      <c r="E606" s="625"/>
    </row>
    <row r="607" ht="12.75">
      <c r="E607" s="625"/>
    </row>
    <row r="608" ht="12.75">
      <c r="E608" s="625"/>
    </row>
    <row r="609" ht="12.75">
      <c r="E609" s="625"/>
    </row>
    <row r="610" ht="12.75">
      <c r="E610" s="625"/>
    </row>
    <row r="611" ht="12.75">
      <c r="E611" s="625"/>
    </row>
    <row r="612" ht="12.75">
      <c r="E612" s="625"/>
    </row>
    <row r="613" ht="12.75">
      <c r="E613" s="625"/>
    </row>
    <row r="614" ht="12.75">
      <c r="E614" s="625"/>
    </row>
    <row r="615" ht="12.75">
      <c r="E615" s="625"/>
    </row>
    <row r="616" ht="12.75">
      <c r="E616" s="625"/>
    </row>
    <row r="617" ht="12.75">
      <c r="E617" s="625"/>
    </row>
    <row r="618" ht="12.75">
      <c r="E618" s="625"/>
    </row>
    <row r="619" ht="12.75">
      <c r="E619" s="625"/>
    </row>
    <row r="620" ht="12.75">
      <c r="E620" s="625"/>
    </row>
    <row r="621" ht="12.75">
      <c r="E621" s="625"/>
    </row>
    <row r="622" ht="12.75">
      <c r="E622" s="625"/>
    </row>
    <row r="623" ht="12.75">
      <c r="E623" s="625"/>
    </row>
    <row r="624" ht="12.75">
      <c r="E624" s="625"/>
    </row>
    <row r="625" ht="12.75">
      <c r="E625" s="625"/>
    </row>
    <row r="626" ht="12.75">
      <c r="E626" s="625"/>
    </row>
    <row r="627" ht="12.75">
      <c r="E627" s="625"/>
    </row>
    <row r="628" ht="12.75">
      <c r="E628" s="625"/>
    </row>
    <row r="629" ht="12.75">
      <c r="E629" s="625"/>
    </row>
    <row r="630" ht="12.75">
      <c r="E630" s="625"/>
    </row>
    <row r="631" ht="12.75">
      <c r="E631" s="625"/>
    </row>
    <row r="632" ht="12.75">
      <c r="E632" s="625"/>
    </row>
    <row r="633" ht="12.75">
      <c r="E633" s="625"/>
    </row>
    <row r="634" ht="12.75">
      <c r="E634" s="625"/>
    </row>
    <row r="635" ht="12.75">
      <c r="E635" s="625"/>
    </row>
    <row r="636" ht="12.75">
      <c r="E636" s="625"/>
    </row>
    <row r="637" ht="12.75">
      <c r="E637" s="625"/>
    </row>
    <row r="638" ht="12.75">
      <c r="E638" s="625"/>
    </row>
    <row r="639" ht="12.75">
      <c r="E639" s="625"/>
    </row>
    <row r="640" ht="12.75">
      <c r="E640" s="625"/>
    </row>
    <row r="641" ht="12.75">
      <c r="E641" s="625"/>
    </row>
    <row r="642" ht="12.75">
      <c r="E642" s="625"/>
    </row>
    <row r="643" ht="12.75">
      <c r="E643" s="625"/>
    </row>
    <row r="644" ht="12.75">
      <c r="E644" s="625"/>
    </row>
    <row r="645" ht="12.75">
      <c r="E645" s="625"/>
    </row>
    <row r="646" ht="12.75">
      <c r="E646" s="625"/>
    </row>
    <row r="647" ht="12.75">
      <c r="E647" s="625"/>
    </row>
    <row r="648" ht="12.75">
      <c r="E648" s="625"/>
    </row>
    <row r="649" ht="12.75">
      <c r="E649" s="625"/>
    </row>
    <row r="650" ht="12.75">
      <c r="E650" s="625"/>
    </row>
    <row r="651" ht="12.75">
      <c r="E651" s="625"/>
    </row>
    <row r="652" ht="12.75">
      <c r="E652" s="625"/>
    </row>
    <row r="653" ht="12.75">
      <c r="E653" s="625"/>
    </row>
    <row r="654" ht="12.75">
      <c r="E654" s="625"/>
    </row>
    <row r="655" ht="12.75">
      <c r="E655" s="625"/>
    </row>
    <row r="656" ht="12.75">
      <c r="E656" s="625"/>
    </row>
    <row r="657" ht="12.75">
      <c r="E657" s="625"/>
    </row>
    <row r="658" ht="12.75">
      <c r="E658" s="625"/>
    </row>
    <row r="659" ht="12.75">
      <c r="E659" s="625"/>
    </row>
    <row r="660" ht="12.75">
      <c r="E660" s="625"/>
    </row>
    <row r="661" ht="12.75">
      <c r="E661" s="625"/>
    </row>
    <row r="662" ht="12.75">
      <c r="E662" s="625"/>
    </row>
    <row r="663" ht="12.75">
      <c r="E663" s="625"/>
    </row>
    <row r="664" ht="12.75">
      <c r="E664" s="625"/>
    </row>
    <row r="665" ht="12.75">
      <c r="E665" s="625"/>
    </row>
    <row r="666" ht="12.75">
      <c r="E666" s="625"/>
    </row>
    <row r="667" ht="12.75">
      <c r="E667" s="625"/>
    </row>
    <row r="668" ht="12.75">
      <c r="E668" s="625"/>
    </row>
    <row r="669" ht="12.75">
      <c r="E669" s="625"/>
    </row>
    <row r="670" ht="12.75">
      <c r="E670" s="625"/>
    </row>
    <row r="671" ht="12.75">
      <c r="E671" s="625"/>
    </row>
    <row r="672" ht="12.75">
      <c r="E672" s="625"/>
    </row>
    <row r="673" ht="12.75">
      <c r="E673" s="625"/>
    </row>
    <row r="674" ht="12.75">
      <c r="E674" s="625"/>
    </row>
    <row r="675" ht="12.75">
      <c r="E675" s="625"/>
    </row>
    <row r="676" ht="12.75">
      <c r="E676" s="625"/>
    </row>
    <row r="677" ht="12.75">
      <c r="E677" s="625"/>
    </row>
    <row r="678" ht="12.75">
      <c r="E678" s="625"/>
    </row>
    <row r="679" ht="12.75">
      <c r="E679" s="625"/>
    </row>
    <row r="680" ht="12.75">
      <c r="E680" s="625"/>
    </row>
    <row r="681" ht="12.75">
      <c r="E681" s="625"/>
    </row>
    <row r="682" ht="12.75">
      <c r="E682" s="625"/>
    </row>
    <row r="683" ht="12.75">
      <c r="E683" s="625"/>
    </row>
    <row r="684" ht="12.75">
      <c r="E684" s="625"/>
    </row>
    <row r="685" ht="12.75">
      <c r="E685" s="625"/>
    </row>
    <row r="686" ht="12.75">
      <c r="E686" s="625"/>
    </row>
    <row r="687" ht="12.75">
      <c r="E687" s="625"/>
    </row>
    <row r="688" ht="12.75">
      <c r="E688" s="625"/>
    </row>
    <row r="689" ht="12.75">
      <c r="E689" s="625"/>
    </row>
    <row r="690" ht="12.75">
      <c r="E690" s="625"/>
    </row>
    <row r="691" ht="12.75">
      <c r="E691" s="625"/>
    </row>
    <row r="692" ht="12.75">
      <c r="E692" s="625"/>
    </row>
    <row r="693" ht="12.75">
      <c r="E693" s="625"/>
    </row>
    <row r="694" ht="12.75">
      <c r="E694" s="625"/>
    </row>
    <row r="695" ht="12.75">
      <c r="E695" s="625"/>
    </row>
    <row r="696" ht="12.75">
      <c r="E696" s="625"/>
    </row>
    <row r="697" ht="12.75">
      <c r="E697" s="625"/>
    </row>
    <row r="698" ht="12.75">
      <c r="E698" s="625"/>
    </row>
    <row r="699" ht="12.75">
      <c r="E699" s="625"/>
    </row>
    <row r="700" ht="12.75">
      <c r="E700" s="625"/>
    </row>
    <row r="701" ht="12.75">
      <c r="E701" s="625"/>
    </row>
    <row r="702" ht="12.75">
      <c r="E702" s="625"/>
    </row>
    <row r="703" ht="12.75">
      <c r="E703" s="625"/>
    </row>
    <row r="704" ht="12.75">
      <c r="E704" s="625"/>
    </row>
    <row r="705" ht="12.75">
      <c r="E705" s="625"/>
    </row>
    <row r="706" ht="12.75">
      <c r="E706" s="625"/>
    </row>
    <row r="707" ht="12.75">
      <c r="E707" s="625"/>
    </row>
    <row r="708" ht="12.75">
      <c r="E708" s="625"/>
    </row>
    <row r="709" ht="12.75">
      <c r="E709" s="625"/>
    </row>
    <row r="710" ht="12.75">
      <c r="E710" s="625"/>
    </row>
    <row r="711" ht="12.75">
      <c r="E711" s="625"/>
    </row>
    <row r="712" ht="12.75">
      <c r="E712" s="625"/>
    </row>
    <row r="713" ht="12.75">
      <c r="E713" s="625"/>
    </row>
    <row r="714" ht="12.75">
      <c r="E714" s="625"/>
    </row>
    <row r="715" ht="12.75">
      <c r="E715" s="625"/>
    </row>
    <row r="716" ht="12.75">
      <c r="E716" s="625"/>
    </row>
    <row r="717" ht="12.75">
      <c r="E717" s="625"/>
    </row>
    <row r="718" ht="12.75">
      <c r="E718" s="625"/>
    </row>
    <row r="719" ht="12.75">
      <c r="E719" s="625"/>
    </row>
    <row r="720" ht="12.75">
      <c r="E720" s="625"/>
    </row>
    <row r="721" ht="12.75">
      <c r="E721" s="625"/>
    </row>
    <row r="722" ht="12.75">
      <c r="E722" s="625"/>
    </row>
    <row r="723" ht="12.75">
      <c r="E723" s="625"/>
    </row>
    <row r="724" ht="12.75">
      <c r="E724" s="625"/>
    </row>
    <row r="725" ht="12.75">
      <c r="E725" s="625"/>
    </row>
    <row r="726" ht="12.75">
      <c r="E726" s="625"/>
    </row>
    <row r="727" ht="12.75">
      <c r="E727" s="625"/>
    </row>
    <row r="728" ht="12.75">
      <c r="E728" s="625"/>
    </row>
    <row r="729" ht="12.75">
      <c r="E729" s="625"/>
    </row>
    <row r="730" ht="12.75">
      <c r="E730" s="625"/>
    </row>
    <row r="731" ht="12.75">
      <c r="E731" s="625"/>
    </row>
    <row r="732" ht="12.75">
      <c r="E732" s="625"/>
    </row>
    <row r="733" ht="12.75">
      <c r="E733" s="625"/>
    </row>
    <row r="734" ht="12.75">
      <c r="E734" s="625"/>
    </row>
    <row r="735" ht="12.75">
      <c r="E735" s="625"/>
    </row>
    <row r="736" ht="12.75">
      <c r="E736" s="625"/>
    </row>
    <row r="737" ht="12.75">
      <c r="E737" s="625"/>
    </row>
    <row r="738" ht="12.75">
      <c r="E738" s="625"/>
    </row>
    <row r="739" ht="12.75">
      <c r="E739" s="625"/>
    </row>
    <row r="740" ht="12.75">
      <c r="E740" s="625"/>
    </row>
    <row r="741" ht="12.75">
      <c r="E741" s="625"/>
    </row>
    <row r="742" ht="12.75">
      <c r="E742" s="625"/>
    </row>
    <row r="743" ht="12.75">
      <c r="E743" s="625"/>
    </row>
    <row r="744" ht="12.75">
      <c r="E744" s="625"/>
    </row>
    <row r="745" ht="12.75">
      <c r="E745" s="625"/>
    </row>
    <row r="746" ht="12.75">
      <c r="E746" s="625"/>
    </row>
    <row r="747" ht="12.75">
      <c r="E747" s="625"/>
    </row>
    <row r="748" ht="12.75">
      <c r="E748" s="625"/>
    </row>
    <row r="749" ht="12.75">
      <c r="E749" s="625"/>
    </row>
    <row r="750" ht="12.75">
      <c r="E750" s="625"/>
    </row>
    <row r="751" ht="12.75">
      <c r="E751" s="625"/>
    </row>
    <row r="752" ht="12.75">
      <c r="E752" s="625"/>
    </row>
    <row r="753" ht="12.75">
      <c r="E753" s="625"/>
    </row>
    <row r="754" ht="12.75">
      <c r="E754" s="625"/>
    </row>
    <row r="755" ht="12.75">
      <c r="E755" s="625"/>
    </row>
    <row r="756" ht="12.75">
      <c r="E756" s="625"/>
    </row>
    <row r="757" ht="12.75">
      <c r="E757" s="625"/>
    </row>
    <row r="758" ht="12.75">
      <c r="E758" s="625"/>
    </row>
    <row r="759" ht="12.75">
      <c r="E759" s="625"/>
    </row>
    <row r="760" ht="12.75">
      <c r="E760" s="625"/>
    </row>
    <row r="761" ht="12.75">
      <c r="E761" s="625"/>
    </row>
    <row r="762" ht="12.75">
      <c r="E762" s="625"/>
    </row>
    <row r="763" ht="12.75">
      <c r="E763" s="625"/>
    </row>
    <row r="764" ht="12.75">
      <c r="E764" s="625"/>
    </row>
    <row r="765" ht="12.75">
      <c r="E765" s="625"/>
    </row>
    <row r="766" ht="12.75">
      <c r="E766" s="625"/>
    </row>
    <row r="767" ht="12.75">
      <c r="E767" s="625"/>
    </row>
    <row r="768" ht="12.75">
      <c r="E768" s="625"/>
    </row>
    <row r="769" ht="12.75">
      <c r="E769" s="625"/>
    </row>
    <row r="770" ht="12.75">
      <c r="E770" s="625"/>
    </row>
    <row r="771" ht="12.75">
      <c r="E771" s="625"/>
    </row>
    <row r="772" ht="12.75">
      <c r="E772" s="625"/>
    </row>
    <row r="773" ht="12.75">
      <c r="E773" s="625"/>
    </row>
    <row r="774" ht="12.75">
      <c r="E774" s="625"/>
    </row>
    <row r="775" ht="12.75">
      <c r="E775" s="625"/>
    </row>
    <row r="776" ht="12.75">
      <c r="E776" s="625"/>
    </row>
    <row r="777" ht="12.75">
      <c r="E777" s="625"/>
    </row>
    <row r="778" ht="12.75">
      <c r="E778" s="625"/>
    </row>
    <row r="779" ht="12.75">
      <c r="E779" s="625"/>
    </row>
    <row r="780" ht="12.75">
      <c r="E780" s="625"/>
    </row>
    <row r="781" ht="12.75">
      <c r="E781" s="625"/>
    </row>
    <row r="782" ht="12.75">
      <c r="E782" s="625"/>
    </row>
    <row r="783" ht="12.75">
      <c r="E783" s="625"/>
    </row>
    <row r="784" ht="12.75">
      <c r="E784" s="625"/>
    </row>
    <row r="785" ht="12.75">
      <c r="E785" s="625"/>
    </row>
    <row r="786" ht="12.75">
      <c r="E786" s="625"/>
    </row>
    <row r="787" ht="12.75">
      <c r="E787" s="625"/>
    </row>
    <row r="788" ht="12.75">
      <c r="E788" s="625"/>
    </row>
    <row r="789" ht="12.75">
      <c r="E789" s="625"/>
    </row>
    <row r="790" ht="12.75">
      <c r="E790" s="625"/>
    </row>
    <row r="791" ht="12.75">
      <c r="E791" s="625"/>
    </row>
    <row r="792" ht="12.75">
      <c r="E792" s="625"/>
    </row>
    <row r="793" ht="12.75">
      <c r="E793" s="625"/>
    </row>
    <row r="794" ht="12.75">
      <c r="E794" s="625"/>
    </row>
    <row r="795" ht="12.75">
      <c r="E795" s="625"/>
    </row>
    <row r="796" ht="12.75">
      <c r="E796" s="625"/>
    </row>
    <row r="797" ht="12.75">
      <c r="E797" s="625"/>
    </row>
    <row r="798" ht="12.75">
      <c r="E798" s="625"/>
    </row>
    <row r="799" ht="12.75">
      <c r="E799" s="625"/>
    </row>
    <row r="800" ht="12.75">
      <c r="E800" s="625"/>
    </row>
    <row r="801" ht="12.75">
      <c r="E801" s="625"/>
    </row>
    <row r="802" ht="12.75">
      <c r="E802" s="625"/>
    </row>
    <row r="803" ht="12.75">
      <c r="E803" s="625"/>
    </row>
    <row r="804" ht="12.75">
      <c r="E804" s="625"/>
    </row>
    <row r="805" ht="12.75">
      <c r="E805" s="625"/>
    </row>
    <row r="806" ht="12.75">
      <c r="E806" s="625"/>
    </row>
    <row r="807" ht="12.75">
      <c r="E807" s="625"/>
    </row>
    <row r="808" ht="12.75">
      <c r="E808" s="625"/>
    </row>
    <row r="809" ht="12.75">
      <c r="E809" s="625"/>
    </row>
    <row r="810" ht="12.75">
      <c r="E810" s="625"/>
    </row>
    <row r="811" ht="12.75">
      <c r="E811" s="625"/>
    </row>
    <row r="812" ht="12.75">
      <c r="E812" s="625"/>
    </row>
    <row r="813" ht="12.75">
      <c r="E813" s="625"/>
    </row>
    <row r="814" ht="12.75">
      <c r="E814" s="625"/>
    </row>
    <row r="815" ht="12.75">
      <c r="E815" s="625"/>
    </row>
    <row r="816" ht="12.75">
      <c r="E816" s="625"/>
    </row>
    <row r="817" ht="12.75">
      <c r="E817" s="625"/>
    </row>
    <row r="818" ht="12.75">
      <c r="E818" s="625"/>
    </row>
    <row r="819" ht="12.75">
      <c r="E819" s="625"/>
    </row>
    <row r="820" ht="12.75">
      <c r="E820" s="625"/>
    </row>
    <row r="821" ht="12.75">
      <c r="E821" s="625"/>
    </row>
    <row r="822" ht="12.75">
      <c r="E822" s="625"/>
    </row>
    <row r="823" ht="12.75">
      <c r="E823" s="625"/>
    </row>
    <row r="824" ht="12.75">
      <c r="E824" s="625"/>
    </row>
    <row r="825" ht="12.75">
      <c r="E825" s="625"/>
    </row>
    <row r="826" ht="12.75">
      <c r="E826" s="625"/>
    </row>
    <row r="827" ht="12.75">
      <c r="E827" s="625"/>
    </row>
    <row r="828" ht="12.75">
      <c r="E828" s="625"/>
    </row>
    <row r="829" ht="12.75">
      <c r="E829" s="625"/>
    </row>
    <row r="830" ht="12.75">
      <c r="E830" s="625"/>
    </row>
    <row r="831" ht="12.75">
      <c r="E831" s="625"/>
    </row>
    <row r="832" ht="12.75">
      <c r="E832" s="625"/>
    </row>
    <row r="833" ht="12.75">
      <c r="E833" s="625"/>
    </row>
    <row r="834" ht="12.75">
      <c r="E834" s="625"/>
    </row>
    <row r="835" ht="12.75">
      <c r="E835" s="625"/>
    </row>
    <row r="836" ht="12.75">
      <c r="E836" s="625"/>
    </row>
    <row r="837" ht="12.75">
      <c r="E837" s="625"/>
    </row>
    <row r="838" ht="12.75">
      <c r="E838" s="625"/>
    </row>
    <row r="839" ht="12.75">
      <c r="E839" s="625"/>
    </row>
    <row r="840" ht="12.75">
      <c r="E840" s="625"/>
    </row>
    <row r="841" ht="12.75">
      <c r="E841" s="625"/>
    </row>
    <row r="842" ht="12.75">
      <c r="E842" s="625"/>
    </row>
    <row r="843" ht="12.75">
      <c r="E843" s="625"/>
    </row>
    <row r="844" ht="12.75">
      <c r="E844" s="625"/>
    </row>
    <row r="845" ht="12.75">
      <c r="E845" s="625"/>
    </row>
    <row r="846" ht="12.75">
      <c r="E846" s="625"/>
    </row>
    <row r="847" ht="12.75">
      <c r="E847" s="625"/>
    </row>
    <row r="848" ht="12.75">
      <c r="E848" s="625"/>
    </row>
    <row r="849" ht="12.75">
      <c r="E849" s="625"/>
    </row>
    <row r="850" ht="12.75">
      <c r="E850" s="625"/>
    </row>
    <row r="851" ht="12.75">
      <c r="E851" s="625"/>
    </row>
    <row r="852" ht="12.75">
      <c r="E852" s="625"/>
    </row>
    <row r="853" ht="12.75">
      <c r="E853" s="625"/>
    </row>
    <row r="854" ht="12.75">
      <c r="E854" s="625"/>
    </row>
    <row r="855" ht="12.75">
      <c r="E855" s="625"/>
    </row>
    <row r="856" ht="12.75">
      <c r="E856" s="625"/>
    </row>
    <row r="857" ht="12.75">
      <c r="E857" s="625"/>
    </row>
    <row r="858" ht="12.75">
      <c r="E858" s="625"/>
    </row>
    <row r="859" ht="12.75">
      <c r="E859" s="625"/>
    </row>
    <row r="860" ht="12.75">
      <c r="E860" s="625"/>
    </row>
    <row r="861" ht="12.75">
      <c r="E861" s="625"/>
    </row>
    <row r="862" ht="12.75">
      <c r="E862" s="625"/>
    </row>
    <row r="863" ht="12.75">
      <c r="E863" s="625"/>
    </row>
    <row r="864" ht="12.75">
      <c r="E864" s="625"/>
    </row>
    <row r="865" ht="12.75">
      <c r="E865" s="625"/>
    </row>
    <row r="866" ht="12.75">
      <c r="E866" s="625"/>
    </row>
    <row r="867" ht="12.75">
      <c r="E867" s="625"/>
    </row>
    <row r="868" ht="12.75">
      <c r="E868" s="625"/>
    </row>
    <row r="869" ht="12.75">
      <c r="E869" s="625"/>
    </row>
    <row r="870" ht="12.75">
      <c r="E870" s="625"/>
    </row>
    <row r="871" ht="12.75">
      <c r="E871" s="625"/>
    </row>
    <row r="872" ht="12.75">
      <c r="E872" s="625"/>
    </row>
    <row r="873" ht="12.75">
      <c r="E873" s="625"/>
    </row>
    <row r="874" ht="12.75">
      <c r="E874" s="625"/>
    </row>
    <row r="875" ht="12.75">
      <c r="E875" s="625"/>
    </row>
    <row r="876" ht="12.75">
      <c r="E876" s="625"/>
    </row>
    <row r="877" ht="12.75">
      <c r="E877" s="625"/>
    </row>
    <row r="878" ht="12.75">
      <c r="E878" s="625"/>
    </row>
    <row r="879" ht="12.75">
      <c r="E879" s="625"/>
    </row>
    <row r="880" ht="12.75">
      <c r="E880" s="625"/>
    </row>
    <row r="881" ht="12.75">
      <c r="E881" s="625"/>
    </row>
    <row r="882" ht="12.75">
      <c r="E882" s="625"/>
    </row>
    <row r="883" ht="12.75">
      <c r="E883" s="625"/>
    </row>
    <row r="884" ht="12.75">
      <c r="E884" s="625"/>
    </row>
    <row r="885" ht="12.75">
      <c r="E885" s="625"/>
    </row>
    <row r="886" ht="12.75">
      <c r="E886" s="625"/>
    </row>
    <row r="887" ht="12.75">
      <c r="E887" s="625"/>
    </row>
    <row r="888" ht="12.75">
      <c r="E888" s="625"/>
    </row>
    <row r="889" ht="12.75">
      <c r="E889" s="625"/>
    </row>
    <row r="890" ht="12.75">
      <c r="E890" s="625"/>
    </row>
    <row r="891" ht="12.75">
      <c r="E891" s="625"/>
    </row>
    <row r="892" ht="12.75">
      <c r="E892" s="625"/>
    </row>
    <row r="893" ht="12.75">
      <c r="E893" s="625"/>
    </row>
    <row r="894" ht="12.75">
      <c r="E894" s="625"/>
    </row>
    <row r="895" ht="12.75">
      <c r="E895" s="625"/>
    </row>
    <row r="896" ht="12.75">
      <c r="E896" s="625"/>
    </row>
    <row r="897" ht="12.75">
      <c r="E897" s="625"/>
    </row>
    <row r="898" ht="12.75">
      <c r="E898" s="625"/>
    </row>
    <row r="899" ht="12.75">
      <c r="E899" s="625"/>
    </row>
    <row r="900" ht="12.75">
      <c r="E900" s="625"/>
    </row>
    <row r="901" ht="12.75">
      <c r="E901" s="625"/>
    </row>
    <row r="902" ht="12.75">
      <c r="E902" s="625"/>
    </row>
    <row r="903" ht="12.75">
      <c r="E903" s="625"/>
    </row>
    <row r="904" ht="12.75">
      <c r="E904" s="625"/>
    </row>
    <row r="905" ht="12.75">
      <c r="E905" s="625"/>
    </row>
    <row r="906" ht="12.75">
      <c r="E906" s="625"/>
    </row>
    <row r="907" ht="12.75">
      <c r="E907" s="625"/>
    </row>
    <row r="908" ht="12.75">
      <c r="E908" s="625"/>
    </row>
    <row r="909" ht="12.75">
      <c r="E909" s="625"/>
    </row>
    <row r="910" ht="12.75">
      <c r="E910" s="625"/>
    </row>
    <row r="911" ht="12.75">
      <c r="E911" s="625"/>
    </row>
    <row r="912" ht="12.75">
      <c r="E912" s="625"/>
    </row>
    <row r="913" ht="12.75">
      <c r="E913" s="625"/>
    </row>
    <row r="914" ht="12.75">
      <c r="E914" s="625"/>
    </row>
    <row r="915" ht="12.75">
      <c r="E915" s="625"/>
    </row>
    <row r="916" ht="12.75">
      <c r="E916" s="625"/>
    </row>
    <row r="917" ht="12.75">
      <c r="E917" s="625"/>
    </row>
    <row r="918" ht="12.75">
      <c r="E918" s="625"/>
    </row>
    <row r="919" ht="12.75">
      <c r="E919" s="625"/>
    </row>
    <row r="920" ht="12.75">
      <c r="E920" s="625"/>
    </row>
    <row r="921" ht="12.75">
      <c r="E921" s="625"/>
    </row>
    <row r="922" ht="12.75">
      <c r="E922" s="625"/>
    </row>
    <row r="923" ht="12.75">
      <c r="E923" s="625"/>
    </row>
    <row r="924" ht="12.75">
      <c r="E924" s="625"/>
    </row>
    <row r="925" ht="12.75">
      <c r="E925" s="625"/>
    </row>
    <row r="926" ht="12.75">
      <c r="E926" s="625"/>
    </row>
    <row r="927" ht="12.75">
      <c r="E927" s="625"/>
    </row>
    <row r="928" ht="12.75">
      <c r="E928" s="625"/>
    </row>
    <row r="929" ht="12.75">
      <c r="E929" s="625"/>
    </row>
    <row r="930" ht="12.75">
      <c r="E930" s="625"/>
    </row>
    <row r="931" ht="12.75">
      <c r="E931" s="625"/>
    </row>
    <row r="932" ht="12.75">
      <c r="E932" s="625"/>
    </row>
    <row r="933" ht="12.75">
      <c r="E933" s="625"/>
    </row>
    <row r="934" ht="12.75">
      <c r="E934" s="625"/>
    </row>
    <row r="935" ht="12.75">
      <c r="E935" s="625"/>
    </row>
    <row r="936" ht="12.75">
      <c r="E936" s="625"/>
    </row>
    <row r="937" ht="12.75">
      <c r="E937" s="625"/>
    </row>
    <row r="938" ht="12.75">
      <c r="E938" s="625"/>
    </row>
    <row r="939" ht="12.75">
      <c r="E939" s="625"/>
    </row>
    <row r="940" ht="12.75">
      <c r="E940" s="625"/>
    </row>
    <row r="941" ht="12.75">
      <c r="E941" s="625"/>
    </row>
    <row r="942" ht="12.75">
      <c r="E942" s="625"/>
    </row>
    <row r="943" ht="12.75">
      <c r="E943" s="625"/>
    </row>
    <row r="944" ht="12.75">
      <c r="E944" s="625"/>
    </row>
    <row r="945" ht="12.75">
      <c r="E945" s="625"/>
    </row>
    <row r="946" ht="12.75">
      <c r="E946" s="625"/>
    </row>
    <row r="947" ht="12.75">
      <c r="E947" s="625"/>
    </row>
    <row r="948" ht="12.75">
      <c r="E948" s="625"/>
    </row>
    <row r="949" ht="12.75">
      <c r="E949" s="625"/>
    </row>
    <row r="950" ht="12.75">
      <c r="E950" s="625"/>
    </row>
    <row r="951" ht="12.75">
      <c r="E951" s="625"/>
    </row>
    <row r="952" ht="12.75">
      <c r="E952" s="625"/>
    </row>
    <row r="953" ht="12.75">
      <c r="E953" s="625"/>
    </row>
    <row r="954" ht="12.75">
      <c r="E954" s="625"/>
    </row>
    <row r="955" ht="12.75">
      <c r="E955" s="625"/>
    </row>
    <row r="956" ht="12.75">
      <c r="E956" s="625"/>
    </row>
    <row r="957" ht="12.75">
      <c r="E957" s="625"/>
    </row>
    <row r="958" ht="12.75">
      <c r="E958" s="625"/>
    </row>
    <row r="959" ht="12.75">
      <c r="E959" s="625"/>
    </row>
    <row r="960" ht="12.75">
      <c r="E960" s="625"/>
    </row>
    <row r="961" ht="12.75">
      <c r="E961" s="625"/>
    </row>
    <row r="962" ht="12.75">
      <c r="E962" s="625"/>
    </row>
    <row r="963" ht="12.75">
      <c r="E963" s="625"/>
    </row>
    <row r="964" ht="12.75">
      <c r="E964" s="625"/>
    </row>
    <row r="965" ht="12.75">
      <c r="E965" s="625"/>
    </row>
    <row r="966" ht="12.75">
      <c r="E966" s="625"/>
    </row>
    <row r="967" ht="12.75">
      <c r="E967" s="625"/>
    </row>
    <row r="968" ht="12.75">
      <c r="E968" s="625"/>
    </row>
    <row r="969" ht="12.75">
      <c r="E969" s="625"/>
    </row>
    <row r="970" ht="12.75">
      <c r="E970" s="625"/>
    </row>
    <row r="971" ht="12.75">
      <c r="E971" s="625"/>
    </row>
    <row r="972" ht="12.75">
      <c r="E972" s="625"/>
    </row>
    <row r="973" ht="12.75">
      <c r="E973" s="625"/>
    </row>
    <row r="974" ht="12.75">
      <c r="E974" s="625"/>
    </row>
    <row r="975" ht="12.75">
      <c r="E975" s="625"/>
    </row>
    <row r="976" ht="12.75">
      <c r="E976" s="625"/>
    </row>
    <row r="977" ht="12.75">
      <c r="E977" s="625"/>
    </row>
    <row r="978" ht="12.75">
      <c r="E978" s="625"/>
    </row>
    <row r="979" ht="12.75">
      <c r="E979" s="625"/>
    </row>
    <row r="980" ht="12.75">
      <c r="E980" s="625"/>
    </row>
    <row r="981" ht="12.75">
      <c r="E981" s="625"/>
    </row>
    <row r="982" ht="12.75">
      <c r="E982" s="625"/>
    </row>
    <row r="983" ht="12.75">
      <c r="E983" s="625"/>
    </row>
    <row r="984" ht="12.75">
      <c r="E984" s="625"/>
    </row>
    <row r="985" ht="12.75">
      <c r="E985" s="625"/>
    </row>
    <row r="986" ht="12.75">
      <c r="E986" s="625"/>
    </row>
    <row r="987" ht="12.75">
      <c r="E987" s="625"/>
    </row>
    <row r="988" ht="12.75">
      <c r="E988" s="625"/>
    </row>
    <row r="989" ht="12.75">
      <c r="E989" s="625"/>
    </row>
    <row r="990" ht="12.75">
      <c r="E990" s="625"/>
    </row>
    <row r="991" ht="12.75">
      <c r="E991" s="625"/>
    </row>
    <row r="992" ht="12.75">
      <c r="E992" s="625"/>
    </row>
    <row r="993" ht="12.75">
      <c r="E993" s="625"/>
    </row>
    <row r="994" ht="12.75">
      <c r="E994" s="625"/>
    </row>
    <row r="995" ht="12.75">
      <c r="E995" s="625"/>
    </row>
    <row r="996" ht="12.75">
      <c r="E996" s="625"/>
    </row>
    <row r="997" ht="12.75">
      <c r="E997" s="625"/>
    </row>
    <row r="998" ht="12.75">
      <c r="E998" s="625"/>
    </row>
    <row r="999" ht="12.75">
      <c r="E999" s="625"/>
    </row>
    <row r="1000" ht="12.75">
      <c r="E1000" s="625"/>
    </row>
    <row r="1001" ht="12.75">
      <c r="E1001" s="625"/>
    </row>
    <row r="1002" ht="12.75">
      <c r="E1002" s="625"/>
    </row>
    <row r="1003" ht="12.75">
      <c r="E1003" s="625"/>
    </row>
    <row r="1004" ht="12.75">
      <c r="E1004" s="625"/>
    </row>
    <row r="1005" ht="12.75">
      <c r="E1005" s="625"/>
    </row>
    <row r="1006" ht="12.75">
      <c r="E1006" s="625"/>
    </row>
    <row r="1007" ht="12.75">
      <c r="E1007" s="625"/>
    </row>
    <row r="1008" ht="12.75">
      <c r="E1008" s="625"/>
    </row>
    <row r="1009" ht="12.75">
      <c r="E1009" s="625"/>
    </row>
    <row r="1010" ht="12.75">
      <c r="E1010" s="625"/>
    </row>
    <row r="1011" ht="12.75">
      <c r="E1011" s="625"/>
    </row>
    <row r="1012" ht="12.75">
      <c r="E1012" s="625"/>
    </row>
    <row r="1013" ht="12.75">
      <c r="E1013" s="625"/>
    </row>
    <row r="1014" ht="12.75">
      <c r="E1014" s="625"/>
    </row>
    <row r="1015" ht="12.75">
      <c r="E1015" s="625"/>
    </row>
    <row r="1016" ht="12.75">
      <c r="E1016" s="625"/>
    </row>
    <row r="1017" ht="12.75">
      <c r="E1017" s="625"/>
    </row>
    <row r="1018" ht="12.75">
      <c r="E1018" s="625"/>
    </row>
    <row r="1019" ht="12.75">
      <c r="E1019" s="625"/>
    </row>
    <row r="1020" ht="12.75">
      <c r="E1020" s="625"/>
    </row>
    <row r="1021" ht="12.75">
      <c r="E1021" s="625"/>
    </row>
    <row r="1022" ht="12.75">
      <c r="E1022" s="625"/>
    </row>
    <row r="1023" ht="12.75">
      <c r="E1023" s="625"/>
    </row>
    <row r="1024" ht="12.75">
      <c r="E1024" s="625"/>
    </row>
    <row r="1025" ht="12.75">
      <c r="E1025" s="625"/>
    </row>
    <row r="1026" ht="12.75">
      <c r="E1026" s="625"/>
    </row>
    <row r="1027" ht="12.75">
      <c r="E1027" s="625"/>
    </row>
    <row r="1028" ht="12.75">
      <c r="E1028" s="625"/>
    </row>
    <row r="1029" ht="12.75">
      <c r="E1029" s="625"/>
    </row>
    <row r="1030" ht="12.75">
      <c r="E1030" s="625"/>
    </row>
    <row r="1031" ht="12.75">
      <c r="E1031" s="625"/>
    </row>
    <row r="1032" ht="12.75">
      <c r="E1032" s="625"/>
    </row>
    <row r="1033" ht="12.75">
      <c r="E1033" s="625"/>
    </row>
    <row r="1034" ht="12.75">
      <c r="E1034" s="625"/>
    </row>
    <row r="1035" ht="12.75">
      <c r="E1035" s="625"/>
    </row>
    <row r="1036" ht="12.75">
      <c r="E1036" s="625"/>
    </row>
    <row r="1037" ht="12.75">
      <c r="E1037" s="625"/>
    </row>
    <row r="1038" ht="12.75">
      <c r="E1038" s="625"/>
    </row>
    <row r="1039" ht="12.75">
      <c r="E1039" s="625"/>
    </row>
    <row r="1040" ht="12.75">
      <c r="E1040" s="625"/>
    </row>
    <row r="1041" ht="12.75">
      <c r="E1041" s="625"/>
    </row>
    <row r="1042" ht="12.75">
      <c r="E1042" s="625"/>
    </row>
    <row r="1043" ht="12.75">
      <c r="E1043" s="625"/>
    </row>
    <row r="1044" ht="12.75">
      <c r="E1044" s="625"/>
    </row>
    <row r="1045" ht="12.75">
      <c r="E1045" s="625"/>
    </row>
    <row r="1046" ht="12.75">
      <c r="E1046" s="625"/>
    </row>
    <row r="1047" ht="12.75">
      <c r="E1047" s="625"/>
    </row>
    <row r="1048" ht="12.75">
      <c r="E1048" s="625"/>
    </row>
    <row r="1049" ht="12.75">
      <c r="E1049" s="625"/>
    </row>
    <row r="1050" ht="12.75">
      <c r="E1050" s="625"/>
    </row>
    <row r="1051" ht="12.75">
      <c r="E1051" s="625"/>
    </row>
    <row r="1052" ht="12.75">
      <c r="E1052" s="625"/>
    </row>
    <row r="1053" ht="12.75">
      <c r="E1053" s="625"/>
    </row>
    <row r="1054" ht="12.75">
      <c r="E1054" s="625"/>
    </row>
    <row r="1055" ht="12.75">
      <c r="E1055" s="625"/>
    </row>
    <row r="1056" ht="12.75">
      <c r="E1056" s="625"/>
    </row>
    <row r="1057" ht="12.75">
      <c r="E1057" s="625"/>
    </row>
    <row r="1058" ht="12.75">
      <c r="E1058" s="625"/>
    </row>
    <row r="1059" ht="12.75">
      <c r="E1059" s="625"/>
    </row>
    <row r="1060" ht="12.75">
      <c r="E1060" s="625"/>
    </row>
    <row r="1061" ht="12.75">
      <c r="E1061" s="625"/>
    </row>
    <row r="1062" ht="12.75">
      <c r="E1062" s="625"/>
    </row>
    <row r="1063" ht="12.75">
      <c r="E1063" s="625"/>
    </row>
    <row r="1064" ht="12.75">
      <c r="E1064" s="625"/>
    </row>
    <row r="1065" ht="12.75">
      <c r="E1065" s="625"/>
    </row>
    <row r="1066" ht="12.75">
      <c r="E1066" s="625"/>
    </row>
    <row r="1067" ht="12.75">
      <c r="E1067" s="625"/>
    </row>
    <row r="1068" ht="12.75">
      <c r="E1068" s="625"/>
    </row>
    <row r="1069" ht="12.75">
      <c r="E1069" s="625"/>
    </row>
    <row r="1070" ht="12.75">
      <c r="E1070" s="625"/>
    </row>
    <row r="1071" ht="12.75">
      <c r="E1071" s="625"/>
    </row>
    <row r="1072" ht="12.75">
      <c r="E1072" s="625"/>
    </row>
    <row r="1073" ht="12.75">
      <c r="E1073" s="625"/>
    </row>
    <row r="1074" ht="12.75">
      <c r="E1074" s="625"/>
    </row>
    <row r="1075" ht="12.75">
      <c r="E1075" s="625"/>
    </row>
    <row r="1076" ht="12.75">
      <c r="E1076" s="625"/>
    </row>
    <row r="1077" ht="12.75">
      <c r="E1077" s="625"/>
    </row>
    <row r="1078" ht="12.75">
      <c r="E1078" s="625"/>
    </row>
    <row r="1079" ht="12.75">
      <c r="E1079" s="625"/>
    </row>
    <row r="1080" ht="12.75">
      <c r="E1080" s="625"/>
    </row>
    <row r="1081" ht="12.75">
      <c r="E1081" s="625"/>
    </row>
    <row r="1082" ht="12.75">
      <c r="E1082" s="625"/>
    </row>
    <row r="1083" ht="12.75">
      <c r="E1083" s="625"/>
    </row>
    <row r="1084" ht="12.75">
      <c r="E1084" s="625"/>
    </row>
    <row r="1085" ht="12.75">
      <c r="E1085" s="625"/>
    </row>
    <row r="1086" ht="12.75">
      <c r="E1086" s="625"/>
    </row>
    <row r="1087" ht="12.75">
      <c r="E1087" s="625"/>
    </row>
    <row r="1088" ht="12.75">
      <c r="E1088" s="625"/>
    </row>
    <row r="1089" ht="12.75">
      <c r="E1089" s="625"/>
    </row>
    <row r="1090" ht="12.75">
      <c r="E1090" s="625"/>
    </row>
    <row r="1091" ht="12.75">
      <c r="E1091" s="625"/>
    </row>
    <row r="1092" ht="12.75">
      <c r="E1092" s="625"/>
    </row>
    <row r="1093" ht="12.75">
      <c r="E1093" s="625"/>
    </row>
    <row r="1094" ht="12.75">
      <c r="E1094" s="625"/>
    </row>
    <row r="1095" ht="12.75">
      <c r="E1095" s="625"/>
    </row>
    <row r="1096" ht="12.75">
      <c r="E1096" s="625"/>
    </row>
    <row r="1097" ht="12.75">
      <c r="E1097" s="625"/>
    </row>
    <row r="1098" ht="12.75">
      <c r="E1098" s="625"/>
    </row>
    <row r="1099" ht="12.75">
      <c r="E1099" s="625"/>
    </row>
    <row r="1100" ht="12.75">
      <c r="E1100" s="625"/>
    </row>
    <row r="1101" ht="12.75">
      <c r="E1101" s="625"/>
    </row>
    <row r="1102" ht="12.75">
      <c r="E1102" s="625"/>
    </row>
    <row r="1103" ht="12.75">
      <c r="E1103" s="625"/>
    </row>
    <row r="1104" ht="12.75">
      <c r="E1104" s="625"/>
    </row>
    <row r="1105" ht="12.75">
      <c r="E1105" s="625"/>
    </row>
    <row r="1106" ht="12.75">
      <c r="E1106" s="625"/>
    </row>
    <row r="1107" ht="12.75">
      <c r="E1107" s="625"/>
    </row>
    <row r="1108" ht="12.75">
      <c r="E1108" s="625"/>
    </row>
    <row r="1109" ht="12.75">
      <c r="E1109" s="625"/>
    </row>
    <row r="1110" ht="12.75">
      <c r="E1110" s="625"/>
    </row>
    <row r="1111" ht="12.75">
      <c r="E1111" s="625"/>
    </row>
    <row r="1112" ht="12.75">
      <c r="E1112" s="625"/>
    </row>
    <row r="1113" ht="12.75">
      <c r="E1113" s="625"/>
    </row>
    <row r="1114" ht="12.75">
      <c r="E1114" s="625"/>
    </row>
    <row r="1115" ht="12.75">
      <c r="E1115" s="625"/>
    </row>
    <row r="1116" ht="12.75">
      <c r="E1116" s="625"/>
    </row>
    <row r="1117" ht="12.75">
      <c r="E1117" s="625"/>
    </row>
    <row r="1118" ht="12.75">
      <c r="E1118" s="625"/>
    </row>
    <row r="1119" ht="12.75">
      <c r="E1119" s="625"/>
    </row>
    <row r="1120" ht="12.75">
      <c r="E1120" s="625"/>
    </row>
    <row r="1121" ht="12.75">
      <c r="E1121" s="625"/>
    </row>
    <row r="1122" ht="12.75">
      <c r="E1122" s="625"/>
    </row>
    <row r="1123" ht="12.75">
      <c r="E1123" s="625"/>
    </row>
    <row r="1124" ht="12.75">
      <c r="E1124" s="625"/>
    </row>
    <row r="1125" ht="12.75">
      <c r="E1125" s="625"/>
    </row>
    <row r="1126" ht="12.75">
      <c r="E1126" s="625"/>
    </row>
    <row r="1127" ht="12.75">
      <c r="E1127" s="625"/>
    </row>
    <row r="1128" ht="12.75">
      <c r="E1128" s="625"/>
    </row>
    <row r="1129" ht="12.75">
      <c r="E1129" s="625"/>
    </row>
    <row r="1130" ht="12.75">
      <c r="E1130" s="625"/>
    </row>
    <row r="1131" ht="12.75">
      <c r="E1131" s="625"/>
    </row>
    <row r="1132" ht="12.75">
      <c r="E1132" s="625"/>
    </row>
    <row r="1133" ht="12.75">
      <c r="E1133" s="625"/>
    </row>
    <row r="1134" ht="12.75">
      <c r="E1134" s="625"/>
    </row>
    <row r="1135" ht="12.75">
      <c r="E1135" s="625"/>
    </row>
    <row r="1136" ht="12.75">
      <c r="E1136" s="625"/>
    </row>
    <row r="1137" ht="12.75">
      <c r="E1137" s="625"/>
    </row>
    <row r="1138" ht="12.75">
      <c r="E1138" s="625"/>
    </row>
    <row r="1139" ht="12.75">
      <c r="E1139" s="625"/>
    </row>
    <row r="1140" ht="12.75">
      <c r="E1140" s="625"/>
    </row>
    <row r="1141" ht="12.75">
      <c r="E1141" s="625"/>
    </row>
    <row r="1142" ht="12.75">
      <c r="E1142" s="625"/>
    </row>
    <row r="1143" ht="12.75">
      <c r="E1143" s="625"/>
    </row>
    <row r="1144" ht="12.75">
      <c r="E1144" s="625"/>
    </row>
    <row r="1145" ht="12.75">
      <c r="E1145" s="625"/>
    </row>
    <row r="1146" ht="12.75">
      <c r="E1146" s="625"/>
    </row>
    <row r="1147" ht="12.75">
      <c r="E1147" s="625"/>
    </row>
    <row r="1148" ht="12.75">
      <c r="E1148" s="625"/>
    </row>
    <row r="1149" ht="12.75">
      <c r="E1149" s="625"/>
    </row>
    <row r="1150" ht="12.75">
      <c r="E1150" s="625"/>
    </row>
    <row r="1151" ht="12.75">
      <c r="E1151" s="625"/>
    </row>
    <row r="1152" ht="12.75">
      <c r="E1152" s="625"/>
    </row>
    <row r="1153" ht="12.75">
      <c r="E1153" s="625"/>
    </row>
    <row r="1154" ht="12.75">
      <c r="E1154" s="625"/>
    </row>
    <row r="1155" ht="12.75">
      <c r="E1155" s="625"/>
    </row>
    <row r="1156" ht="12.75">
      <c r="E1156" s="625"/>
    </row>
    <row r="1157" ht="12.75">
      <c r="E1157" s="625"/>
    </row>
    <row r="1158" ht="12.75">
      <c r="E1158" s="625"/>
    </row>
    <row r="1159" ht="12.75">
      <c r="E1159" s="625"/>
    </row>
    <row r="1160" ht="12.75">
      <c r="E1160" s="625"/>
    </row>
    <row r="1161" ht="12.75">
      <c r="E1161" s="625"/>
    </row>
    <row r="1162" ht="12.75">
      <c r="E1162" s="625"/>
    </row>
    <row r="1163" ht="12.75">
      <c r="E1163" s="625"/>
    </row>
    <row r="1164" ht="12.75">
      <c r="E1164" s="625"/>
    </row>
    <row r="1165" ht="12.75">
      <c r="E1165" s="625"/>
    </row>
    <row r="1166" ht="12.75">
      <c r="E1166" s="625"/>
    </row>
    <row r="1167" ht="12.75">
      <c r="E1167" s="625"/>
    </row>
    <row r="1168" ht="12.75">
      <c r="E1168" s="625"/>
    </row>
    <row r="1169" ht="12.75">
      <c r="E1169" s="625"/>
    </row>
    <row r="1170" ht="12.75">
      <c r="E1170" s="625"/>
    </row>
    <row r="1171" ht="12.75">
      <c r="E1171" s="625"/>
    </row>
    <row r="1172" ht="12.75">
      <c r="E1172" s="625"/>
    </row>
    <row r="1173" ht="12.75">
      <c r="E1173" s="625"/>
    </row>
    <row r="1174" ht="12.75">
      <c r="E1174" s="625"/>
    </row>
    <row r="1175" ht="12.75">
      <c r="E1175" s="625"/>
    </row>
    <row r="1176" ht="12.75">
      <c r="E1176" s="625"/>
    </row>
    <row r="1177" ht="12.75">
      <c r="E1177" s="625"/>
    </row>
    <row r="1178" ht="12.75">
      <c r="E1178" s="625"/>
    </row>
    <row r="1179" ht="12.75">
      <c r="E1179" s="625"/>
    </row>
    <row r="1180" ht="12.75">
      <c r="E1180" s="625"/>
    </row>
    <row r="1181" ht="12.75">
      <c r="E1181" s="625"/>
    </row>
    <row r="1182" ht="12.75">
      <c r="E1182" s="625"/>
    </row>
    <row r="1183" ht="12.75">
      <c r="E1183" s="625"/>
    </row>
    <row r="1184" ht="12.75">
      <c r="E1184" s="625"/>
    </row>
    <row r="1185" ht="12.75">
      <c r="E1185" s="625"/>
    </row>
    <row r="1186" ht="12.75">
      <c r="E1186" s="625"/>
    </row>
    <row r="1187" ht="12.75">
      <c r="E1187" s="625"/>
    </row>
    <row r="1188" ht="12.75">
      <c r="E1188" s="625"/>
    </row>
    <row r="1189" ht="12.75">
      <c r="E1189" s="625"/>
    </row>
    <row r="1190" ht="12.75">
      <c r="E1190" s="625"/>
    </row>
    <row r="1191" ht="12.75">
      <c r="E1191" s="625"/>
    </row>
    <row r="1192" ht="12.75">
      <c r="E1192" s="625"/>
    </row>
    <row r="1193" ht="12.75">
      <c r="E1193" s="625"/>
    </row>
    <row r="1194" ht="12.75">
      <c r="E1194" s="625"/>
    </row>
    <row r="1195" ht="12.75">
      <c r="E1195" s="625"/>
    </row>
    <row r="1196" ht="12.75">
      <c r="E1196" s="625"/>
    </row>
    <row r="1197" ht="12.75">
      <c r="E1197" s="625"/>
    </row>
    <row r="1198" ht="12.75">
      <c r="E1198" s="625"/>
    </row>
    <row r="1199" ht="12.75">
      <c r="E1199" s="625"/>
    </row>
    <row r="1200" ht="12.75">
      <c r="E1200" s="625"/>
    </row>
    <row r="1201" ht="12.75">
      <c r="E1201" s="625"/>
    </row>
    <row r="1202" ht="12.75">
      <c r="E1202" s="625"/>
    </row>
    <row r="1203" ht="12.75">
      <c r="E1203" s="625"/>
    </row>
    <row r="1204" ht="12.75">
      <c r="E1204" s="625"/>
    </row>
    <row r="1205" ht="12.75">
      <c r="E1205" s="625"/>
    </row>
    <row r="1206" ht="12.75">
      <c r="E1206" s="625"/>
    </row>
    <row r="1207" ht="12.75">
      <c r="E1207" s="625"/>
    </row>
    <row r="1208" ht="12.75">
      <c r="E1208" s="625"/>
    </row>
    <row r="1209" ht="12.75">
      <c r="E1209" s="625"/>
    </row>
    <row r="1210" ht="12.75">
      <c r="E1210" s="625"/>
    </row>
    <row r="1211" ht="12.75">
      <c r="E1211" s="625"/>
    </row>
    <row r="1212" ht="12.75">
      <c r="E1212" s="625"/>
    </row>
    <row r="1213" ht="12.75">
      <c r="E1213" s="625"/>
    </row>
    <row r="1214" ht="12.75">
      <c r="E1214" s="625"/>
    </row>
    <row r="1215" ht="12.75">
      <c r="E1215" s="625"/>
    </row>
    <row r="1216" ht="12.75">
      <c r="E1216" s="625"/>
    </row>
    <row r="1217" ht="12.75">
      <c r="E1217" s="625"/>
    </row>
    <row r="1218" ht="12.75">
      <c r="E1218" s="625"/>
    </row>
    <row r="1219" ht="12.75">
      <c r="E1219" s="625"/>
    </row>
    <row r="1220" ht="12.75">
      <c r="E1220" s="625"/>
    </row>
    <row r="1221" ht="12.75">
      <c r="E1221" s="625"/>
    </row>
    <row r="1222" ht="12.75">
      <c r="E1222" s="625"/>
    </row>
    <row r="1223" ht="12.75">
      <c r="E1223" s="625"/>
    </row>
    <row r="1224" ht="12.75">
      <c r="E1224" s="625"/>
    </row>
    <row r="1225" ht="12.75">
      <c r="E1225" s="625"/>
    </row>
    <row r="1226" ht="12.75">
      <c r="E1226" s="625"/>
    </row>
    <row r="1227" ht="12.75">
      <c r="E1227" s="625"/>
    </row>
    <row r="1228" ht="12.75">
      <c r="E1228" s="625"/>
    </row>
    <row r="1229" ht="12.75">
      <c r="E1229" s="625"/>
    </row>
    <row r="1230" ht="12.75">
      <c r="E1230" s="625"/>
    </row>
    <row r="1231" ht="12.75">
      <c r="E1231" s="625"/>
    </row>
    <row r="1232" ht="12.75">
      <c r="E1232" s="625"/>
    </row>
    <row r="1233" ht="12.75">
      <c r="E1233" s="625"/>
    </row>
    <row r="1234" ht="12.75">
      <c r="E1234" s="625"/>
    </row>
    <row r="1235" ht="12.75">
      <c r="E1235" s="625"/>
    </row>
    <row r="1236" ht="12.75">
      <c r="E1236" s="625"/>
    </row>
    <row r="1237" ht="12.75">
      <c r="E1237" s="625"/>
    </row>
    <row r="1238" ht="12.75">
      <c r="E1238" s="625"/>
    </row>
    <row r="1239" ht="12.75">
      <c r="E1239" s="625"/>
    </row>
    <row r="1240" ht="12.75">
      <c r="E1240" s="625"/>
    </row>
    <row r="1241" ht="12.75">
      <c r="E1241" s="625"/>
    </row>
    <row r="1242" ht="12.75">
      <c r="E1242" s="625"/>
    </row>
    <row r="1243" ht="12.75">
      <c r="E1243" s="625"/>
    </row>
    <row r="1244" ht="12.75">
      <c r="E1244" s="625"/>
    </row>
    <row r="1245" ht="12.75">
      <c r="E1245" s="625"/>
    </row>
    <row r="1246" ht="12.75">
      <c r="E1246" s="625"/>
    </row>
    <row r="1247" ht="12.75">
      <c r="E1247" s="625"/>
    </row>
    <row r="1248" ht="12.75">
      <c r="E1248" s="625"/>
    </row>
    <row r="1249" ht="12.75">
      <c r="E1249" s="625"/>
    </row>
    <row r="1250" ht="12.75">
      <c r="E1250" s="625"/>
    </row>
    <row r="1251" ht="12.75">
      <c r="E1251" s="625"/>
    </row>
    <row r="1252" ht="12.75">
      <c r="E1252" s="625"/>
    </row>
    <row r="1253" ht="12.75">
      <c r="E1253" s="625"/>
    </row>
    <row r="1254" ht="12.75">
      <c r="E1254" s="625"/>
    </row>
    <row r="1255" ht="12.75">
      <c r="E1255" s="625"/>
    </row>
    <row r="1256" ht="12.75">
      <c r="E1256" s="625"/>
    </row>
    <row r="1257" ht="12.75">
      <c r="E1257" s="625"/>
    </row>
    <row r="1258" ht="12.75">
      <c r="E1258" s="625"/>
    </row>
    <row r="1259" ht="12.75">
      <c r="E1259" s="625"/>
    </row>
    <row r="1260" ht="12.75">
      <c r="E1260" s="625"/>
    </row>
    <row r="1261" ht="12.75">
      <c r="E1261" s="625"/>
    </row>
    <row r="1262" ht="12.75">
      <c r="E1262" s="625"/>
    </row>
    <row r="1263" ht="12.75">
      <c r="E1263" s="625"/>
    </row>
    <row r="1264" ht="12.75">
      <c r="E1264" s="625"/>
    </row>
    <row r="1265" ht="12.75">
      <c r="E1265" s="625"/>
    </row>
    <row r="1266" ht="12.75">
      <c r="E1266" s="625"/>
    </row>
    <row r="1267" ht="12.75">
      <c r="E1267" s="625"/>
    </row>
    <row r="1268" ht="12.75">
      <c r="E1268" s="625"/>
    </row>
    <row r="1269" ht="12.75">
      <c r="E1269" s="625"/>
    </row>
    <row r="1270" ht="12.75">
      <c r="E1270" s="625"/>
    </row>
    <row r="1271" ht="12.75">
      <c r="E1271" s="625"/>
    </row>
    <row r="1272" ht="12.75">
      <c r="E1272" s="625"/>
    </row>
    <row r="1273" ht="12.75">
      <c r="E1273" s="625"/>
    </row>
    <row r="1274" ht="12.75">
      <c r="E1274" s="625"/>
    </row>
    <row r="1275" ht="12.75">
      <c r="E1275" s="625"/>
    </row>
    <row r="1276" ht="12.75">
      <c r="E1276" s="625"/>
    </row>
    <row r="1277" ht="12.75">
      <c r="E1277" s="625"/>
    </row>
    <row r="1278" ht="12.75">
      <c r="E1278" s="625"/>
    </row>
    <row r="1279" ht="12.75">
      <c r="E1279" s="625"/>
    </row>
    <row r="1280" ht="12.75">
      <c r="E1280" s="625"/>
    </row>
    <row r="1281" ht="12.75">
      <c r="E1281" s="625"/>
    </row>
    <row r="1282" ht="12.75">
      <c r="E1282" s="625"/>
    </row>
    <row r="1283" ht="12.75">
      <c r="E1283" s="625"/>
    </row>
    <row r="1284" ht="12.75">
      <c r="E1284" s="625"/>
    </row>
    <row r="1285" ht="12.75">
      <c r="E1285" s="625"/>
    </row>
    <row r="1286" ht="12.75">
      <c r="E1286" s="625"/>
    </row>
    <row r="1287" ht="12.75">
      <c r="E1287" s="625"/>
    </row>
    <row r="1288" ht="12.75">
      <c r="E1288" s="625"/>
    </row>
    <row r="1289" ht="12.75">
      <c r="E1289" s="625"/>
    </row>
    <row r="1290" ht="12.75">
      <c r="E1290" s="625"/>
    </row>
    <row r="1291" ht="12.75">
      <c r="E1291" s="625"/>
    </row>
    <row r="1292" ht="12.75">
      <c r="E1292" s="625"/>
    </row>
    <row r="1293" ht="12.75">
      <c r="E1293" s="625"/>
    </row>
    <row r="1294" ht="12.75">
      <c r="E1294" s="625"/>
    </row>
    <row r="1295" ht="12.75">
      <c r="E1295" s="625"/>
    </row>
    <row r="1296" ht="12.75">
      <c r="E1296" s="625"/>
    </row>
    <row r="1297" ht="12.75">
      <c r="E1297" s="625"/>
    </row>
    <row r="1298" ht="12.75">
      <c r="E1298" s="625"/>
    </row>
    <row r="1299" ht="12.75">
      <c r="E1299" s="625"/>
    </row>
    <row r="1300" ht="12.75">
      <c r="E1300" s="340"/>
    </row>
    <row r="1301" ht="12.75">
      <c r="E1301" s="340"/>
    </row>
    <row r="1302" ht="12.75">
      <c r="E1302" s="340"/>
    </row>
    <row r="1303" ht="12.75">
      <c r="E1303" s="340"/>
    </row>
    <row r="1304" ht="12.75">
      <c r="E1304" s="340"/>
    </row>
    <row r="1305" ht="12.75">
      <c r="E1305" s="340"/>
    </row>
    <row r="1306" ht="12.75">
      <c r="E1306" s="340"/>
    </row>
    <row r="1307" ht="12.75">
      <c r="E1307" s="340"/>
    </row>
    <row r="1308" ht="12.75">
      <c r="E1308" s="340"/>
    </row>
    <row r="1309" ht="12.75">
      <c r="E1309" s="340"/>
    </row>
    <row r="1310" ht="12.75">
      <c r="E1310" s="340"/>
    </row>
    <row r="1311" ht="12.75">
      <c r="E1311" s="340"/>
    </row>
    <row r="1312" ht="12.75">
      <c r="E1312" s="340"/>
    </row>
    <row r="1313" ht="12.75">
      <c r="E1313" s="340"/>
    </row>
    <row r="1314" ht="12.75">
      <c r="E1314" s="340"/>
    </row>
    <row r="1315" ht="12.75">
      <c r="E1315" s="340"/>
    </row>
    <row r="1316" ht="12.75">
      <c r="E1316" s="340"/>
    </row>
    <row r="1317" ht="12.75">
      <c r="E1317" s="340"/>
    </row>
    <row r="1318" ht="12.75">
      <c r="E1318" s="340"/>
    </row>
    <row r="1319" ht="12.75">
      <c r="E1319" s="340"/>
    </row>
    <row r="1320" ht="12.75">
      <c r="E1320" s="340"/>
    </row>
    <row r="1321" ht="12.75">
      <c r="E1321" s="340"/>
    </row>
    <row r="1322" ht="12.75">
      <c r="E1322" s="340"/>
    </row>
    <row r="1323" ht="12.75">
      <c r="E1323" s="340"/>
    </row>
    <row r="1324" ht="12.75">
      <c r="E1324" s="340"/>
    </row>
    <row r="1325" ht="12.75">
      <c r="E1325" s="340"/>
    </row>
    <row r="1326" ht="12.75">
      <c r="E1326" s="340"/>
    </row>
    <row r="1327" ht="12.75">
      <c r="E1327" s="340"/>
    </row>
    <row r="1328" ht="12.75">
      <c r="E1328" s="340"/>
    </row>
    <row r="1329" ht="12.75">
      <c r="E1329" s="340"/>
    </row>
    <row r="1330" ht="12.75">
      <c r="E1330" s="340"/>
    </row>
    <row r="1331" ht="12.75">
      <c r="E1331" s="340"/>
    </row>
    <row r="1332" ht="12.75">
      <c r="E1332" s="340"/>
    </row>
    <row r="1333" ht="12.75">
      <c r="E1333" s="340"/>
    </row>
    <row r="1334" ht="12.75">
      <c r="E1334" s="340"/>
    </row>
    <row r="1335" ht="12.75">
      <c r="E1335" s="340"/>
    </row>
    <row r="1336" ht="12.75">
      <c r="E1336" s="340"/>
    </row>
    <row r="1337" ht="12.75">
      <c r="E1337" s="340"/>
    </row>
    <row r="1338" ht="12.75">
      <c r="E1338" s="340"/>
    </row>
    <row r="1339" ht="12.75">
      <c r="E1339" s="340"/>
    </row>
    <row r="1340" ht="12.75">
      <c r="E1340" s="340"/>
    </row>
    <row r="1341" ht="12.75">
      <c r="E1341" s="340"/>
    </row>
    <row r="1342" ht="12.75">
      <c r="E1342" s="340"/>
    </row>
    <row r="1343" ht="12.75">
      <c r="E1343" s="340"/>
    </row>
    <row r="1344" ht="12.75">
      <c r="E1344" s="340"/>
    </row>
    <row r="1345" ht="12.75">
      <c r="E1345" s="340"/>
    </row>
    <row r="1346" ht="12.75">
      <c r="E1346" s="340"/>
    </row>
    <row r="1347" ht="12.75">
      <c r="E1347" s="340"/>
    </row>
    <row r="1348" ht="12.75">
      <c r="E1348" s="340"/>
    </row>
    <row r="1349" ht="12.75">
      <c r="E1349" s="340"/>
    </row>
    <row r="1350" ht="12.75">
      <c r="E1350" s="340"/>
    </row>
    <row r="1351" ht="12.75">
      <c r="E1351" s="340"/>
    </row>
    <row r="1352" ht="12.75">
      <c r="E1352" s="340"/>
    </row>
    <row r="1353" ht="12.75">
      <c r="E1353" s="340"/>
    </row>
    <row r="1354" ht="12.75">
      <c r="E1354" s="340"/>
    </row>
    <row r="1355" ht="12.75">
      <c r="E1355" s="340"/>
    </row>
    <row r="1356" ht="12.75">
      <c r="E1356" s="340"/>
    </row>
    <row r="1357" ht="12.75">
      <c r="E1357" s="340"/>
    </row>
    <row r="1358" ht="12.75">
      <c r="E1358" s="340"/>
    </row>
    <row r="1359" ht="12.75">
      <c r="E1359" s="340"/>
    </row>
    <row r="1360" ht="12.75">
      <c r="E1360" s="340"/>
    </row>
    <row r="1361" ht="12.75">
      <c r="E1361" s="340"/>
    </row>
    <row r="1362" ht="12.75">
      <c r="E1362" s="340"/>
    </row>
    <row r="1363" ht="12.75">
      <c r="E1363" s="340"/>
    </row>
    <row r="1364" ht="12.75">
      <c r="E1364" s="340"/>
    </row>
    <row r="1365" ht="12.75">
      <c r="E1365" s="340"/>
    </row>
    <row r="1366" ht="12.75">
      <c r="E1366" s="340"/>
    </row>
    <row r="1367" ht="12.75">
      <c r="E1367" s="340"/>
    </row>
    <row r="1368" ht="12.75">
      <c r="E1368" s="340"/>
    </row>
    <row r="1369" ht="12.75">
      <c r="E1369" s="340"/>
    </row>
    <row r="1370" ht="12.75">
      <c r="E1370" s="340"/>
    </row>
    <row r="1371" ht="12.75">
      <c r="E1371" s="340"/>
    </row>
    <row r="1372" ht="12.75">
      <c r="E1372" s="340"/>
    </row>
    <row r="1373" ht="12.75">
      <c r="E1373" s="340"/>
    </row>
    <row r="1374" ht="12.75">
      <c r="E1374" s="340"/>
    </row>
    <row r="1375" ht="12.75">
      <c r="E1375" s="340"/>
    </row>
    <row r="1376" ht="12.75">
      <c r="E1376" s="340"/>
    </row>
    <row r="1377" ht="12.75">
      <c r="E1377" s="340"/>
    </row>
    <row r="1378" ht="12.75">
      <c r="E1378" s="340"/>
    </row>
    <row r="1379" ht="12.75">
      <c r="E1379" s="340"/>
    </row>
    <row r="1380" ht="12.75">
      <c r="E1380" s="340"/>
    </row>
    <row r="1381" ht="12.75">
      <c r="E1381" s="340"/>
    </row>
    <row r="1382" ht="12.75">
      <c r="E1382" s="340"/>
    </row>
    <row r="1383" ht="12.75">
      <c r="E1383" s="340"/>
    </row>
    <row r="1384" ht="12.75">
      <c r="E1384" s="340"/>
    </row>
    <row r="1385" ht="12.75">
      <c r="E1385" s="340"/>
    </row>
    <row r="1386" ht="12.75">
      <c r="E1386" s="340"/>
    </row>
    <row r="1387" ht="12.75">
      <c r="E1387" s="340"/>
    </row>
    <row r="1388" ht="12.75">
      <c r="E1388" s="340"/>
    </row>
    <row r="1389" ht="12.75">
      <c r="E1389" s="340"/>
    </row>
    <row r="1390" ht="12.75">
      <c r="E1390" s="340"/>
    </row>
    <row r="1391" ht="12.75">
      <c r="E1391" s="340"/>
    </row>
    <row r="1392" ht="12.75">
      <c r="E1392" s="340"/>
    </row>
    <row r="1393" ht="12.75">
      <c r="E1393" s="340"/>
    </row>
    <row r="1394" ht="12.75">
      <c r="E1394" s="340"/>
    </row>
    <row r="1395" ht="12.75">
      <c r="E1395" s="340"/>
    </row>
    <row r="1396" ht="12.75">
      <c r="E1396" s="340"/>
    </row>
    <row r="1397" ht="12.75">
      <c r="E1397" s="340"/>
    </row>
    <row r="1398" ht="12.75">
      <c r="E1398" s="340"/>
    </row>
    <row r="1399" ht="12.75">
      <c r="E1399" s="340"/>
    </row>
    <row r="1400" ht="12.75">
      <c r="E1400" s="340"/>
    </row>
    <row r="1401" ht="12.75">
      <c r="E1401" s="340"/>
    </row>
    <row r="1402" ht="12.75">
      <c r="E1402" s="340"/>
    </row>
    <row r="1403" ht="12.75">
      <c r="E1403" s="340"/>
    </row>
    <row r="1404" ht="12.75">
      <c r="E1404" s="340"/>
    </row>
    <row r="1405" ht="12.75">
      <c r="E1405" s="340"/>
    </row>
    <row r="1406" ht="12.75">
      <c r="E1406" s="340"/>
    </row>
    <row r="1407" ht="12.75">
      <c r="E1407" s="340"/>
    </row>
    <row r="1408" ht="12.75">
      <c r="E1408" s="340"/>
    </row>
    <row r="1409" ht="12.75">
      <c r="E1409" s="340"/>
    </row>
    <row r="1410" ht="12.75">
      <c r="E1410" s="340"/>
    </row>
    <row r="1411" ht="12.75">
      <c r="E1411" s="340"/>
    </row>
    <row r="1412" ht="12.75">
      <c r="E1412" s="340"/>
    </row>
    <row r="1413" ht="12.75">
      <c r="E1413" s="340"/>
    </row>
    <row r="1414" ht="12.75">
      <c r="E1414" s="340"/>
    </row>
    <row r="1415" ht="12.75">
      <c r="E1415" s="340"/>
    </row>
    <row r="1416" ht="12.75">
      <c r="E1416" s="340"/>
    </row>
    <row r="1417" ht="12.75">
      <c r="E1417" s="340"/>
    </row>
    <row r="1418" ht="12.75">
      <c r="E1418" s="340"/>
    </row>
    <row r="1419" ht="12.75">
      <c r="E1419" s="340"/>
    </row>
    <row r="1420" ht="12.75">
      <c r="E1420" s="340"/>
    </row>
    <row r="1421" ht="12.75">
      <c r="E1421" s="340"/>
    </row>
    <row r="1422" ht="12.75">
      <c r="E1422" s="340"/>
    </row>
    <row r="1423" ht="12.75">
      <c r="E1423" s="340"/>
    </row>
    <row r="1424" ht="12.75">
      <c r="E1424" s="340"/>
    </row>
    <row r="1425" ht="12.75">
      <c r="E1425" s="340"/>
    </row>
    <row r="1426" ht="12.75">
      <c r="E1426" s="340"/>
    </row>
    <row r="1427" ht="12.75">
      <c r="E1427" s="340"/>
    </row>
    <row r="1428" ht="12.75">
      <c r="E1428" s="340"/>
    </row>
    <row r="1429" ht="12.75">
      <c r="E1429" s="340"/>
    </row>
    <row r="1430" ht="12.75">
      <c r="E1430" s="340"/>
    </row>
    <row r="1431" ht="12.75">
      <c r="E1431" s="340"/>
    </row>
    <row r="1432" ht="12.75">
      <c r="E1432" s="340"/>
    </row>
    <row r="1433" ht="12.75">
      <c r="E1433" s="340"/>
    </row>
    <row r="1434" ht="12.75">
      <c r="E1434" s="340"/>
    </row>
    <row r="1435" ht="12.75">
      <c r="E1435" s="340"/>
    </row>
    <row r="1436" ht="12.75">
      <c r="E1436" s="340"/>
    </row>
    <row r="1437" ht="12.75">
      <c r="E1437" s="340"/>
    </row>
    <row r="1438" ht="12.75">
      <c r="E1438" s="340"/>
    </row>
    <row r="1439" ht="12.75">
      <c r="E1439" s="340"/>
    </row>
    <row r="1440" ht="12.75">
      <c r="E1440" s="340"/>
    </row>
    <row r="1441" ht="12.75">
      <c r="E1441" s="340"/>
    </row>
    <row r="1442" ht="12.75">
      <c r="E1442" s="340"/>
    </row>
    <row r="1443" ht="12.75">
      <c r="E1443" s="340"/>
    </row>
    <row r="1444" ht="12.75">
      <c r="E1444" s="340"/>
    </row>
    <row r="1445" ht="12.75">
      <c r="E1445" s="340"/>
    </row>
    <row r="1446" ht="12.75">
      <c r="E1446" s="340"/>
    </row>
    <row r="1447" ht="12.75">
      <c r="E1447" s="340"/>
    </row>
    <row r="1448" ht="12.75">
      <c r="E1448" s="340"/>
    </row>
    <row r="1449" ht="12.75">
      <c r="E1449" s="340"/>
    </row>
    <row r="1450" ht="12.75">
      <c r="E1450" s="340"/>
    </row>
    <row r="1451" ht="12.75">
      <c r="E1451" s="340"/>
    </row>
    <row r="1452" ht="12.75">
      <c r="E1452" s="340"/>
    </row>
    <row r="1453" ht="12.75">
      <c r="E1453" s="340"/>
    </row>
    <row r="1454" ht="12.75">
      <c r="E1454" s="340"/>
    </row>
    <row r="1455" ht="12.75">
      <c r="E1455" s="340"/>
    </row>
    <row r="1456" ht="12.75">
      <c r="E1456" s="340"/>
    </row>
    <row r="1457" ht="12.75">
      <c r="E1457" s="340"/>
    </row>
    <row r="1458" ht="12.75">
      <c r="E1458" s="340"/>
    </row>
    <row r="1459" ht="12.75">
      <c r="E1459" s="340"/>
    </row>
    <row r="1460" ht="12.75">
      <c r="E1460" s="340"/>
    </row>
    <row r="1461" ht="12.75">
      <c r="E1461" s="340"/>
    </row>
    <row r="1462" ht="12.75">
      <c r="E1462" s="340"/>
    </row>
    <row r="1463" ht="12.75">
      <c r="E1463" s="340"/>
    </row>
    <row r="1464" ht="12.75">
      <c r="E1464" s="340"/>
    </row>
    <row r="1465" ht="12.75">
      <c r="E1465" s="340"/>
    </row>
    <row r="1466" ht="12.75">
      <c r="E1466" s="340"/>
    </row>
    <row r="1467" ht="12.75">
      <c r="E1467" s="340"/>
    </row>
    <row r="1468" ht="12.75">
      <c r="E1468" s="340"/>
    </row>
    <row r="1469" ht="12.75">
      <c r="E1469" s="340"/>
    </row>
    <row r="1470" ht="12.75">
      <c r="E1470" s="340"/>
    </row>
    <row r="1471" ht="12.75">
      <c r="E1471" s="340"/>
    </row>
    <row r="1472" ht="12.75">
      <c r="E1472" s="340"/>
    </row>
    <row r="1473" ht="12.75">
      <c r="E1473" s="340"/>
    </row>
    <row r="1474" ht="12.75">
      <c r="E1474" s="340"/>
    </row>
    <row r="1475" ht="12.75">
      <c r="E1475" s="340"/>
    </row>
    <row r="1476" ht="12.75">
      <c r="E1476" s="340"/>
    </row>
    <row r="1477" ht="12.75">
      <c r="E1477" s="340"/>
    </row>
    <row r="1478" ht="12.75">
      <c r="E1478" s="340"/>
    </row>
    <row r="1479" ht="12.75">
      <c r="E1479" s="340"/>
    </row>
    <row r="1480" ht="12.75">
      <c r="E1480" s="340"/>
    </row>
    <row r="1481" ht="12.75">
      <c r="E1481" s="340"/>
    </row>
    <row r="1482" ht="12.75">
      <c r="E1482" s="340"/>
    </row>
    <row r="1483" ht="12.75">
      <c r="E1483" s="340"/>
    </row>
    <row r="1484" ht="12.75">
      <c r="E1484" s="340"/>
    </row>
    <row r="1485" ht="12.75">
      <c r="E1485" s="340"/>
    </row>
    <row r="1486" ht="12.75">
      <c r="E1486" s="340"/>
    </row>
    <row r="1487" ht="12.75">
      <c r="E1487" s="340"/>
    </row>
    <row r="1488" ht="12.75">
      <c r="E1488" s="340"/>
    </row>
    <row r="1489" ht="12.75">
      <c r="E1489" s="340"/>
    </row>
    <row r="1490" ht="12.75">
      <c r="E1490" s="340"/>
    </row>
    <row r="1491" ht="12.75">
      <c r="E1491" s="340"/>
    </row>
    <row r="1492" ht="12.75">
      <c r="E1492" s="340"/>
    </row>
    <row r="1493" ht="12.75">
      <c r="E1493" s="340"/>
    </row>
    <row r="1494" ht="12.75">
      <c r="E1494" s="340"/>
    </row>
    <row r="1495" ht="12.75">
      <c r="E1495" s="340"/>
    </row>
    <row r="1496" ht="12.75">
      <c r="E1496" s="340"/>
    </row>
    <row r="1497" ht="12.75">
      <c r="E1497" s="340"/>
    </row>
    <row r="1498" ht="12.75">
      <c r="E1498" s="340"/>
    </row>
    <row r="1499" ht="12.75">
      <c r="E1499" s="340"/>
    </row>
    <row r="1500" ht="12.75">
      <c r="E1500" s="340"/>
    </row>
    <row r="1501" ht="12.75">
      <c r="E1501" s="340"/>
    </row>
    <row r="1502" ht="12.75">
      <c r="E1502" s="340"/>
    </row>
    <row r="1503" ht="12.75">
      <c r="E1503" s="340"/>
    </row>
    <row r="1504" ht="12.75">
      <c r="E1504" s="340"/>
    </row>
    <row r="1505" ht="12.75">
      <c r="E1505" s="340"/>
    </row>
    <row r="1506" ht="12.75">
      <c r="E1506" s="340"/>
    </row>
    <row r="1507" ht="12.75">
      <c r="E1507" s="340"/>
    </row>
    <row r="1508" ht="12.75">
      <c r="E1508" s="340"/>
    </row>
    <row r="1509" ht="12.75">
      <c r="E1509" s="340"/>
    </row>
    <row r="1510" ht="12.75">
      <c r="E1510" s="340"/>
    </row>
    <row r="1511" ht="12.75">
      <c r="E1511" s="340"/>
    </row>
    <row r="1512" ht="12.75">
      <c r="E1512" s="340"/>
    </row>
    <row r="1513" ht="12.75">
      <c r="E1513" s="340"/>
    </row>
    <row r="1514" ht="12.75">
      <c r="E1514" s="340"/>
    </row>
    <row r="1515" ht="12.75">
      <c r="E1515" s="340"/>
    </row>
    <row r="1516" ht="12.75">
      <c r="E1516" s="340"/>
    </row>
    <row r="1517" ht="12.75">
      <c r="E1517" s="340"/>
    </row>
    <row r="1518" ht="12.75">
      <c r="E1518" s="340"/>
    </row>
    <row r="1519" ht="12.75">
      <c r="E1519" s="340"/>
    </row>
    <row r="1520" ht="12.75">
      <c r="E1520" s="340"/>
    </row>
    <row r="1521" ht="12.75">
      <c r="E1521" s="340"/>
    </row>
    <row r="1522" ht="12.75">
      <c r="E1522" s="340"/>
    </row>
    <row r="1523" ht="12.75">
      <c r="E1523" s="340"/>
    </row>
    <row r="1524" ht="12.75">
      <c r="E1524" s="340"/>
    </row>
    <row r="1525" ht="12.75">
      <c r="E1525" s="340"/>
    </row>
    <row r="1526" ht="12.75">
      <c r="E1526" s="340"/>
    </row>
    <row r="1527" ht="12.75">
      <c r="E1527" s="340"/>
    </row>
    <row r="1528" ht="12.75">
      <c r="E1528" s="340"/>
    </row>
    <row r="1529" ht="12.75">
      <c r="E1529" s="340"/>
    </row>
    <row r="1530" ht="12.75">
      <c r="E1530" s="340"/>
    </row>
    <row r="1531" ht="12.75">
      <c r="E1531" s="340"/>
    </row>
    <row r="1532" ht="12.75">
      <c r="E1532" s="340"/>
    </row>
    <row r="1533" ht="12.75">
      <c r="E1533" s="340"/>
    </row>
    <row r="1534" ht="12.75">
      <c r="E1534" s="340"/>
    </row>
    <row r="1535" ht="12.75">
      <c r="E1535" s="340"/>
    </row>
    <row r="1536" ht="12.75">
      <c r="E1536" s="340"/>
    </row>
    <row r="1537" ht="12.75">
      <c r="E1537" s="340"/>
    </row>
    <row r="1538" ht="12.75">
      <c r="E1538" s="340"/>
    </row>
    <row r="1539" ht="12.75">
      <c r="E1539" s="340"/>
    </row>
    <row r="1540" ht="12.75">
      <c r="E1540" s="340"/>
    </row>
    <row r="1541" ht="12.75">
      <c r="E1541" s="340"/>
    </row>
    <row r="1542" ht="12.75">
      <c r="E1542" s="340"/>
    </row>
    <row r="1543" ht="12.75">
      <c r="E1543" s="340"/>
    </row>
    <row r="1544" ht="12.75">
      <c r="E1544" s="340"/>
    </row>
    <row r="1545" ht="12.75">
      <c r="E1545" s="340"/>
    </row>
    <row r="1546" ht="12.75">
      <c r="E1546" s="340"/>
    </row>
    <row r="1547" ht="12.75">
      <c r="E1547" s="340"/>
    </row>
    <row r="1548" ht="12.75">
      <c r="E1548" s="340"/>
    </row>
    <row r="1549" ht="12.75">
      <c r="E1549" s="340"/>
    </row>
    <row r="1550" ht="12.75">
      <c r="E1550" s="340"/>
    </row>
    <row r="1551" ht="12.75">
      <c r="E1551" s="340"/>
    </row>
    <row r="1552" ht="12.75">
      <c r="E1552" s="340"/>
    </row>
    <row r="1553" ht="12.75">
      <c r="E1553" s="340"/>
    </row>
    <row r="1554" ht="12.75">
      <c r="E1554" s="340"/>
    </row>
    <row r="1555" ht="12.75">
      <c r="E1555" s="340"/>
    </row>
    <row r="1556" ht="12.75">
      <c r="E1556" s="340"/>
    </row>
    <row r="1557" ht="12.75">
      <c r="E1557" s="340"/>
    </row>
    <row r="1558" ht="12.75">
      <c r="E1558" s="340"/>
    </row>
    <row r="1559" ht="12.75">
      <c r="E1559" s="340"/>
    </row>
    <row r="1560" ht="12.75">
      <c r="E1560" s="340"/>
    </row>
    <row r="1561" ht="12.75">
      <c r="E1561" s="340"/>
    </row>
    <row r="1562" ht="12.75">
      <c r="E1562" s="340"/>
    </row>
    <row r="1563" ht="12.75">
      <c r="E1563" s="340"/>
    </row>
    <row r="1564" ht="12.75">
      <c r="E1564" s="340"/>
    </row>
    <row r="1565" ht="12.75">
      <c r="E1565" s="340"/>
    </row>
    <row r="1566" ht="12.75">
      <c r="E1566" s="340"/>
    </row>
    <row r="1567" ht="12.75">
      <c r="E1567" s="340"/>
    </row>
    <row r="1568" ht="12.75">
      <c r="E1568" s="340"/>
    </row>
    <row r="1569" ht="12.75">
      <c r="E1569" s="340"/>
    </row>
    <row r="1570" ht="12.75">
      <c r="E1570" s="340"/>
    </row>
    <row r="1571" ht="12.75">
      <c r="E1571" s="340"/>
    </row>
    <row r="1572" ht="12.75">
      <c r="E1572" s="340"/>
    </row>
    <row r="1573" ht="12.75">
      <c r="E1573" s="340"/>
    </row>
    <row r="1574" ht="12.75">
      <c r="E1574" s="340"/>
    </row>
    <row r="1575" ht="12.75">
      <c r="E1575" s="340"/>
    </row>
    <row r="1576" ht="12.75">
      <c r="E1576" s="340"/>
    </row>
    <row r="1577" ht="12.75">
      <c r="E1577" s="340"/>
    </row>
    <row r="1578" ht="12.75">
      <c r="E1578" s="340"/>
    </row>
    <row r="1579" ht="12.75">
      <c r="E1579" s="340"/>
    </row>
    <row r="1580" ht="12.75">
      <c r="E1580" s="340"/>
    </row>
    <row r="1581" ht="12.75">
      <c r="E1581" s="340"/>
    </row>
    <row r="1582" ht="12.75">
      <c r="E1582" s="340"/>
    </row>
    <row r="1583" ht="12.75">
      <c r="E1583" s="340"/>
    </row>
    <row r="1584" ht="12.75">
      <c r="E1584" s="340"/>
    </row>
    <row r="1585" ht="12.75">
      <c r="E1585" s="340"/>
    </row>
    <row r="1586" ht="12.75">
      <c r="E1586" s="340"/>
    </row>
    <row r="1587" ht="12.75">
      <c r="E1587" s="340"/>
    </row>
    <row r="1588" ht="12.75">
      <c r="E1588" s="340"/>
    </row>
    <row r="1589" ht="12.75">
      <c r="E1589" s="340"/>
    </row>
    <row r="1590" ht="12.75">
      <c r="E1590" s="340"/>
    </row>
    <row r="1591" ht="12.75">
      <c r="E1591" s="340"/>
    </row>
    <row r="1592" ht="12.75">
      <c r="E1592" s="340"/>
    </row>
    <row r="1593" ht="12.75">
      <c r="E1593" s="340"/>
    </row>
    <row r="1594" ht="12.75">
      <c r="E1594" s="340"/>
    </row>
    <row r="1595" ht="12.75">
      <c r="E1595" s="340"/>
    </row>
    <row r="1596" ht="12.75">
      <c r="E1596" s="340"/>
    </row>
    <row r="1597" ht="12.75">
      <c r="E1597" s="340"/>
    </row>
    <row r="1598" ht="12.75">
      <c r="E1598" s="340"/>
    </row>
    <row r="1599" ht="12.75">
      <c r="E1599" s="340"/>
    </row>
    <row r="1600" ht="12.75">
      <c r="E1600" s="340"/>
    </row>
    <row r="1601" ht="12.75">
      <c r="E1601" s="340"/>
    </row>
    <row r="1602" ht="12.75">
      <c r="E1602" s="340"/>
    </row>
    <row r="1603" ht="12.75">
      <c r="E1603" s="340"/>
    </row>
    <row r="1604" ht="12.75">
      <c r="E1604" s="340"/>
    </row>
    <row r="1605" ht="12.75">
      <c r="E1605" s="340"/>
    </row>
    <row r="1606" ht="12.75">
      <c r="E1606" s="340"/>
    </row>
    <row r="1607" ht="12.75">
      <c r="E1607" s="340"/>
    </row>
    <row r="1608" ht="12.75">
      <c r="E1608" s="340"/>
    </row>
    <row r="1609" ht="12.75">
      <c r="E1609" s="340"/>
    </row>
    <row r="1610" ht="12.75">
      <c r="E1610" s="340"/>
    </row>
    <row r="1611" ht="12.75">
      <c r="E1611" s="340"/>
    </row>
    <row r="1612" ht="12.75">
      <c r="E1612" s="340"/>
    </row>
    <row r="1613" ht="12.75">
      <c r="E1613" s="340"/>
    </row>
    <row r="1614" ht="12.75">
      <c r="E1614" s="340"/>
    </row>
    <row r="1615" ht="12.75">
      <c r="E1615" s="340"/>
    </row>
    <row r="1616" ht="12.75">
      <c r="E1616" s="340"/>
    </row>
    <row r="1617" ht="12.75">
      <c r="E1617" s="340"/>
    </row>
    <row r="1618" ht="12.75">
      <c r="E1618" s="340"/>
    </row>
    <row r="1619" ht="12.75">
      <c r="E1619" s="340"/>
    </row>
    <row r="1620" ht="12.75">
      <c r="E1620" s="340"/>
    </row>
    <row r="1621" ht="12.75">
      <c r="E1621" s="340"/>
    </row>
    <row r="1622" ht="12.75">
      <c r="E1622" s="340"/>
    </row>
    <row r="1623" ht="12.75">
      <c r="E1623" s="340"/>
    </row>
    <row r="1624" ht="12.75">
      <c r="E1624" s="340"/>
    </row>
    <row r="1625" ht="12.75">
      <c r="E1625" s="340"/>
    </row>
    <row r="1626" ht="12.75">
      <c r="E1626" s="340"/>
    </row>
    <row r="1627" ht="12.75">
      <c r="E1627" s="340"/>
    </row>
    <row r="1628" ht="12.75">
      <c r="E1628" s="340"/>
    </row>
    <row r="1629" ht="12.75">
      <c r="E1629" s="340"/>
    </row>
    <row r="1630" ht="12.75">
      <c r="E1630" s="340"/>
    </row>
    <row r="1631" ht="12.75">
      <c r="E1631" s="340"/>
    </row>
    <row r="1632" ht="12.75">
      <c r="E1632" s="340"/>
    </row>
    <row r="1633" ht="12.75">
      <c r="E1633" s="340"/>
    </row>
    <row r="1634" ht="12.75">
      <c r="E1634" s="340"/>
    </row>
    <row r="1635" ht="12.75">
      <c r="E1635" s="340"/>
    </row>
    <row r="1636" ht="12.75">
      <c r="E1636" s="340"/>
    </row>
    <row r="1637" ht="12.75">
      <c r="E1637" s="340"/>
    </row>
    <row r="1638" ht="12.75">
      <c r="E1638" s="340"/>
    </row>
    <row r="1639" ht="12.75">
      <c r="E1639" s="340"/>
    </row>
    <row r="1640" ht="12.75">
      <c r="E1640" s="340"/>
    </row>
    <row r="1641" ht="12.75">
      <c r="E1641" s="340"/>
    </row>
    <row r="1642" ht="12.75">
      <c r="E1642" s="340"/>
    </row>
    <row r="1643" ht="12.75">
      <c r="E1643" s="340"/>
    </row>
    <row r="1644" ht="12.75">
      <c r="E1644" s="340"/>
    </row>
    <row r="1645" ht="12.75">
      <c r="E1645" s="340"/>
    </row>
    <row r="1646" ht="12.75">
      <c r="E1646" s="340"/>
    </row>
    <row r="1647" ht="12.75">
      <c r="E1647" s="340"/>
    </row>
    <row r="1648" ht="12.75">
      <c r="E1648" s="340"/>
    </row>
    <row r="1649" ht="12.75">
      <c r="E1649" s="340"/>
    </row>
    <row r="1650" ht="12.75">
      <c r="E1650" s="340"/>
    </row>
    <row r="1651" ht="12.75">
      <c r="E1651" s="340"/>
    </row>
    <row r="1652" ht="12.75">
      <c r="E1652" s="340"/>
    </row>
    <row r="1653" ht="12.75">
      <c r="E1653" s="340"/>
    </row>
    <row r="1654" ht="12.75">
      <c r="E1654" s="340"/>
    </row>
    <row r="1655" ht="12.75">
      <c r="E1655" s="340"/>
    </row>
    <row r="1656" ht="12.75">
      <c r="E1656" s="340"/>
    </row>
    <row r="1657" ht="12.75">
      <c r="E1657" s="340"/>
    </row>
    <row r="1658" ht="12.75">
      <c r="E1658" s="340"/>
    </row>
    <row r="1659" ht="12.75">
      <c r="E1659" s="340"/>
    </row>
    <row r="1660" ht="12.75">
      <c r="E1660" s="340"/>
    </row>
    <row r="1661" ht="12.75">
      <c r="E1661" s="340"/>
    </row>
    <row r="1662" ht="12.75">
      <c r="E1662" s="340"/>
    </row>
    <row r="1663" ht="12.75">
      <c r="E1663" s="340"/>
    </row>
    <row r="1664" ht="12.75">
      <c r="E1664" s="340"/>
    </row>
    <row r="1665" ht="12.75">
      <c r="E1665" s="340"/>
    </row>
    <row r="1666" ht="12.75">
      <c r="E1666" s="340"/>
    </row>
    <row r="1667" ht="12.75">
      <c r="E1667" s="340"/>
    </row>
    <row r="1668" ht="12.75">
      <c r="E1668" s="340"/>
    </row>
    <row r="1669" ht="12.75">
      <c r="E1669" s="340"/>
    </row>
    <row r="1670" ht="12.75">
      <c r="E1670" s="340"/>
    </row>
    <row r="1671" ht="12.75">
      <c r="E1671" s="340"/>
    </row>
    <row r="1672" ht="12.75">
      <c r="E1672" s="340"/>
    </row>
    <row r="1673" ht="12.75">
      <c r="E1673" s="340"/>
    </row>
    <row r="1674" ht="12.75">
      <c r="E1674" s="340"/>
    </row>
    <row r="1675" ht="12.75">
      <c r="E1675" s="340"/>
    </row>
    <row r="1676" ht="12.75">
      <c r="E1676" s="340"/>
    </row>
    <row r="1677" ht="12.75">
      <c r="E1677" s="340"/>
    </row>
    <row r="1678" ht="12.75">
      <c r="E1678" s="340"/>
    </row>
    <row r="1679" ht="12.75">
      <c r="E1679" s="340"/>
    </row>
    <row r="1680" ht="12.75">
      <c r="E1680" s="340"/>
    </row>
    <row r="1681" ht="12.75">
      <c r="E1681" s="340"/>
    </row>
    <row r="1682" ht="12.75">
      <c r="E1682" s="340"/>
    </row>
    <row r="1683" ht="12.75">
      <c r="E1683" s="340"/>
    </row>
    <row r="1684" ht="12.75">
      <c r="E1684" s="340"/>
    </row>
    <row r="1685" ht="12.75">
      <c r="E1685" s="340"/>
    </row>
    <row r="1686" ht="12.75">
      <c r="E1686" s="340"/>
    </row>
    <row r="1687" ht="12.75">
      <c r="E1687" s="340"/>
    </row>
    <row r="1688" ht="12.75">
      <c r="E1688" s="340"/>
    </row>
    <row r="1689" ht="12.75">
      <c r="E1689" s="340"/>
    </row>
    <row r="1690" ht="12.75">
      <c r="E1690" s="340"/>
    </row>
    <row r="1691" ht="12.75">
      <c r="E1691" s="340"/>
    </row>
    <row r="1692" ht="12.75">
      <c r="E1692" s="340"/>
    </row>
    <row r="1693" ht="12.75">
      <c r="E1693" s="340"/>
    </row>
  </sheetData>
  <mergeCells count="22">
    <mergeCell ref="A13:C13"/>
    <mergeCell ref="A63:G63"/>
    <mergeCell ref="A72:G72"/>
    <mergeCell ref="A59:C59"/>
    <mergeCell ref="A194:C194"/>
    <mergeCell ref="A208:B208"/>
    <mergeCell ref="A55:C55"/>
    <mergeCell ref="B52:C52"/>
    <mergeCell ref="A131:B131"/>
    <mergeCell ref="B74:C74"/>
    <mergeCell ref="A75:C75"/>
    <mergeCell ref="A144:C144"/>
    <mergeCell ref="A2:G2"/>
    <mergeCell ref="A196:C196"/>
    <mergeCell ref="A201:C201"/>
    <mergeCell ref="A142:C142"/>
    <mergeCell ref="B178:C178"/>
    <mergeCell ref="A187:C187"/>
    <mergeCell ref="A190:C190"/>
    <mergeCell ref="B116:C116"/>
    <mergeCell ref="A108:C108"/>
    <mergeCell ref="A3:G3"/>
  </mergeCells>
  <printOptions/>
  <pageMargins left="0.63" right="0.3" top="0.64" bottom="0.76" header="0.23" footer="0.5"/>
  <pageSetup horizontalDpi="300" verticalDpi="300" orientation="portrait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04">
      <selection activeCell="D116" sqref="D116"/>
    </sheetView>
  </sheetViews>
  <sheetFormatPr defaultColWidth="9.140625" defaultRowHeight="12"/>
  <cols>
    <col min="1" max="1" width="5.28125" style="342" customWidth="1"/>
    <col min="2" max="2" width="6.140625" style="553" customWidth="1"/>
    <col min="3" max="3" width="10.28125" style="553" customWidth="1"/>
    <col min="4" max="4" width="69.421875" style="342" customWidth="1"/>
    <col min="5" max="5" width="16.421875" style="342" customWidth="1"/>
    <col min="6" max="16384" width="9.28125" style="342" customWidth="1"/>
  </cols>
  <sheetData>
    <row r="1" ht="13.5" customHeight="1">
      <c r="E1" s="4" t="s">
        <v>239</v>
      </c>
    </row>
    <row r="2" ht="13.5" customHeight="1" hidden="1">
      <c r="E2" s="554" t="s">
        <v>203</v>
      </c>
    </row>
    <row r="3" ht="11.25" customHeight="1"/>
    <row r="4" spans="1:5" ht="17.25" customHeight="1">
      <c r="A4" s="555" t="s">
        <v>204</v>
      </c>
      <c r="B4" s="555"/>
      <c r="C4" s="555"/>
      <c r="D4" s="555"/>
      <c r="E4" s="555"/>
    </row>
    <row r="5" spans="1:5" ht="12.75" customHeight="1">
      <c r="A5" s="556"/>
      <c r="B5" s="557"/>
      <c r="C5" s="557"/>
      <c r="D5" s="556"/>
      <c r="E5" s="556"/>
    </row>
    <row r="6" spans="1:5" s="562" customFormat="1" ht="24" customHeight="1">
      <c r="A6" s="558" t="s">
        <v>39</v>
      </c>
      <c r="B6" s="559" t="s">
        <v>205</v>
      </c>
      <c r="C6" s="559" t="s">
        <v>206</v>
      </c>
      <c r="D6" s="560" t="s">
        <v>207</v>
      </c>
      <c r="E6" s="561" t="s">
        <v>208</v>
      </c>
    </row>
    <row r="7" spans="1:5" s="568" customFormat="1" ht="27" customHeight="1">
      <c r="A7" s="563">
        <v>1</v>
      </c>
      <c r="B7" s="564">
        <v>801</v>
      </c>
      <c r="C7" s="564">
        <v>80101</v>
      </c>
      <c r="D7" s="565" t="s">
        <v>209</v>
      </c>
      <c r="E7" s="566">
        <v>1510582</v>
      </c>
    </row>
    <row r="8" spans="1:5" s="568" customFormat="1" ht="27" customHeight="1">
      <c r="A8" s="563">
        <v>2</v>
      </c>
      <c r="B8" s="564"/>
      <c r="C8" s="564">
        <v>80103</v>
      </c>
      <c r="D8" s="565" t="s">
        <v>210</v>
      </c>
      <c r="E8" s="566">
        <v>32000</v>
      </c>
    </row>
    <row r="9" spans="1:5" s="568" customFormat="1" ht="24">
      <c r="A9" s="563">
        <v>3</v>
      </c>
      <c r="B9" s="564"/>
      <c r="C9" s="564">
        <v>80104</v>
      </c>
      <c r="D9" s="565" t="s">
        <v>211</v>
      </c>
      <c r="E9" s="566">
        <v>1070000</v>
      </c>
    </row>
    <row r="10" spans="1:5" s="568" customFormat="1" ht="16.5" customHeight="1">
      <c r="A10" s="563">
        <v>4</v>
      </c>
      <c r="B10" s="564"/>
      <c r="C10" s="564">
        <v>80104</v>
      </c>
      <c r="D10" s="565" t="s">
        <v>212</v>
      </c>
      <c r="E10" s="566">
        <v>20316290</v>
      </c>
    </row>
    <row r="11" spans="1:5" s="568" customFormat="1" ht="24">
      <c r="A11" s="563">
        <v>5</v>
      </c>
      <c r="B11" s="569"/>
      <c r="C11" s="569">
        <v>80110</v>
      </c>
      <c r="D11" s="570" t="s">
        <v>213</v>
      </c>
      <c r="E11" s="571">
        <v>1905000</v>
      </c>
    </row>
    <row r="12" spans="1:5" s="568" customFormat="1" ht="24">
      <c r="A12" s="563">
        <v>6</v>
      </c>
      <c r="B12" s="569"/>
      <c r="C12" s="569">
        <v>80120</v>
      </c>
      <c r="D12" s="570" t="s">
        <v>214</v>
      </c>
      <c r="E12" s="571">
        <v>2210000</v>
      </c>
    </row>
    <row r="13" spans="1:5" s="568" customFormat="1" ht="24">
      <c r="A13" s="563">
        <v>7</v>
      </c>
      <c r="B13" s="569"/>
      <c r="C13" s="569">
        <v>80123</v>
      </c>
      <c r="D13" s="570" t="s">
        <v>215</v>
      </c>
      <c r="E13" s="571">
        <v>110000</v>
      </c>
    </row>
    <row r="14" spans="1:5" s="568" customFormat="1" ht="24">
      <c r="A14" s="563">
        <v>8</v>
      </c>
      <c r="B14" s="569"/>
      <c r="C14" s="569">
        <v>80130</v>
      </c>
      <c r="D14" s="570" t="s">
        <v>216</v>
      </c>
      <c r="E14" s="571">
        <v>776920</v>
      </c>
    </row>
    <row r="15" spans="1:5" s="568" customFormat="1" ht="14.25" customHeight="1">
      <c r="A15" s="563">
        <v>9</v>
      </c>
      <c r="B15" s="564">
        <v>851</v>
      </c>
      <c r="C15" s="564">
        <v>85153</v>
      </c>
      <c r="D15" s="565" t="s">
        <v>217</v>
      </c>
      <c r="E15" s="566">
        <v>29000</v>
      </c>
    </row>
    <row r="16" spans="1:5" s="568" customFormat="1" ht="14.25" customHeight="1">
      <c r="A16" s="563">
        <v>10</v>
      </c>
      <c r="B16" s="564"/>
      <c r="C16" s="564">
        <v>85154</v>
      </c>
      <c r="D16" s="565" t="s">
        <v>217</v>
      </c>
      <c r="E16" s="566">
        <v>849700</v>
      </c>
    </row>
    <row r="17" spans="1:5" s="568" customFormat="1" ht="27" customHeight="1">
      <c r="A17" s="563">
        <v>11</v>
      </c>
      <c r="B17" s="564"/>
      <c r="C17" s="564">
        <v>85154</v>
      </c>
      <c r="D17" s="565" t="s">
        <v>218</v>
      </c>
      <c r="E17" s="566">
        <v>38169</v>
      </c>
    </row>
    <row r="18" spans="1:5" s="568" customFormat="1" ht="24">
      <c r="A18" s="563">
        <v>12</v>
      </c>
      <c r="B18" s="564">
        <v>854</v>
      </c>
      <c r="C18" s="564">
        <v>85419</v>
      </c>
      <c r="D18" s="565" t="s">
        <v>219</v>
      </c>
      <c r="E18" s="566">
        <v>817960</v>
      </c>
    </row>
    <row r="19" spans="1:5" s="568" customFormat="1" ht="13.5" customHeight="1">
      <c r="A19" s="563">
        <v>13</v>
      </c>
      <c r="B19" s="572">
        <v>921</v>
      </c>
      <c r="C19" s="569">
        <v>92106</v>
      </c>
      <c r="D19" s="573" t="s">
        <v>220</v>
      </c>
      <c r="E19" s="571">
        <v>2737680</v>
      </c>
    </row>
    <row r="20" spans="1:5" s="568" customFormat="1" ht="13.5" customHeight="1">
      <c r="A20" s="563">
        <v>14</v>
      </c>
      <c r="B20" s="572"/>
      <c r="C20" s="569">
        <v>92109</v>
      </c>
      <c r="D20" s="573" t="s">
        <v>221</v>
      </c>
      <c r="E20" s="571">
        <v>1090769</v>
      </c>
    </row>
    <row r="21" spans="1:5" s="568" customFormat="1" ht="13.5" customHeight="1">
      <c r="A21" s="563">
        <v>15</v>
      </c>
      <c r="B21" s="569"/>
      <c r="C21" s="569">
        <v>92116</v>
      </c>
      <c r="D21" s="573" t="s">
        <v>222</v>
      </c>
      <c r="E21" s="571">
        <v>3901301</v>
      </c>
    </row>
    <row r="22" spans="1:5" s="568" customFormat="1" ht="13.5" customHeight="1">
      <c r="A22" s="563">
        <v>16</v>
      </c>
      <c r="B22" s="564"/>
      <c r="C22" s="564">
        <v>92118</v>
      </c>
      <c r="D22" s="574" t="s">
        <v>223</v>
      </c>
      <c r="E22" s="571">
        <v>1064000</v>
      </c>
    </row>
    <row r="23" spans="1:5" s="579" customFormat="1" ht="16.5" customHeight="1">
      <c r="A23" s="575"/>
      <c r="B23" s="576"/>
      <c r="C23" s="576"/>
      <c r="D23" s="577" t="s">
        <v>99</v>
      </c>
      <c r="E23" s="578">
        <f>SUM(E7:E22)</f>
        <v>38459371</v>
      </c>
    </row>
    <row r="24" spans="1:5" ht="7.5" customHeight="1">
      <c r="A24" s="556"/>
      <c r="B24" s="557"/>
      <c r="C24" s="557"/>
      <c r="D24" s="556"/>
      <c r="E24" s="556"/>
    </row>
    <row r="25" spans="1:5" ht="35.25" customHeight="1">
      <c r="A25" s="580" t="s">
        <v>224</v>
      </c>
      <c r="B25" s="580"/>
      <c r="C25" s="580"/>
      <c r="D25" s="580"/>
      <c r="E25" s="580"/>
    </row>
    <row r="26" spans="1:5" ht="12.75" customHeight="1">
      <c r="A26" s="556"/>
      <c r="B26" s="557"/>
      <c r="C26" s="557"/>
      <c r="D26" s="556"/>
      <c r="E26" s="556"/>
    </row>
    <row r="27" spans="1:5" s="562" customFormat="1" ht="27.75" customHeight="1">
      <c r="A27" s="558" t="s">
        <v>39</v>
      </c>
      <c r="B27" s="559" t="s">
        <v>205</v>
      </c>
      <c r="C27" s="559" t="s">
        <v>206</v>
      </c>
      <c r="D27" s="560" t="s">
        <v>207</v>
      </c>
      <c r="E27" s="561" t="s">
        <v>208</v>
      </c>
    </row>
    <row r="28" spans="1:5" s="568" customFormat="1" ht="12">
      <c r="A28" s="563">
        <v>1</v>
      </c>
      <c r="B28" s="564">
        <v>700</v>
      </c>
      <c r="C28" s="564">
        <v>70001</v>
      </c>
      <c r="D28" s="573" t="s">
        <v>47</v>
      </c>
      <c r="E28" s="571">
        <v>470001</v>
      </c>
    </row>
    <row r="29" spans="1:5" s="568" customFormat="1" ht="12">
      <c r="A29" s="563">
        <v>2</v>
      </c>
      <c r="B29" s="564"/>
      <c r="C29" s="564"/>
      <c r="D29" s="573" t="s">
        <v>48</v>
      </c>
      <c r="E29" s="571">
        <v>137648</v>
      </c>
    </row>
    <row r="30" spans="1:5" s="568" customFormat="1" ht="12">
      <c r="A30" s="563">
        <v>3</v>
      </c>
      <c r="B30" s="564">
        <v>801</v>
      </c>
      <c r="C30" s="564">
        <v>80197</v>
      </c>
      <c r="D30" s="573" t="s">
        <v>102</v>
      </c>
      <c r="E30" s="571">
        <v>465496</v>
      </c>
    </row>
    <row r="31" spans="1:5" s="568" customFormat="1" ht="12">
      <c r="A31" s="563">
        <v>4</v>
      </c>
      <c r="B31" s="564"/>
      <c r="C31" s="564"/>
      <c r="D31" s="573" t="s">
        <v>103</v>
      </c>
      <c r="E31" s="571">
        <v>446310</v>
      </c>
    </row>
    <row r="32" spans="1:5" ht="15" customHeight="1">
      <c r="A32" s="575"/>
      <c r="B32" s="576"/>
      <c r="C32" s="576"/>
      <c r="D32" s="577" t="s">
        <v>99</v>
      </c>
      <c r="E32" s="578">
        <f>SUM(E28:E31)</f>
        <v>1519455</v>
      </c>
    </row>
    <row r="33" spans="1:5" ht="9" customHeight="1">
      <c r="A33" s="556"/>
      <c r="B33" s="557"/>
      <c r="C33" s="557"/>
      <c r="D33" s="556"/>
      <c r="E33" s="556"/>
    </row>
    <row r="34" spans="1:5" ht="51" customHeight="1">
      <c r="A34" s="580" t="s">
        <v>225</v>
      </c>
      <c r="B34" s="580"/>
      <c r="C34" s="580"/>
      <c r="D34" s="580"/>
      <c r="E34" s="580"/>
    </row>
    <row r="35" spans="1:5" ht="9.75" customHeight="1">
      <c r="A35" s="581"/>
      <c r="B35" s="582"/>
      <c r="C35" s="582"/>
      <c r="D35" s="581"/>
      <c r="E35" s="581"/>
    </row>
    <row r="36" spans="1:5" s="562" customFormat="1" ht="27" customHeight="1">
      <c r="A36" s="558" t="s">
        <v>39</v>
      </c>
      <c r="B36" s="559" t="s">
        <v>205</v>
      </c>
      <c r="C36" s="559" t="s">
        <v>206</v>
      </c>
      <c r="D36" s="560" t="s">
        <v>207</v>
      </c>
      <c r="E36" s="561" t="s">
        <v>208</v>
      </c>
    </row>
    <row r="37" spans="1:5" s="562" customFormat="1" ht="12">
      <c r="A37" s="583">
        <v>1</v>
      </c>
      <c r="B37" s="564">
        <v>700</v>
      </c>
      <c r="C37" s="564">
        <v>70001</v>
      </c>
      <c r="D37" s="573" t="s">
        <v>47</v>
      </c>
      <c r="E37" s="584">
        <v>20000</v>
      </c>
    </row>
    <row r="38" spans="1:5" s="568" customFormat="1" ht="11.25" customHeight="1">
      <c r="A38" s="585">
        <v>2</v>
      </c>
      <c r="B38" s="572">
        <v>801</v>
      </c>
      <c r="C38" s="572">
        <v>80104</v>
      </c>
      <c r="D38" s="586" t="s">
        <v>226</v>
      </c>
      <c r="E38" s="587">
        <v>6200</v>
      </c>
    </row>
    <row r="39" spans="1:5" s="568" customFormat="1" ht="11.25" customHeight="1">
      <c r="A39" s="585">
        <v>3</v>
      </c>
      <c r="B39" s="572"/>
      <c r="C39" s="572"/>
      <c r="D39" s="586" t="s">
        <v>227</v>
      </c>
      <c r="E39" s="588">
        <v>80986</v>
      </c>
    </row>
    <row r="40" spans="1:5" s="568" customFormat="1" ht="11.25" customHeight="1">
      <c r="A40" s="585">
        <v>4</v>
      </c>
      <c r="B40" s="564"/>
      <c r="C40" s="564"/>
      <c r="D40" s="586" t="s">
        <v>228</v>
      </c>
      <c r="E40" s="587">
        <v>4868</v>
      </c>
    </row>
    <row r="41" spans="1:5" s="568" customFormat="1" ht="12" customHeight="1" hidden="1">
      <c r="A41" s="585">
        <v>5</v>
      </c>
      <c r="B41" s="564"/>
      <c r="C41" s="564"/>
      <c r="D41" s="586"/>
      <c r="E41" s="587"/>
    </row>
    <row r="42" spans="1:5" s="568" customFormat="1" ht="12" hidden="1">
      <c r="A42" s="585">
        <v>2</v>
      </c>
      <c r="B42" s="564"/>
      <c r="C42" s="564">
        <v>90017</v>
      </c>
      <c r="D42" s="574" t="s">
        <v>94</v>
      </c>
      <c r="E42" s="566"/>
    </row>
    <row r="43" spans="1:5" s="568" customFormat="1" ht="12" hidden="1">
      <c r="A43" s="585">
        <v>8</v>
      </c>
      <c r="B43" s="569">
        <v>921</v>
      </c>
      <c r="C43" s="569">
        <v>92106</v>
      </c>
      <c r="D43" s="573" t="s">
        <v>220</v>
      </c>
      <c r="E43" s="571"/>
    </row>
    <row r="44" spans="1:5" s="568" customFormat="1" ht="12.75" customHeight="1">
      <c r="A44" s="585">
        <v>5</v>
      </c>
      <c r="B44" s="569">
        <v>921</v>
      </c>
      <c r="C44" s="569">
        <v>92118</v>
      </c>
      <c r="D44" s="573" t="s">
        <v>229</v>
      </c>
      <c r="E44" s="571">
        <v>20000</v>
      </c>
    </row>
    <row r="45" spans="1:5" s="594" customFormat="1" ht="12" hidden="1">
      <c r="A45" s="589">
        <v>11</v>
      </c>
      <c r="B45" s="590"/>
      <c r="C45" s="591">
        <v>92118</v>
      </c>
      <c r="D45" s="592" t="s">
        <v>230</v>
      </c>
      <c r="E45" s="593"/>
    </row>
    <row r="46" spans="1:5" s="594" customFormat="1" ht="12">
      <c r="A46" s="595">
        <v>6</v>
      </c>
      <c r="B46" s="596">
        <v>926</v>
      </c>
      <c r="C46" s="596">
        <v>92601</v>
      </c>
      <c r="D46" s="597" t="s">
        <v>98</v>
      </c>
      <c r="E46" s="598">
        <v>18140000</v>
      </c>
    </row>
    <row r="47" spans="1:5" ht="19.5" customHeight="1">
      <c r="A47" s="575"/>
      <c r="B47" s="576"/>
      <c r="C47" s="576"/>
      <c r="D47" s="577" t="s">
        <v>99</v>
      </c>
      <c r="E47" s="578">
        <f>SUM(E37:E46)</f>
        <v>18272054</v>
      </c>
    </row>
    <row r="48" spans="1:5" ht="10.5" customHeight="1">
      <c r="A48" s="556"/>
      <c r="B48" s="557"/>
      <c r="C48" s="557"/>
      <c r="D48" s="556"/>
      <c r="E48" s="556"/>
    </row>
    <row r="49" spans="1:5" ht="42.75" customHeight="1">
      <c r="A49" s="580" t="s">
        <v>231</v>
      </c>
      <c r="B49" s="580"/>
      <c r="C49" s="580"/>
      <c r="D49" s="580"/>
      <c r="E49" s="580"/>
    </row>
    <row r="50" spans="1:5" ht="6" customHeight="1">
      <c r="A50" s="556"/>
      <c r="B50" s="557"/>
      <c r="C50" s="557"/>
      <c r="D50" s="556"/>
      <c r="E50" s="556"/>
    </row>
    <row r="51" spans="1:5" s="562" customFormat="1" ht="24" customHeight="1">
      <c r="A51" s="558" t="s">
        <v>39</v>
      </c>
      <c r="B51" s="559" t="s">
        <v>205</v>
      </c>
      <c r="C51" s="559" t="s">
        <v>206</v>
      </c>
      <c r="D51" s="560" t="s">
        <v>207</v>
      </c>
      <c r="E51" s="561" t="s">
        <v>208</v>
      </c>
    </row>
    <row r="52" spans="1:5" s="568" customFormat="1" ht="11.25" customHeight="1">
      <c r="A52" s="585">
        <v>1</v>
      </c>
      <c r="B52" s="572">
        <v>801</v>
      </c>
      <c r="C52" s="572">
        <v>80104</v>
      </c>
      <c r="D52" s="586" t="s">
        <v>232</v>
      </c>
      <c r="E52" s="587">
        <v>200000</v>
      </c>
    </row>
    <row r="53" spans="1:5" s="568" customFormat="1" ht="12" customHeight="1" hidden="1">
      <c r="A53" s="585">
        <v>3</v>
      </c>
      <c r="B53" s="572"/>
      <c r="C53" s="572"/>
      <c r="D53" s="586"/>
      <c r="E53" s="588"/>
    </row>
    <row r="54" spans="1:5" s="568" customFormat="1" ht="12" customHeight="1" hidden="1">
      <c r="A54" s="585">
        <v>4</v>
      </c>
      <c r="B54" s="564"/>
      <c r="C54" s="564"/>
      <c r="D54" s="586"/>
      <c r="E54" s="587"/>
    </row>
    <row r="55" spans="1:5" s="568" customFormat="1" ht="12" customHeight="1" hidden="1">
      <c r="A55" s="585">
        <v>5</v>
      </c>
      <c r="B55" s="564"/>
      <c r="C55" s="564"/>
      <c r="D55" s="586"/>
      <c r="E55" s="587"/>
    </row>
    <row r="56" spans="1:5" s="568" customFormat="1" ht="12" customHeight="1" hidden="1">
      <c r="A56" s="585">
        <v>6</v>
      </c>
      <c r="B56" s="564"/>
      <c r="C56" s="564"/>
      <c r="D56" s="586"/>
      <c r="E56" s="587"/>
    </row>
    <row r="57" spans="1:5" s="568" customFormat="1" ht="12">
      <c r="A57" s="585">
        <v>2</v>
      </c>
      <c r="B57" s="564">
        <v>852</v>
      </c>
      <c r="C57" s="564">
        <v>85201</v>
      </c>
      <c r="D57" s="573" t="s">
        <v>233</v>
      </c>
      <c r="E57" s="566">
        <f>100000+3660</f>
        <v>103660</v>
      </c>
    </row>
    <row r="58" spans="1:5" s="568" customFormat="1" ht="12">
      <c r="A58" s="585">
        <v>3</v>
      </c>
      <c r="B58" s="564"/>
      <c r="C58" s="564">
        <v>85204</v>
      </c>
      <c r="D58" s="574" t="s">
        <v>234</v>
      </c>
      <c r="E58" s="566">
        <v>168495</v>
      </c>
    </row>
    <row r="59" spans="1:5" s="568" customFormat="1" ht="12">
      <c r="A59" s="585">
        <v>4</v>
      </c>
      <c r="B59" s="569">
        <v>921</v>
      </c>
      <c r="C59" s="569">
        <v>92107</v>
      </c>
      <c r="D59" s="573" t="s">
        <v>235</v>
      </c>
      <c r="E59" s="571">
        <v>500000</v>
      </c>
    </row>
    <row r="60" spans="1:5" s="568" customFormat="1" ht="12" customHeight="1" hidden="1">
      <c r="A60" s="585"/>
      <c r="B60" s="569"/>
      <c r="C60" s="569"/>
      <c r="D60" s="573"/>
      <c r="E60" s="571"/>
    </row>
    <row r="61" spans="1:5" s="568" customFormat="1" ht="12" hidden="1">
      <c r="A61" s="585"/>
      <c r="B61" s="569"/>
      <c r="C61" s="569"/>
      <c r="D61" s="574"/>
      <c r="E61" s="571"/>
    </row>
    <row r="62" spans="1:5" s="567" customFormat="1" ht="12" hidden="1">
      <c r="A62" s="585"/>
      <c r="B62" s="599"/>
      <c r="C62" s="569"/>
      <c r="D62" s="574"/>
      <c r="E62" s="571"/>
    </row>
    <row r="63" spans="1:5" s="579" customFormat="1" ht="13.5" customHeight="1">
      <c r="A63" s="575"/>
      <c r="B63" s="576"/>
      <c r="C63" s="576"/>
      <c r="D63" s="577" t="s">
        <v>99</v>
      </c>
      <c r="E63" s="578">
        <f>SUM(E52:E62)</f>
        <v>972155</v>
      </c>
    </row>
    <row r="64" spans="1:5" s="579" customFormat="1" ht="13.5" customHeight="1">
      <c r="A64" s="600"/>
      <c r="B64" s="601"/>
      <c r="C64" s="601"/>
      <c r="D64" s="602"/>
      <c r="E64" s="603"/>
    </row>
    <row r="65" spans="1:5" ht="12.75" customHeight="1">
      <c r="A65" s="580" t="s">
        <v>236</v>
      </c>
      <c r="B65" s="580"/>
      <c r="C65" s="580"/>
      <c r="D65" s="580"/>
      <c r="E65" s="580"/>
    </row>
    <row r="66" spans="1:5" ht="6" customHeight="1">
      <c r="A66" s="556"/>
      <c r="B66" s="557"/>
      <c r="C66" s="557"/>
      <c r="D66" s="556"/>
      <c r="E66" s="556"/>
    </row>
    <row r="67" spans="1:5" s="562" customFormat="1" ht="28.5" customHeight="1">
      <c r="A67" s="558" t="s">
        <v>39</v>
      </c>
      <c r="B67" s="559" t="s">
        <v>205</v>
      </c>
      <c r="C67" s="559" t="s">
        <v>206</v>
      </c>
      <c r="D67" s="560" t="s">
        <v>207</v>
      </c>
      <c r="E67" s="561" t="s">
        <v>208</v>
      </c>
    </row>
    <row r="68" spans="1:5" s="568" customFormat="1" ht="11.25" customHeight="1">
      <c r="A68" s="585">
        <v>1</v>
      </c>
      <c r="B68" s="572">
        <v>754</v>
      </c>
      <c r="C68" s="572">
        <v>75404</v>
      </c>
      <c r="D68" s="586" t="s">
        <v>237</v>
      </c>
      <c r="E68" s="587">
        <f>1000000+24725</f>
        <v>1024725</v>
      </c>
    </row>
    <row r="69" spans="1:5" s="568" customFormat="1" ht="12" customHeight="1" hidden="1">
      <c r="A69" s="585">
        <v>3</v>
      </c>
      <c r="B69" s="572"/>
      <c r="C69" s="572"/>
      <c r="D69" s="586"/>
      <c r="E69" s="588"/>
    </row>
    <row r="70" spans="1:5" s="568" customFormat="1" ht="12" customHeight="1" hidden="1">
      <c r="A70" s="585">
        <v>4</v>
      </c>
      <c r="B70" s="564"/>
      <c r="C70" s="564"/>
      <c r="D70" s="586"/>
      <c r="E70" s="587"/>
    </row>
    <row r="71" spans="1:5" s="568" customFormat="1" ht="12" customHeight="1" hidden="1">
      <c r="A71" s="585">
        <v>5</v>
      </c>
      <c r="B71" s="564"/>
      <c r="C71" s="564"/>
      <c r="D71" s="586"/>
      <c r="E71" s="587"/>
    </row>
    <row r="72" spans="1:5" s="568" customFormat="1" ht="12" customHeight="1" hidden="1">
      <c r="A72" s="585">
        <v>6</v>
      </c>
      <c r="B72" s="564"/>
      <c r="C72" s="564"/>
      <c r="D72" s="586"/>
      <c r="E72" s="587"/>
    </row>
    <row r="73" spans="1:5" s="568" customFormat="1" ht="12" customHeight="1" hidden="1">
      <c r="A73" s="585"/>
      <c r="B73" s="569"/>
      <c r="C73" s="569"/>
      <c r="D73" s="573"/>
      <c r="E73" s="571"/>
    </row>
    <row r="74" spans="1:5" s="568" customFormat="1" ht="12" hidden="1">
      <c r="A74" s="585"/>
      <c r="B74" s="569"/>
      <c r="C74" s="569"/>
      <c r="D74" s="574"/>
      <c r="E74" s="571"/>
    </row>
    <row r="75" spans="1:5" s="567" customFormat="1" ht="12" hidden="1">
      <c r="A75" s="585"/>
      <c r="B75" s="599"/>
      <c r="C75" s="569"/>
      <c r="D75" s="574"/>
      <c r="E75" s="571"/>
    </row>
    <row r="76" spans="1:5" s="579" customFormat="1" ht="13.5" customHeight="1">
      <c r="A76" s="575"/>
      <c r="B76" s="576"/>
      <c r="C76" s="576"/>
      <c r="D76" s="577" t="s">
        <v>99</v>
      </c>
      <c r="E76" s="578">
        <f>SUM(E68:E75)</f>
        <v>1024725</v>
      </c>
    </row>
    <row r="77" spans="1:5" ht="9.75" customHeight="1">
      <c r="A77" s="556"/>
      <c r="B77" s="557"/>
      <c r="C77" s="557"/>
      <c r="D77" s="556"/>
      <c r="E77" s="556"/>
    </row>
    <row r="78" spans="1:5" ht="53.25" customHeight="1">
      <c r="A78" s="580" t="s">
        <v>238</v>
      </c>
      <c r="B78" s="580"/>
      <c r="C78" s="580"/>
      <c r="D78" s="580"/>
      <c r="E78" s="580"/>
    </row>
    <row r="79" spans="1:5" ht="6.75" customHeight="1">
      <c r="A79" s="556"/>
      <c r="B79" s="557"/>
      <c r="C79" s="557"/>
      <c r="D79" s="556"/>
      <c r="E79" s="556"/>
    </row>
    <row r="80" spans="1:5" ht="29.25" customHeight="1">
      <c r="A80" s="558" t="s">
        <v>39</v>
      </c>
      <c r="B80" s="559" t="s">
        <v>205</v>
      </c>
      <c r="C80" s="559" t="s">
        <v>206</v>
      </c>
      <c r="D80" s="560" t="s">
        <v>207</v>
      </c>
      <c r="E80" s="561" t="s">
        <v>208</v>
      </c>
    </row>
    <row r="81" spans="1:5" s="579" customFormat="1" ht="24">
      <c r="A81" s="585">
        <v>1</v>
      </c>
      <c r="B81" s="604">
        <v>710</v>
      </c>
      <c r="C81" s="604">
        <v>71095</v>
      </c>
      <c r="D81" s="605" t="s">
        <v>628</v>
      </c>
      <c r="E81" s="606">
        <v>100000</v>
      </c>
    </row>
    <row r="82" spans="1:5" s="579" customFormat="1" ht="27" customHeight="1">
      <c r="A82" s="585">
        <v>2</v>
      </c>
      <c r="B82" s="607"/>
      <c r="C82" s="607"/>
      <c r="D82" s="608" t="s">
        <v>629</v>
      </c>
      <c r="E82" s="609">
        <f>90000-5000+70000</f>
        <v>155000</v>
      </c>
    </row>
    <row r="83" spans="1:5" s="579" customFormat="1" ht="24">
      <c r="A83" s="585">
        <v>3</v>
      </c>
      <c r="B83" s="610">
        <v>801</v>
      </c>
      <c r="C83" s="610">
        <v>80195</v>
      </c>
      <c r="D83" s="608" t="s">
        <v>628</v>
      </c>
      <c r="E83" s="611">
        <f>24786-9000</f>
        <v>15786</v>
      </c>
    </row>
    <row r="84" spans="1:5" s="579" customFormat="1" ht="36.75" customHeight="1">
      <c r="A84" s="585">
        <v>4</v>
      </c>
      <c r="B84" s="607"/>
      <c r="C84" s="607"/>
      <c r="D84" s="608" t="s">
        <v>629</v>
      </c>
      <c r="E84" s="609">
        <f>10080+54550-2500</f>
        <v>62130</v>
      </c>
    </row>
    <row r="85" spans="1:5" s="579" customFormat="1" ht="27.75" customHeight="1">
      <c r="A85" s="585">
        <v>5</v>
      </c>
      <c r="B85" s="612">
        <v>851</v>
      </c>
      <c r="C85" s="612">
        <v>85154</v>
      </c>
      <c r="D85" s="608" t="s">
        <v>629</v>
      </c>
      <c r="E85" s="609">
        <f>1616100-40000+177090+109450-19300</f>
        <v>1843340</v>
      </c>
    </row>
    <row r="86" spans="1:5" s="579" customFormat="1" ht="40.5" customHeight="1">
      <c r="A86" s="585">
        <v>6</v>
      </c>
      <c r="B86" s="612"/>
      <c r="C86" s="612"/>
      <c r="D86" s="608" t="s">
        <v>727</v>
      </c>
      <c r="E86" s="609">
        <f>51500+1350</f>
        <v>52850</v>
      </c>
    </row>
    <row r="87" spans="1:5" s="579" customFormat="1" ht="28.5" customHeight="1">
      <c r="A87" s="585">
        <v>7</v>
      </c>
      <c r="B87" s="612"/>
      <c r="C87" s="612">
        <v>85195</v>
      </c>
      <c r="D87" s="608" t="s">
        <v>629</v>
      </c>
      <c r="E87" s="609">
        <f>6000+10000+55000+95000+33434-4000-2000+29000</f>
        <v>222434</v>
      </c>
    </row>
    <row r="88" spans="1:5" s="579" customFormat="1" ht="24">
      <c r="A88" s="585">
        <v>8</v>
      </c>
      <c r="B88" s="612">
        <v>852</v>
      </c>
      <c r="C88" s="612">
        <v>85201</v>
      </c>
      <c r="D88" s="608" t="s">
        <v>628</v>
      </c>
      <c r="E88" s="609">
        <v>308800</v>
      </c>
    </row>
    <row r="89" spans="1:5" s="579" customFormat="1" ht="28.5" customHeight="1">
      <c r="A89" s="585">
        <v>9</v>
      </c>
      <c r="B89" s="612"/>
      <c r="C89" s="612">
        <v>85203</v>
      </c>
      <c r="D89" s="608" t="s">
        <v>629</v>
      </c>
      <c r="E89" s="609">
        <f>960000-186377</f>
        <v>773623</v>
      </c>
    </row>
    <row r="90" spans="1:5" s="579" customFormat="1" ht="12" customHeight="1" hidden="1">
      <c r="A90" s="585">
        <v>10</v>
      </c>
      <c r="B90" s="612"/>
      <c r="C90" s="612"/>
      <c r="D90" s="608" t="s">
        <v>727</v>
      </c>
      <c r="E90" s="609">
        <f>50400-50400</f>
        <v>0</v>
      </c>
    </row>
    <row r="91" spans="1:5" s="579" customFormat="1" ht="24">
      <c r="A91" s="585">
        <v>10</v>
      </c>
      <c r="B91" s="612"/>
      <c r="C91" s="612">
        <v>85214</v>
      </c>
      <c r="D91" s="608" t="s">
        <v>628</v>
      </c>
      <c r="E91" s="609">
        <v>130000</v>
      </c>
    </row>
    <row r="92" spans="1:5" s="579" customFormat="1" ht="29.25" customHeight="1">
      <c r="A92" s="585">
        <v>11</v>
      </c>
      <c r="B92" s="612"/>
      <c r="C92" s="612"/>
      <c r="D92" s="608" t="s">
        <v>629</v>
      </c>
      <c r="E92" s="609">
        <v>22910</v>
      </c>
    </row>
    <row r="93" spans="1:5" s="579" customFormat="1" ht="24">
      <c r="A93" s="585">
        <v>12</v>
      </c>
      <c r="B93" s="612"/>
      <c r="C93" s="612">
        <v>85228</v>
      </c>
      <c r="D93" s="608" t="s">
        <v>628</v>
      </c>
      <c r="E93" s="609">
        <v>1520000</v>
      </c>
    </row>
    <row r="94" spans="1:5" s="579" customFormat="1" ht="28.5" customHeight="1">
      <c r="A94" s="585">
        <v>13</v>
      </c>
      <c r="B94" s="612"/>
      <c r="C94" s="612"/>
      <c r="D94" s="608" t="s">
        <v>629</v>
      </c>
      <c r="E94" s="609">
        <v>108000</v>
      </c>
    </row>
    <row r="95" spans="1:5" s="579" customFormat="1" ht="42" customHeight="1">
      <c r="A95" s="585">
        <v>14</v>
      </c>
      <c r="B95" s="612"/>
      <c r="C95" s="612"/>
      <c r="D95" s="608" t="s">
        <v>727</v>
      </c>
      <c r="E95" s="609">
        <v>140420</v>
      </c>
    </row>
    <row r="96" spans="1:5" s="579" customFormat="1" ht="42" customHeight="1">
      <c r="A96" s="585">
        <v>15</v>
      </c>
      <c r="B96" s="612"/>
      <c r="C96" s="612">
        <v>85295</v>
      </c>
      <c r="D96" s="608" t="s">
        <v>629</v>
      </c>
      <c r="E96" s="609">
        <f>1500+5000-1500</f>
        <v>5000</v>
      </c>
    </row>
    <row r="97" spans="1:5" s="579" customFormat="1" ht="39" customHeight="1">
      <c r="A97" s="585">
        <v>16</v>
      </c>
      <c r="B97" s="610">
        <v>853</v>
      </c>
      <c r="C97" s="612">
        <v>85311</v>
      </c>
      <c r="D97" s="608" t="s">
        <v>629</v>
      </c>
      <c r="E97" s="609">
        <v>203374</v>
      </c>
    </row>
    <row r="98" spans="1:5" ht="27.75" customHeight="1">
      <c r="A98" s="585"/>
      <c r="B98" s="560" t="s">
        <v>205</v>
      </c>
      <c r="C98" s="559" t="s">
        <v>206</v>
      </c>
      <c r="D98" s="560" t="s">
        <v>207</v>
      </c>
      <c r="E98" s="561" t="s">
        <v>208</v>
      </c>
    </row>
    <row r="99" spans="1:5" s="579" customFormat="1" ht="39" customHeight="1">
      <c r="A99" s="585">
        <v>17</v>
      </c>
      <c r="B99" s="610">
        <v>853</v>
      </c>
      <c r="C99" s="612">
        <v>85311</v>
      </c>
      <c r="D99" s="608" t="s">
        <v>727</v>
      </c>
      <c r="E99" s="609">
        <f>5200+23700-23700</f>
        <v>5200</v>
      </c>
    </row>
    <row r="100" spans="1:5" s="579" customFormat="1" ht="31.5" customHeight="1">
      <c r="A100" s="585">
        <v>18</v>
      </c>
      <c r="B100" s="607"/>
      <c r="C100" s="612">
        <v>85395</v>
      </c>
      <c r="D100" s="608" t="s">
        <v>629</v>
      </c>
      <c r="E100" s="609">
        <f>19730+2500+3500+5000+13356+7802+4690+4730+3030+24254</f>
        <v>88592</v>
      </c>
    </row>
    <row r="101" spans="1:5" s="579" customFormat="1" ht="39" customHeight="1">
      <c r="A101" s="585">
        <v>19</v>
      </c>
      <c r="B101" s="612">
        <v>854</v>
      </c>
      <c r="C101" s="612">
        <v>85401</v>
      </c>
      <c r="D101" s="608" t="s">
        <v>727</v>
      </c>
      <c r="E101" s="609">
        <f>3000-3000</f>
        <v>0</v>
      </c>
    </row>
    <row r="102" spans="1:5" s="579" customFormat="1" ht="33" customHeight="1">
      <c r="A102" s="585">
        <v>20</v>
      </c>
      <c r="B102" s="612"/>
      <c r="C102" s="612">
        <v>85412</v>
      </c>
      <c r="D102" s="608" t="s">
        <v>629</v>
      </c>
      <c r="E102" s="609">
        <f>12000-6000-4000-2000</f>
        <v>0</v>
      </c>
    </row>
    <row r="103" spans="1:5" s="579" customFormat="1" ht="48">
      <c r="A103" s="585">
        <v>21</v>
      </c>
      <c r="B103" s="612">
        <v>921</v>
      </c>
      <c r="C103" s="612">
        <v>92120</v>
      </c>
      <c r="D103" s="613" t="s">
        <v>785</v>
      </c>
      <c r="E103" s="609">
        <f>170000+51072</f>
        <v>221072</v>
      </c>
    </row>
    <row r="104" spans="1:5" s="579" customFormat="1" ht="24">
      <c r="A104" s="585">
        <v>22</v>
      </c>
      <c r="B104" s="610"/>
      <c r="C104" s="610">
        <v>92195</v>
      </c>
      <c r="D104" s="608" t="s">
        <v>628</v>
      </c>
      <c r="E104" s="614">
        <v>33000</v>
      </c>
    </row>
    <row r="105" spans="1:5" s="579" customFormat="1" ht="36">
      <c r="A105" s="585">
        <v>23</v>
      </c>
      <c r="B105" s="610"/>
      <c r="C105" s="610"/>
      <c r="D105" s="615" t="s">
        <v>629</v>
      </c>
      <c r="E105" s="614">
        <v>29474</v>
      </c>
    </row>
    <row r="106" spans="1:5" s="579" customFormat="1" ht="36">
      <c r="A106" s="585">
        <v>24</v>
      </c>
      <c r="B106" s="616">
        <v>926</v>
      </c>
      <c r="C106" s="616">
        <v>92605</v>
      </c>
      <c r="D106" s="615" t="s">
        <v>629</v>
      </c>
      <c r="E106" s="617">
        <f>839000+61400</f>
        <v>900400</v>
      </c>
    </row>
    <row r="107" spans="1:5" s="622" customFormat="1" ht="12">
      <c r="A107" s="618"/>
      <c r="B107" s="619"/>
      <c r="C107" s="619"/>
      <c r="D107" s="620" t="s">
        <v>99</v>
      </c>
      <c r="E107" s="621">
        <f>SUM(E81:E106)</f>
        <v>6941405</v>
      </c>
    </row>
    <row r="108" spans="1:5" ht="12">
      <c r="A108" s="556"/>
      <c r="B108" s="557"/>
      <c r="C108" s="557"/>
      <c r="D108" s="556"/>
      <c r="E108" s="556"/>
    </row>
  </sheetData>
  <mergeCells count="6">
    <mergeCell ref="A78:E78"/>
    <mergeCell ref="A4:E4"/>
    <mergeCell ref="A25:E25"/>
    <mergeCell ref="A34:E34"/>
    <mergeCell ref="A49:E49"/>
    <mergeCell ref="A65:E65"/>
  </mergeCells>
  <printOptions/>
  <pageMargins left="0.98" right="0.63" top="0.81" bottom="0.73" header="0.21" footer="0.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6"/>
  <sheetViews>
    <sheetView workbookViewId="0" topLeftCell="A1">
      <pane xSplit="3" ySplit="5" topLeftCell="D1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36" sqref="C136"/>
    </sheetView>
  </sheetViews>
  <sheetFormatPr defaultColWidth="9.140625" defaultRowHeight="12"/>
  <cols>
    <col min="1" max="1" width="17.8515625" style="0" customWidth="1"/>
    <col min="2" max="2" width="25.421875" style="0" customWidth="1"/>
    <col min="3" max="3" width="36.28125" style="0" customWidth="1"/>
    <col min="4" max="4" width="7.28125" style="0" customWidth="1"/>
    <col min="5" max="5" width="8.28125" style="0" customWidth="1"/>
    <col min="6" max="6" width="8.00390625" style="0" customWidth="1"/>
    <col min="7" max="7" width="7.421875" style="0" customWidth="1"/>
    <col min="8" max="8" width="7.140625" style="0" customWidth="1"/>
    <col min="9" max="9" width="8.00390625" style="0" customWidth="1"/>
    <col min="10" max="10" width="7.7109375" style="0" customWidth="1"/>
    <col min="11" max="11" width="7.8515625" style="0" customWidth="1"/>
    <col min="12" max="12" width="7.00390625" style="0" customWidth="1"/>
    <col min="13" max="13" width="8.28125" style="0" customWidth="1"/>
    <col min="15" max="16" width="7.8515625" style="0" customWidth="1"/>
    <col min="17" max="17" width="8.00390625" style="0" customWidth="1"/>
    <col min="18" max="18" width="7.8515625" style="0" customWidth="1"/>
    <col min="19" max="19" width="7.7109375" style="0" customWidth="1"/>
    <col min="20" max="20" width="7.8515625" style="0" customWidth="1"/>
    <col min="22" max="22" width="8.00390625" style="0" customWidth="1"/>
    <col min="24" max="24" width="10.00390625" style="0" customWidth="1"/>
    <col min="25" max="25" width="10.421875" style="0" customWidth="1"/>
  </cols>
  <sheetData>
    <row r="1" ht="11.25">
      <c r="O1" s="4" t="s">
        <v>791</v>
      </c>
    </row>
    <row r="3" ht="15.75">
      <c r="D3" s="331" t="s">
        <v>36</v>
      </c>
    </row>
    <row r="5" spans="1:26" s="292" customFormat="1" ht="39">
      <c r="A5" s="329" t="s">
        <v>345</v>
      </c>
      <c r="B5" s="329" t="s">
        <v>346</v>
      </c>
      <c r="C5" s="329" t="s">
        <v>347</v>
      </c>
      <c r="D5" s="330" t="s">
        <v>792</v>
      </c>
      <c r="E5" s="330" t="s">
        <v>793</v>
      </c>
      <c r="F5" s="330" t="s">
        <v>794</v>
      </c>
      <c r="G5" s="330" t="s">
        <v>795</v>
      </c>
      <c r="H5" s="330" t="s">
        <v>796</v>
      </c>
      <c r="I5" s="330" t="s">
        <v>797</v>
      </c>
      <c r="J5" s="330" t="s">
        <v>798</v>
      </c>
      <c r="K5" s="330" t="s">
        <v>799</v>
      </c>
      <c r="L5" s="330" t="s">
        <v>800</v>
      </c>
      <c r="M5" s="330" t="s">
        <v>801</v>
      </c>
      <c r="N5" s="330" t="s">
        <v>802</v>
      </c>
      <c r="O5" s="330" t="s">
        <v>803</v>
      </c>
      <c r="P5" s="330" t="s">
        <v>804</v>
      </c>
      <c r="Q5" s="330" t="s">
        <v>805</v>
      </c>
      <c r="R5" s="330" t="s">
        <v>806</v>
      </c>
      <c r="S5" s="330" t="s">
        <v>807</v>
      </c>
      <c r="T5" s="330" t="s">
        <v>808</v>
      </c>
      <c r="U5" s="330" t="s">
        <v>809</v>
      </c>
      <c r="V5" s="330" t="s">
        <v>810</v>
      </c>
      <c r="W5" s="330" t="s">
        <v>811</v>
      </c>
      <c r="X5" s="330" t="s">
        <v>812</v>
      </c>
      <c r="Y5" s="330" t="s">
        <v>813</v>
      </c>
      <c r="Z5" s="330" t="s">
        <v>559</v>
      </c>
    </row>
    <row r="6" spans="1:26" ht="22.5">
      <c r="A6" s="326" t="s">
        <v>353</v>
      </c>
      <c r="B6" s="326" t="s">
        <v>362</v>
      </c>
      <c r="C6" s="327" t="s">
        <v>565</v>
      </c>
      <c r="D6" s="328"/>
      <c r="E6" s="328"/>
      <c r="F6" s="328"/>
      <c r="G6" s="328"/>
      <c r="H6" s="328"/>
      <c r="I6" s="328"/>
      <c r="J6" s="321"/>
      <c r="K6" s="321"/>
      <c r="L6" s="321">
        <v>8000</v>
      </c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>
        <v>10000</v>
      </c>
      <c r="Z6" s="321">
        <v>18000</v>
      </c>
    </row>
    <row r="7" spans="1:26" ht="11.25">
      <c r="A7" s="315"/>
      <c r="B7" s="316" t="s">
        <v>814</v>
      </c>
      <c r="C7" s="317"/>
      <c r="D7" s="322"/>
      <c r="E7" s="322"/>
      <c r="F7" s="322"/>
      <c r="G7" s="322"/>
      <c r="H7" s="322"/>
      <c r="I7" s="322"/>
      <c r="J7" s="322"/>
      <c r="K7" s="322"/>
      <c r="L7" s="322">
        <v>8000</v>
      </c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>
        <v>10000</v>
      </c>
      <c r="Z7" s="322">
        <v>18000</v>
      </c>
    </row>
    <row r="8" spans="1:26" ht="11.25">
      <c r="A8" s="315"/>
      <c r="B8" s="314" t="s">
        <v>601</v>
      </c>
      <c r="C8" s="320" t="s">
        <v>565</v>
      </c>
      <c r="D8" s="321">
        <v>2000</v>
      </c>
      <c r="E8" s="321"/>
      <c r="F8" s="321"/>
      <c r="G8" s="321"/>
      <c r="H8" s="321">
        <v>23000</v>
      </c>
      <c r="I8" s="321"/>
      <c r="J8" s="321">
        <v>10000</v>
      </c>
      <c r="K8" s="321">
        <v>4500</v>
      </c>
      <c r="L8" s="321"/>
      <c r="M8" s="321">
        <v>5002</v>
      </c>
      <c r="N8" s="321"/>
      <c r="O8" s="321">
        <v>9000</v>
      </c>
      <c r="P8" s="321"/>
      <c r="Q8" s="321">
        <v>8906</v>
      </c>
      <c r="R8" s="321"/>
      <c r="S8" s="321"/>
      <c r="T8" s="321">
        <v>5000</v>
      </c>
      <c r="U8" s="321"/>
      <c r="V8" s="321"/>
      <c r="W8" s="321"/>
      <c r="X8" s="321"/>
      <c r="Y8" s="321">
        <v>14500</v>
      </c>
      <c r="Z8" s="321">
        <v>81908</v>
      </c>
    </row>
    <row r="9" spans="1:26" ht="22.5">
      <c r="A9" s="315"/>
      <c r="B9" s="315"/>
      <c r="C9" s="320" t="s">
        <v>599</v>
      </c>
      <c r="D9" s="321"/>
      <c r="E9" s="321"/>
      <c r="F9" s="321"/>
      <c r="G9" s="321"/>
      <c r="H9" s="321"/>
      <c r="I9" s="321">
        <v>7890</v>
      </c>
      <c r="J9" s="321"/>
      <c r="K9" s="321"/>
      <c r="L9" s="321"/>
      <c r="M9" s="321"/>
      <c r="N9" s="321"/>
      <c r="O9" s="321">
        <v>16000</v>
      </c>
      <c r="P9" s="321"/>
      <c r="Q9" s="321"/>
      <c r="R9" s="321">
        <v>40000</v>
      </c>
      <c r="S9" s="321">
        <v>15000</v>
      </c>
      <c r="T9" s="321"/>
      <c r="U9" s="321"/>
      <c r="V9" s="321">
        <v>10000</v>
      </c>
      <c r="W9" s="321">
        <v>14000</v>
      </c>
      <c r="X9" s="321"/>
      <c r="Y9" s="321"/>
      <c r="Z9" s="321">
        <v>102890</v>
      </c>
    </row>
    <row r="10" spans="1:26" ht="11.25">
      <c r="A10" s="315"/>
      <c r="B10" s="316" t="s">
        <v>0</v>
      </c>
      <c r="C10" s="317"/>
      <c r="D10" s="322">
        <v>2000</v>
      </c>
      <c r="E10" s="322"/>
      <c r="F10" s="322"/>
      <c r="G10" s="322"/>
      <c r="H10" s="322">
        <v>23000</v>
      </c>
      <c r="I10" s="322">
        <v>7890</v>
      </c>
      <c r="J10" s="322">
        <v>10000</v>
      </c>
      <c r="K10" s="322">
        <v>4500</v>
      </c>
      <c r="L10" s="322"/>
      <c r="M10" s="322">
        <v>5002</v>
      </c>
      <c r="N10" s="322"/>
      <c r="O10" s="322">
        <v>25000</v>
      </c>
      <c r="P10" s="322"/>
      <c r="Q10" s="322">
        <v>8906</v>
      </c>
      <c r="R10" s="322">
        <v>40000</v>
      </c>
      <c r="S10" s="322">
        <v>15000</v>
      </c>
      <c r="T10" s="322">
        <v>5000</v>
      </c>
      <c r="U10" s="322"/>
      <c r="V10" s="322">
        <v>10000</v>
      </c>
      <c r="W10" s="322">
        <v>14000</v>
      </c>
      <c r="X10" s="322"/>
      <c r="Y10" s="322">
        <v>14500</v>
      </c>
      <c r="Z10" s="322">
        <v>184798</v>
      </c>
    </row>
    <row r="11" spans="1:26" ht="11.25">
      <c r="A11" s="318" t="s">
        <v>370</v>
      </c>
      <c r="B11" s="319"/>
      <c r="C11" s="319"/>
      <c r="D11" s="323">
        <v>2000</v>
      </c>
      <c r="E11" s="323"/>
      <c r="F11" s="323"/>
      <c r="G11" s="323"/>
      <c r="H11" s="323">
        <v>23000</v>
      </c>
      <c r="I11" s="323">
        <v>7890</v>
      </c>
      <c r="J11" s="323">
        <v>10000</v>
      </c>
      <c r="K11" s="323">
        <v>4500</v>
      </c>
      <c r="L11" s="323">
        <v>8000</v>
      </c>
      <c r="M11" s="323">
        <v>5002</v>
      </c>
      <c r="N11" s="323"/>
      <c r="O11" s="323">
        <v>25000</v>
      </c>
      <c r="P11" s="323"/>
      <c r="Q11" s="323">
        <v>8906</v>
      </c>
      <c r="R11" s="323">
        <v>40000</v>
      </c>
      <c r="S11" s="323">
        <v>15000</v>
      </c>
      <c r="T11" s="323">
        <v>5000</v>
      </c>
      <c r="U11" s="323"/>
      <c r="V11" s="323">
        <v>10000</v>
      </c>
      <c r="W11" s="323">
        <v>14000</v>
      </c>
      <c r="X11" s="323"/>
      <c r="Y11" s="323">
        <v>24500</v>
      </c>
      <c r="Z11" s="323">
        <v>202798</v>
      </c>
    </row>
    <row r="12" spans="1:26" ht="11.25">
      <c r="A12" s="314" t="s">
        <v>371</v>
      </c>
      <c r="B12" s="314" t="s">
        <v>372</v>
      </c>
      <c r="C12" s="320" t="s">
        <v>565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>
        <v>3710</v>
      </c>
      <c r="W12" s="321"/>
      <c r="X12" s="321"/>
      <c r="Y12" s="321"/>
      <c r="Z12" s="321">
        <v>3710</v>
      </c>
    </row>
    <row r="13" spans="1:26" ht="11.25">
      <c r="A13" s="315"/>
      <c r="B13" s="316" t="s">
        <v>1</v>
      </c>
      <c r="C13" s="317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>
        <v>3710</v>
      </c>
      <c r="W13" s="322"/>
      <c r="X13" s="322"/>
      <c r="Y13" s="322"/>
      <c r="Z13" s="322">
        <v>3710</v>
      </c>
    </row>
    <row r="14" spans="1:26" ht="11.25">
      <c r="A14" s="318" t="s">
        <v>374</v>
      </c>
      <c r="B14" s="319"/>
      <c r="C14" s="319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>
        <v>3710</v>
      </c>
      <c r="W14" s="323"/>
      <c r="X14" s="323"/>
      <c r="Y14" s="323"/>
      <c r="Z14" s="323">
        <v>3710</v>
      </c>
    </row>
    <row r="15" spans="1:26" ht="22.5">
      <c r="A15" s="314" t="s">
        <v>375</v>
      </c>
      <c r="B15" s="314" t="s">
        <v>376</v>
      </c>
      <c r="C15" s="320" t="s">
        <v>565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>
        <v>1000</v>
      </c>
      <c r="X15" s="321"/>
      <c r="Y15" s="321"/>
      <c r="Z15" s="321">
        <v>1000</v>
      </c>
    </row>
    <row r="16" spans="1:26" ht="11.25">
      <c r="A16" s="315"/>
      <c r="B16" s="316" t="s">
        <v>2</v>
      </c>
      <c r="C16" s="317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>
        <v>1000</v>
      </c>
      <c r="X16" s="322"/>
      <c r="Y16" s="322"/>
      <c r="Z16" s="322">
        <v>1000</v>
      </c>
    </row>
    <row r="17" spans="1:26" ht="11.25">
      <c r="A17" s="318" t="s">
        <v>385</v>
      </c>
      <c r="B17" s="319"/>
      <c r="C17" s="319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>
        <v>1000</v>
      </c>
      <c r="X17" s="323"/>
      <c r="Y17" s="323"/>
      <c r="Z17" s="323">
        <v>1000</v>
      </c>
    </row>
    <row r="18" spans="1:26" ht="11.25">
      <c r="A18" s="332" t="s">
        <v>403</v>
      </c>
      <c r="B18" s="314" t="s">
        <v>413</v>
      </c>
      <c r="C18" s="320" t="s">
        <v>588</v>
      </c>
      <c r="D18" s="321"/>
      <c r="E18" s="321"/>
      <c r="F18" s="321"/>
      <c r="G18" s="321">
        <v>474</v>
      </c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>
        <v>474</v>
      </c>
    </row>
    <row r="19" spans="1:26" ht="11.25">
      <c r="A19" s="333"/>
      <c r="B19" s="315"/>
      <c r="C19" s="320" t="s">
        <v>565</v>
      </c>
      <c r="D19" s="321"/>
      <c r="E19" s="321"/>
      <c r="F19" s="321"/>
      <c r="G19" s="321"/>
      <c r="H19" s="321"/>
      <c r="I19" s="321"/>
      <c r="J19" s="321">
        <v>1000</v>
      </c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>
        <v>1000</v>
      </c>
    </row>
    <row r="20" spans="1:26" ht="11.25">
      <c r="A20" s="334"/>
      <c r="B20" s="316" t="s">
        <v>3</v>
      </c>
      <c r="C20" s="317"/>
      <c r="D20" s="322"/>
      <c r="E20" s="322"/>
      <c r="F20" s="322"/>
      <c r="G20" s="322">
        <v>474</v>
      </c>
      <c r="H20" s="322"/>
      <c r="I20" s="322"/>
      <c r="J20" s="322">
        <v>1000</v>
      </c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>
        <v>1474</v>
      </c>
    </row>
    <row r="21" spans="1:26" ht="11.25">
      <c r="A21" s="318" t="s">
        <v>415</v>
      </c>
      <c r="B21" s="319"/>
      <c r="C21" s="319"/>
      <c r="D21" s="323"/>
      <c r="E21" s="323"/>
      <c r="F21" s="323"/>
      <c r="G21" s="323">
        <v>474</v>
      </c>
      <c r="H21" s="323"/>
      <c r="I21" s="323"/>
      <c r="J21" s="323">
        <v>1000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>
        <v>1474</v>
      </c>
    </row>
    <row r="22" spans="1:26" ht="22.5">
      <c r="A22" s="332" t="s">
        <v>420</v>
      </c>
      <c r="B22" s="314" t="s">
        <v>644</v>
      </c>
      <c r="C22" s="320" t="s">
        <v>645</v>
      </c>
      <c r="D22" s="321"/>
      <c r="E22" s="321"/>
      <c r="F22" s="321">
        <v>4000</v>
      </c>
      <c r="G22" s="321"/>
      <c r="H22" s="321">
        <v>4000</v>
      </c>
      <c r="I22" s="321"/>
      <c r="J22" s="321"/>
      <c r="K22" s="321">
        <v>6025</v>
      </c>
      <c r="L22" s="321"/>
      <c r="M22" s="321"/>
      <c r="N22" s="321"/>
      <c r="O22" s="321"/>
      <c r="P22" s="321">
        <v>2800</v>
      </c>
      <c r="Q22" s="321"/>
      <c r="R22" s="321"/>
      <c r="S22" s="321">
        <v>1700</v>
      </c>
      <c r="T22" s="321"/>
      <c r="U22" s="321">
        <v>4200</v>
      </c>
      <c r="V22" s="321"/>
      <c r="W22" s="321"/>
      <c r="X22" s="321">
        <v>2000</v>
      </c>
      <c r="Y22" s="321"/>
      <c r="Z22" s="321">
        <v>24725</v>
      </c>
    </row>
    <row r="23" spans="1:26" ht="11.25">
      <c r="A23" s="333"/>
      <c r="B23" s="316" t="s">
        <v>4</v>
      </c>
      <c r="C23" s="317"/>
      <c r="D23" s="322"/>
      <c r="E23" s="322"/>
      <c r="F23" s="322">
        <v>4000</v>
      </c>
      <c r="G23" s="322"/>
      <c r="H23" s="322">
        <v>4000</v>
      </c>
      <c r="I23" s="322"/>
      <c r="J23" s="322"/>
      <c r="K23" s="322">
        <v>6025</v>
      </c>
      <c r="L23" s="322"/>
      <c r="M23" s="322"/>
      <c r="N23" s="322"/>
      <c r="O23" s="322"/>
      <c r="P23" s="322">
        <v>2800</v>
      </c>
      <c r="Q23" s="322"/>
      <c r="R23" s="322"/>
      <c r="S23" s="322">
        <v>1700</v>
      </c>
      <c r="T23" s="322"/>
      <c r="U23" s="322">
        <v>4200</v>
      </c>
      <c r="V23" s="322"/>
      <c r="W23" s="322"/>
      <c r="X23" s="322">
        <v>2000</v>
      </c>
      <c r="Y23" s="322"/>
      <c r="Z23" s="322">
        <v>24725</v>
      </c>
    </row>
    <row r="24" spans="1:26" ht="22.5">
      <c r="A24" s="333"/>
      <c r="B24" s="314" t="s">
        <v>421</v>
      </c>
      <c r="C24" s="320" t="s">
        <v>586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>
        <v>1000</v>
      </c>
      <c r="Q24" s="321"/>
      <c r="R24" s="321"/>
      <c r="S24" s="321"/>
      <c r="T24" s="321"/>
      <c r="U24" s="321"/>
      <c r="V24" s="321"/>
      <c r="W24" s="321"/>
      <c r="X24" s="321"/>
      <c r="Y24" s="321"/>
      <c r="Z24" s="321">
        <v>1000</v>
      </c>
    </row>
    <row r="25" spans="1:26" ht="11.25">
      <c r="A25" s="333"/>
      <c r="B25" s="316" t="s">
        <v>5</v>
      </c>
      <c r="C25" s="317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>
        <v>1000</v>
      </c>
      <c r="Q25" s="322"/>
      <c r="R25" s="322"/>
      <c r="S25" s="322"/>
      <c r="T25" s="322"/>
      <c r="U25" s="322"/>
      <c r="V25" s="322"/>
      <c r="W25" s="322"/>
      <c r="X25" s="322"/>
      <c r="Y25" s="322"/>
      <c r="Z25" s="322">
        <v>1000</v>
      </c>
    </row>
    <row r="26" spans="1:26" ht="22.5">
      <c r="A26" s="333"/>
      <c r="B26" s="314" t="s">
        <v>654</v>
      </c>
      <c r="C26" s="320" t="s">
        <v>586</v>
      </c>
      <c r="D26" s="321"/>
      <c r="E26" s="321">
        <v>1000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>
        <v>1000</v>
      </c>
    </row>
    <row r="27" spans="1:26" ht="11.25">
      <c r="A27" s="333"/>
      <c r="B27" s="316" t="s">
        <v>6</v>
      </c>
      <c r="C27" s="317"/>
      <c r="D27" s="322"/>
      <c r="E27" s="322">
        <v>1000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>
        <v>1000</v>
      </c>
    </row>
    <row r="28" spans="1:26" ht="11.25">
      <c r="A28" s="333"/>
      <c r="B28" s="314" t="s">
        <v>659</v>
      </c>
      <c r="C28" s="320" t="s">
        <v>586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>
        <v>1500</v>
      </c>
      <c r="R28" s="321"/>
      <c r="S28" s="321"/>
      <c r="T28" s="321"/>
      <c r="U28" s="321"/>
      <c r="V28" s="321"/>
      <c r="W28" s="321"/>
      <c r="X28" s="321"/>
      <c r="Y28" s="321"/>
      <c r="Z28" s="321">
        <v>1500</v>
      </c>
    </row>
    <row r="29" spans="1:26" ht="11.25">
      <c r="A29" s="333"/>
      <c r="B29" s="315"/>
      <c r="C29" s="320" t="s">
        <v>565</v>
      </c>
      <c r="D29" s="321"/>
      <c r="E29" s="321">
        <v>13500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>
        <v>2000</v>
      </c>
      <c r="R29" s="321"/>
      <c r="S29" s="321"/>
      <c r="T29" s="321"/>
      <c r="U29" s="321"/>
      <c r="V29" s="321"/>
      <c r="W29" s="321"/>
      <c r="X29" s="321"/>
      <c r="Y29" s="321"/>
      <c r="Z29" s="321">
        <v>15500</v>
      </c>
    </row>
    <row r="30" spans="1:26" ht="22.5">
      <c r="A30" s="333"/>
      <c r="B30" s="315"/>
      <c r="C30" s="320" t="s">
        <v>600</v>
      </c>
      <c r="D30" s="321"/>
      <c r="E30" s="321"/>
      <c r="F30" s="321"/>
      <c r="G30" s="321">
        <v>28000</v>
      </c>
      <c r="H30" s="321"/>
      <c r="I30" s="321"/>
      <c r="J30" s="321"/>
      <c r="K30" s="321"/>
      <c r="L30" s="321"/>
      <c r="M30" s="321">
        <v>57783</v>
      </c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>
        <v>85783</v>
      </c>
    </row>
    <row r="31" spans="1:26" ht="11.25">
      <c r="A31" s="334"/>
      <c r="B31" s="316" t="s">
        <v>7</v>
      </c>
      <c r="C31" s="317"/>
      <c r="D31" s="322"/>
      <c r="E31" s="322">
        <v>13500</v>
      </c>
      <c r="F31" s="322"/>
      <c r="G31" s="322">
        <v>28000</v>
      </c>
      <c r="H31" s="322"/>
      <c r="I31" s="322"/>
      <c r="J31" s="322"/>
      <c r="K31" s="322"/>
      <c r="L31" s="322"/>
      <c r="M31" s="322">
        <v>57783</v>
      </c>
      <c r="N31" s="322"/>
      <c r="O31" s="322"/>
      <c r="P31" s="322"/>
      <c r="Q31" s="322">
        <v>3500</v>
      </c>
      <c r="R31" s="322"/>
      <c r="S31" s="322"/>
      <c r="T31" s="322"/>
      <c r="U31" s="322"/>
      <c r="V31" s="322"/>
      <c r="W31" s="322"/>
      <c r="X31" s="322"/>
      <c r="Y31" s="322"/>
      <c r="Z31" s="322">
        <v>102783</v>
      </c>
    </row>
    <row r="32" spans="1:26" ht="11.25">
      <c r="A32" s="318" t="s">
        <v>427</v>
      </c>
      <c r="B32" s="319"/>
      <c r="C32" s="319"/>
      <c r="D32" s="323"/>
      <c r="E32" s="323">
        <v>14500</v>
      </c>
      <c r="F32" s="323">
        <v>4000</v>
      </c>
      <c r="G32" s="323">
        <v>28000</v>
      </c>
      <c r="H32" s="323">
        <v>4000</v>
      </c>
      <c r="I32" s="323"/>
      <c r="J32" s="323"/>
      <c r="K32" s="323">
        <v>6025</v>
      </c>
      <c r="L32" s="323"/>
      <c r="M32" s="323">
        <v>57783</v>
      </c>
      <c r="N32" s="323"/>
      <c r="O32" s="323"/>
      <c r="P32" s="323">
        <v>3800</v>
      </c>
      <c r="Q32" s="323">
        <v>3500</v>
      </c>
      <c r="R32" s="323"/>
      <c r="S32" s="323">
        <v>1700</v>
      </c>
      <c r="T32" s="323"/>
      <c r="U32" s="323">
        <v>4200</v>
      </c>
      <c r="V32" s="323"/>
      <c r="W32" s="323"/>
      <c r="X32" s="323">
        <v>2000</v>
      </c>
      <c r="Y32" s="323"/>
      <c r="Z32" s="323">
        <v>129508</v>
      </c>
    </row>
    <row r="33" spans="1:26" ht="22.5">
      <c r="A33" s="314" t="s">
        <v>469</v>
      </c>
      <c r="B33" s="314" t="s">
        <v>470</v>
      </c>
      <c r="C33" s="320" t="s">
        <v>579</v>
      </c>
      <c r="D33" s="321"/>
      <c r="E33" s="321"/>
      <c r="F33" s="321">
        <v>21000</v>
      </c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>
        <v>21000</v>
      </c>
    </row>
    <row r="34" spans="1:26" ht="11.25">
      <c r="A34" s="315"/>
      <c r="B34" s="315"/>
      <c r="C34" s="320" t="s">
        <v>586</v>
      </c>
      <c r="D34" s="321"/>
      <c r="E34" s="321">
        <v>15633</v>
      </c>
      <c r="F34" s="321">
        <v>12001</v>
      </c>
      <c r="G34" s="321">
        <v>1000</v>
      </c>
      <c r="H34" s="321"/>
      <c r="I34" s="321">
        <v>1000</v>
      </c>
      <c r="J34" s="321">
        <v>1730</v>
      </c>
      <c r="K34" s="321"/>
      <c r="L34" s="321"/>
      <c r="M34" s="321">
        <v>2000</v>
      </c>
      <c r="N34" s="321"/>
      <c r="O34" s="321">
        <v>800</v>
      </c>
      <c r="P34" s="321">
        <v>3500</v>
      </c>
      <c r="Q34" s="321"/>
      <c r="R34" s="321"/>
      <c r="S34" s="321"/>
      <c r="T34" s="321"/>
      <c r="U34" s="321"/>
      <c r="V34" s="321">
        <v>1000</v>
      </c>
      <c r="W34" s="321"/>
      <c r="X34" s="321">
        <v>1000</v>
      </c>
      <c r="Y34" s="321">
        <v>2000</v>
      </c>
      <c r="Z34" s="321">
        <v>41664</v>
      </c>
    </row>
    <row r="35" spans="1:26" ht="22.5">
      <c r="A35" s="315"/>
      <c r="B35" s="315"/>
      <c r="C35" s="320" t="s">
        <v>686</v>
      </c>
      <c r="D35" s="321"/>
      <c r="E35" s="321">
        <v>500</v>
      </c>
      <c r="F35" s="321">
        <v>4000</v>
      </c>
      <c r="G35" s="321"/>
      <c r="H35" s="321"/>
      <c r="I35" s="321">
        <v>1300</v>
      </c>
      <c r="J35" s="321"/>
      <c r="K35" s="321"/>
      <c r="L35" s="321">
        <v>1500</v>
      </c>
      <c r="M35" s="321"/>
      <c r="N35" s="321"/>
      <c r="O35" s="321">
        <v>8000</v>
      </c>
      <c r="P35" s="321"/>
      <c r="Q35" s="321"/>
      <c r="R35" s="321"/>
      <c r="S35" s="321"/>
      <c r="T35" s="321"/>
      <c r="U35" s="321"/>
      <c r="V35" s="321"/>
      <c r="W35" s="321">
        <v>1000</v>
      </c>
      <c r="X35" s="321"/>
      <c r="Y35" s="321">
        <v>8000</v>
      </c>
      <c r="Z35" s="321">
        <v>24300</v>
      </c>
    </row>
    <row r="36" spans="1:26" ht="11.25">
      <c r="A36" s="315"/>
      <c r="B36" s="315"/>
      <c r="C36" s="320" t="s">
        <v>588</v>
      </c>
      <c r="D36" s="321"/>
      <c r="E36" s="321"/>
      <c r="F36" s="321"/>
      <c r="G36" s="321">
        <v>4600</v>
      </c>
      <c r="H36" s="321">
        <v>11000</v>
      </c>
      <c r="I36" s="321"/>
      <c r="J36" s="321"/>
      <c r="K36" s="321"/>
      <c r="L36" s="321">
        <v>13000</v>
      </c>
      <c r="M36" s="321"/>
      <c r="N36" s="321"/>
      <c r="O36" s="321"/>
      <c r="P36" s="321"/>
      <c r="Q36" s="321"/>
      <c r="R36" s="321"/>
      <c r="S36" s="321">
        <v>3474</v>
      </c>
      <c r="T36" s="321"/>
      <c r="U36" s="321"/>
      <c r="V36" s="321">
        <v>4000</v>
      </c>
      <c r="W36" s="321"/>
      <c r="X36" s="321"/>
      <c r="Y36" s="321"/>
      <c r="Z36" s="321">
        <v>36074</v>
      </c>
    </row>
    <row r="37" spans="1:26" ht="11.25">
      <c r="A37" s="315"/>
      <c r="B37" s="315"/>
      <c r="C37" s="320" t="s">
        <v>565</v>
      </c>
      <c r="D37" s="321"/>
      <c r="E37" s="321"/>
      <c r="F37" s="321">
        <v>900</v>
      </c>
      <c r="G37" s="321"/>
      <c r="H37" s="321"/>
      <c r="I37" s="321"/>
      <c r="J37" s="321"/>
      <c r="K37" s="321"/>
      <c r="L37" s="321"/>
      <c r="M37" s="321"/>
      <c r="N37" s="321"/>
      <c r="O37" s="321">
        <v>6000</v>
      </c>
      <c r="P37" s="321"/>
      <c r="Q37" s="321"/>
      <c r="R37" s="321"/>
      <c r="S37" s="321"/>
      <c r="T37" s="321"/>
      <c r="U37" s="321">
        <v>4000</v>
      </c>
      <c r="V37" s="321"/>
      <c r="W37" s="321"/>
      <c r="X37" s="321"/>
      <c r="Y37" s="321"/>
      <c r="Z37" s="321">
        <v>10900</v>
      </c>
    </row>
    <row r="38" spans="1:26" ht="22.5">
      <c r="A38" s="315"/>
      <c r="B38" s="315"/>
      <c r="C38" s="320" t="s">
        <v>599</v>
      </c>
      <c r="D38" s="321">
        <v>3000</v>
      </c>
      <c r="E38" s="321"/>
      <c r="F38" s="321">
        <v>35000</v>
      </c>
      <c r="G38" s="321"/>
      <c r="H38" s="321"/>
      <c r="I38" s="321"/>
      <c r="J38" s="321"/>
      <c r="K38" s="321"/>
      <c r="L38" s="321"/>
      <c r="M38" s="321"/>
      <c r="N38" s="321"/>
      <c r="O38" s="321"/>
      <c r="P38" s="321">
        <v>16000</v>
      </c>
      <c r="Q38" s="321">
        <v>6000</v>
      </c>
      <c r="R38" s="321"/>
      <c r="S38" s="321">
        <v>7434</v>
      </c>
      <c r="T38" s="321">
        <v>20000</v>
      </c>
      <c r="U38" s="321"/>
      <c r="V38" s="321"/>
      <c r="W38" s="321"/>
      <c r="X38" s="321"/>
      <c r="Y38" s="321"/>
      <c r="Z38" s="321">
        <v>87434</v>
      </c>
    </row>
    <row r="39" spans="1:26" ht="22.5">
      <c r="A39" s="315"/>
      <c r="B39" s="315"/>
      <c r="C39" s="320" t="s">
        <v>600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>
        <v>7000</v>
      </c>
      <c r="V39" s="321"/>
      <c r="W39" s="321"/>
      <c r="X39" s="321"/>
      <c r="Y39" s="321"/>
      <c r="Z39" s="321">
        <v>7000</v>
      </c>
    </row>
    <row r="40" spans="1:26" ht="11.25">
      <c r="A40" s="315"/>
      <c r="B40" s="316" t="s">
        <v>8</v>
      </c>
      <c r="C40" s="317"/>
      <c r="D40" s="322">
        <v>3000</v>
      </c>
      <c r="E40" s="322">
        <v>16133</v>
      </c>
      <c r="F40" s="322">
        <v>72901</v>
      </c>
      <c r="G40" s="322">
        <v>5600</v>
      </c>
      <c r="H40" s="322">
        <v>11000</v>
      </c>
      <c r="I40" s="322">
        <v>2300</v>
      </c>
      <c r="J40" s="322">
        <v>1730</v>
      </c>
      <c r="K40" s="322"/>
      <c r="L40" s="322">
        <v>14500</v>
      </c>
      <c r="M40" s="322">
        <v>2000</v>
      </c>
      <c r="N40" s="322"/>
      <c r="O40" s="322">
        <v>14800</v>
      </c>
      <c r="P40" s="322">
        <v>19500</v>
      </c>
      <c r="Q40" s="322">
        <v>6000</v>
      </c>
      <c r="R40" s="322"/>
      <c r="S40" s="322">
        <v>10908</v>
      </c>
      <c r="T40" s="322">
        <v>20000</v>
      </c>
      <c r="U40" s="322">
        <v>11000</v>
      </c>
      <c r="V40" s="322">
        <v>5000</v>
      </c>
      <c r="W40" s="322">
        <v>1000</v>
      </c>
      <c r="X40" s="322">
        <v>1000</v>
      </c>
      <c r="Y40" s="322">
        <v>10000</v>
      </c>
      <c r="Z40" s="322">
        <v>228372</v>
      </c>
    </row>
    <row r="41" spans="1:26" ht="22.5">
      <c r="A41" s="315"/>
      <c r="B41" s="314" t="s">
        <v>475</v>
      </c>
      <c r="C41" s="320" t="s">
        <v>691</v>
      </c>
      <c r="D41" s="321"/>
      <c r="E41" s="321"/>
      <c r="F41" s="321">
        <v>4000</v>
      </c>
      <c r="G41" s="321">
        <v>6000</v>
      </c>
      <c r="H41" s="321">
        <v>5000</v>
      </c>
      <c r="I41" s="321"/>
      <c r="J41" s="321">
        <v>6000</v>
      </c>
      <c r="K41" s="321">
        <v>4000</v>
      </c>
      <c r="L41" s="321"/>
      <c r="M41" s="321"/>
      <c r="N41" s="321"/>
      <c r="O41" s="321">
        <v>1000</v>
      </c>
      <c r="P41" s="321">
        <v>5000</v>
      </c>
      <c r="Q41" s="321">
        <v>1500</v>
      </c>
      <c r="R41" s="321">
        <v>2608</v>
      </c>
      <c r="S41" s="321">
        <v>1000</v>
      </c>
      <c r="T41" s="321"/>
      <c r="U41" s="321">
        <v>2000</v>
      </c>
      <c r="V41" s="321"/>
      <c r="W41" s="321">
        <v>3000</v>
      </c>
      <c r="X41" s="321"/>
      <c r="Y41" s="321">
        <v>1000</v>
      </c>
      <c r="Z41" s="321">
        <v>42108</v>
      </c>
    </row>
    <row r="42" spans="1:26" ht="11.25">
      <c r="A42" s="315"/>
      <c r="B42" s="316" t="s">
        <v>9</v>
      </c>
      <c r="C42" s="317"/>
      <c r="D42" s="322"/>
      <c r="E42" s="322"/>
      <c r="F42" s="322">
        <v>4000</v>
      </c>
      <c r="G42" s="322">
        <v>6000</v>
      </c>
      <c r="H42" s="322">
        <v>5000</v>
      </c>
      <c r="I42" s="322"/>
      <c r="J42" s="322">
        <v>6000</v>
      </c>
      <c r="K42" s="322">
        <v>4000</v>
      </c>
      <c r="L42" s="322"/>
      <c r="M42" s="322"/>
      <c r="N42" s="322"/>
      <c r="O42" s="322">
        <v>1000</v>
      </c>
      <c r="P42" s="322">
        <v>5000</v>
      </c>
      <c r="Q42" s="322">
        <v>1500</v>
      </c>
      <c r="R42" s="322">
        <v>2608</v>
      </c>
      <c r="S42" s="322">
        <v>1000</v>
      </c>
      <c r="T42" s="322"/>
      <c r="U42" s="322">
        <v>2000</v>
      </c>
      <c r="V42" s="322"/>
      <c r="W42" s="322">
        <v>3000</v>
      </c>
      <c r="X42" s="322"/>
      <c r="Y42" s="322">
        <v>1000</v>
      </c>
      <c r="Z42" s="322">
        <v>42108</v>
      </c>
    </row>
    <row r="43" spans="1:26" ht="11.25">
      <c r="A43" s="315"/>
      <c r="B43" s="314" t="s">
        <v>477</v>
      </c>
      <c r="C43" s="320" t="s">
        <v>577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>
        <v>449</v>
      </c>
      <c r="Y43" s="321"/>
      <c r="Z43" s="321">
        <v>449</v>
      </c>
    </row>
    <row r="44" spans="1:26" ht="11.25">
      <c r="A44" s="315"/>
      <c r="B44" s="315"/>
      <c r="C44" s="320" t="s">
        <v>578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>
        <v>61</v>
      </c>
      <c r="Y44" s="321"/>
      <c r="Z44" s="321">
        <v>61</v>
      </c>
    </row>
    <row r="45" spans="1:26" ht="11.25">
      <c r="A45" s="315"/>
      <c r="B45" s="315"/>
      <c r="C45" s="320" t="s">
        <v>579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>
        <v>2490</v>
      </c>
      <c r="Y45" s="321"/>
      <c r="Z45" s="321">
        <v>2490</v>
      </c>
    </row>
    <row r="46" spans="1:26" ht="11.25">
      <c r="A46" s="315"/>
      <c r="B46" s="315"/>
      <c r="C46" s="320" t="s">
        <v>586</v>
      </c>
      <c r="D46" s="321"/>
      <c r="E46" s="321"/>
      <c r="F46" s="321">
        <v>1000</v>
      </c>
      <c r="G46" s="321">
        <v>1000</v>
      </c>
      <c r="H46" s="321"/>
      <c r="I46" s="321"/>
      <c r="J46" s="321"/>
      <c r="K46" s="321">
        <v>2000</v>
      </c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>
        <v>1000</v>
      </c>
      <c r="X46" s="321"/>
      <c r="Y46" s="321"/>
      <c r="Z46" s="321">
        <v>5000</v>
      </c>
    </row>
    <row r="47" spans="1:26" ht="22.5">
      <c r="A47" s="315"/>
      <c r="B47" s="315"/>
      <c r="C47" s="320" t="s">
        <v>686</v>
      </c>
      <c r="D47" s="321"/>
      <c r="E47" s="321"/>
      <c r="F47" s="321">
        <v>5000</v>
      </c>
      <c r="G47" s="321">
        <v>2000</v>
      </c>
      <c r="H47" s="321"/>
      <c r="I47" s="321">
        <v>1100</v>
      </c>
      <c r="J47" s="321"/>
      <c r="K47" s="321"/>
      <c r="L47" s="321">
        <v>1500</v>
      </c>
      <c r="M47" s="321"/>
      <c r="N47" s="321"/>
      <c r="O47" s="321"/>
      <c r="P47" s="321"/>
      <c r="Q47" s="321"/>
      <c r="R47" s="321"/>
      <c r="S47" s="321"/>
      <c r="T47" s="321"/>
      <c r="U47" s="321">
        <v>3000</v>
      </c>
      <c r="V47" s="321"/>
      <c r="W47" s="321">
        <v>3000</v>
      </c>
      <c r="X47" s="321">
        <v>500</v>
      </c>
      <c r="Y47" s="321"/>
      <c r="Z47" s="321">
        <v>16100</v>
      </c>
    </row>
    <row r="48" spans="1:26" ht="11.25">
      <c r="A48" s="315"/>
      <c r="B48" s="315"/>
      <c r="C48" s="320" t="s">
        <v>565</v>
      </c>
      <c r="D48" s="321"/>
      <c r="E48" s="321"/>
      <c r="F48" s="321"/>
      <c r="G48" s="321">
        <v>3000</v>
      </c>
      <c r="H48" s="321"/>
      <c r="I48" s="321">
        <v>4500</v>
      </c>
      <c r="J48" s="321">
        <v>2000</v>
      </c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>
        <v>2000</v>
      </c>
      <c r="V48" s="321"/>
      <c r="W48" s="321"/>
      <c r="X48" s="321"/>
      <c r="Y48" s="321">
        <v>5500</v>
      </c>
      <c r="Z48" s="321">
        <v>17000</v>
      </c>
    </row>
    <row r="49" spans="1:26" ht="22.5">
      <c r="A49" s="315"/>
      <c r="B49" s="315"/>
      <c r="C49" s="320" t="s">
        <v>599</v>
      </c>
      <c r="D49" s="321"/>
      <c r="E49" s="321"/>
      <c r="F49" s="321"/>
      <c r="G49" s="321"/>
      <c r="H49" s="321"/>
      <c r="I49" s="321"/>
      <c r="J49" s="321">
        <v>8000</v>
      </c>
      <c r="K49" s="321"/>
      <c r="L49" s="321"/>
      <c r="M49" s="321">
        <v>5000</v>
      </c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>
        <v>13000</v>
      </c>
    </row>
    <row r="50" spans="1:26" ht="11.25">
      <c r="A50" s="315"/>
      <c r="B50" s="316" t="s">
        <v>10</v>
      </c>
      <c r="C50" s="317"/>
      <c r="D50" s="322"/>
      <c r="E50" s="322"/>
      <c r="F50" s="322">
        <v>6000</v>
      </c>
      <c r="G50" s="322">
        <v>6000</v>
      </c>
      <c r="H50" s="322"/>
      <c r="I50" s="322">
        <v>5600</v>
      </c>
      <c r="J50" s="322">
        <v>10000</v>
      </c>
      <c r="K50" s="322">
        <v>2000</v>
      </c>
      <c r="L50" s="322">
        <v>1500</v>
      </c>
      <c r="M50" s="322">
        <v>5000</v>
      </c>
      <c r="N50" s="322"/>
      <c r="O50" s="322"/>
      <c r="P50" s="322"/>
      <c r="Q50" s="322"/>
      <c r="R50" s="322"/>
      <c r="S50" s="322"/>
      <c r="T50" s="322"/>
      <c r="U50" s="322">
        <v>5000</v>
      </c>
      <c r="V50" s="322"/>
      <c r="W50" s="322">
        <v>4000</v>
      </c>
      <c r="X50" s="322">
        <v>3500</v>
      </c>
      <c r="Y50" s="322">
        <v>5500</v>
      </c>
      <c r="Z50" s="322">
        <v>54100</v>
      </c>
    </row>
    <row r="51" spans="1:26" ht="11.25">
      <c r="A51" s="315"/>
      <c r="B51" s="314" t="s">
        <v>479</v>
      </c>
      <c r="C51" s="320" t="s">
        <v>579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>
        <v>1700</v>
      </c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>
        <v>1700</v>
      </c>
    </row>
    <row r="52" spans="1:26" ht="11.25">
      <c r="A52" s="315"/>
      <c r="B52" s="315"/>
      <c r="C52" s="320" t="s">
        <v>586</v>
      </c>
      <c r="D52" s="321"/>
      <c r="E52" s="321"/>
      <c r="F52" s="321">
        <v>1600</v>
      </c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>
        <v>4000</v>
      </c>
      <c r="V52" s="321"/>
      <c r="W52" s="321"/>
      <c r="X52" s="321"/>
      <c r="Y52" s="321"/>
      <c r="Z52" s="321">
        <v>5600</v>
      </c>
    </row>
    <row r="53" spans="1:26" ht="22.5">
      <c r="A53" s="315"/>
      <c r="B53" s="315"/>
      <c r="C53" s="320" t="s">
        <v>686</v>
      </c>
      <c r="D53" s="321"/>
      <c r="E53" s="321"/>
      <c r="F53" s="321">
        <v>500</v>
      </c>
      <c r="G53" s="321"/>
      <c r="H53" s="321"/>
      <c r="I53" s="321"/>
      <c r="J53" s="321"/>
      <c r="K53" s="321"/>
      <c r="L53" s="321"/>
      <c r="M53" s="321">
        <v>2610</v>
      </c>
      <c r="N53" s="321"/>
      <c r="O53" s="321"/>
      <c r="P53" s="321">
        <v>5000</v>
      </c>
      <c r="Q53" s="321"/>
      <c r="R53" s="321"/>
      <c r="S53" s="321"/>
      <c r="T53" s="321"/>
      <c r="U53" s="321"/>
      <c r="V53" s="321"/>
      <c r="W53" s="321"/>
      <c r="X53" s="321"/>
      <c r="Y53" s="321"/>
      <c r="Z53" s="321">
        <v>8110</v>
      </c>
    </row>
    <row r="54" spans="1:26" ht="11.25">
      <c r="A54" s="315"/>
      <c r="B54" s="315"/>
      <c r="C54" s="320" t="s">
        <v>588</v>
      </c>
      <c r="D54" s="321"/>
      <c r="E54" s="321"/>
      <c r="F54" s="321">
        <v>5000</v>
      </c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>
        <v>5000</v>
      </c>
    </row>
    <row r="55" spans="1:26" ht="11.25">
      <c r="A55" s="315"/>
      <c r="B55" s="315"/>
      <c r="C55" s="320" t="s">
        <v>565</v>
      </c>
      <c r="D55" s="321"/>
      <c r="E55" s="321"/>
      <c r="F55" s="321">
        <v>12500</v>
      </c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>
        <v>12500</v>
      </c>
    </row>
    <row r="56" spans="1:26" ht="11.25">
      <c r="A56" s="315"/>
      <c r="B56" s="316" t="s">
        <v>11</v>
      </c>
      <c r="C56" s="317"/>
      <c r="D56" s="322"/>
      <c r="E56" s="322"/>
      <c r="F56" s="322">
        <v>19600</v>
      </c>
      <c r="G56" s="322"/>
      <c r="H56" s="322"/>
      <c r="I56" s="322"/>
      <c r="J56" s="322"/>
      <c r="K56" s="322"/>
      <c r="L56" s="322"/>
      <c r="M56" s="322">
        <v>4310</v>
      </c>
      <c r="N56" s="322"/>
      <c r="O56" s="322"/>
      <c r="P56" s="322">
        <v>5000</v>
      </c>
      <c r="Q56" s="322"/>
      <c r="R56" s="322"/>
      <c r="S56" s="322"/>
      <c r="T56" s="322"/>
      <c r="U56" s="322">
        <v>4000</v>
      </c>
      <c r="V56" s="322"/>
      <c r="W56" s="322"/>
      <c r="X56" s="322"/>
      <c r="Y56" s="322"/>
      <c r="Z56" s="322">
        <v>32910</v>
      </c>
    </row>
    <row r="57" spans="1:26" ht="22.5">
      <c r="A57" s="315"/>
      <c r="B57" s="314" t="s">
        <v>481</v>
      </c>
      <c r="C57" s="320" t="s">
        <v>686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>
        <v>4000</v>
      </c>
      <c r="R57" s="321"/>
      <c r="S57" s="321"/>
      <c r="T57" s="321"/>
      <c r="U57" s="321"/>
      <c r="V57" s="321"/>
      <c r="W57" s="321"/>
      <c r="X57" s="321"/>
      <c r="Y57" s="321"/>
      <c r="Z57" s="321">
        <v>4000</v>
      </c>
    </row>
    <row r="58" spans="1:26" ht="11.25">
      <c r="A58" s="315"/>
      <c r="B58" s="316" t="s">
        <v>12</v>
      </c>
      <c r="C58" s="317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>
        <v>4000</v>
      </c>
      <c r="R58" s="322"/>
      <c r="S58" s="322"/>
      <c r="T58" s="322"/>
      <c r="U58" s="322"/>
      <c r="V58" s="322"/>
      <c r="W58" s="322"/>
      <c r="X58" s="322"/>
      <c r="Y58" s="322"/>
      <c r="Z58" s="322">
        <v>4000</v>
      </c>
    </row>
    <row r="59" spans="1:26" ht="11.25">
      <c r="A59" s="315"/>
      <c r="B59" s="314" t="s">
        <v>484</v>
      </c>
      <c r="C59" s="320" t="s">
        <v>586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>
        <v>1000</v>
      </c>
      <c r="Z59" s="321">
        <v>1000</v>
      </c>
    </row>
    <row r="60" spans="1:26" ht="11.25">
      <c r="A60" s="315"/>
      <c r="B60" s="316" t="s">
        <v>13</v>
      </c>
      <c r="C60" s="317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>
        <v>1000</v>
      </c>
      <c r="Z60" s="322">
        <v>1000</v>
      </c>
    </row>
    <row r="61" spans="1:26" ht="11.25">
      <c r="A61" s="315"/>
      <c r="B61" s="314" t="s">
        <v>705</v>
      </c>
      <c r="C61" s="320" t="s">
        <v>586</v>
      </c>
      <c r="D61" s="321"/>
      <c r="E61" s="321"/>
      <c r="F61" s="321">
        <v>2000</v>
      </c>
      <c r="G61" s="321"/>
      <c r="H61" s="321">
        <v>15472</v>
      </c>
      <c r="I61" s="321"/>
      <c r="J61" s="321"/>
      <c r="K61" s="321"/>
      <c r="L61" s="321"/>
      <c r="M61" s="321"/>
      <c r="N61" s="321"/>
      <c r="O61" s="321"/>
      <c r="P61" s="321">
        <v>500</v>
      </c>
      <c r="Q61" s="321"/>
      <c r="R61" s="321"/>
      <c r="S61" s="321"/>
      <c r="T61" s="321"/>
      <c r="U61" s="321"/>
      <c r="V61" s="321"/>
      <c r="W61" s="321"/>
      <c r="X61" s="321"/>
      <c r="Y61" s="321"/>
      <c r="Z61" s="321">
        <v>17972</v>
      </c>
    </row>
    <row r="62" spans="1:26" ht="11.25">
      <c r="A62" s="315"/>
      <c r="B62" s="315"/>
      <c r="C62" s="320" t="s">
        <v>565</v>
      </c>
      <c r="D62" s="321"/>
      <c r="E62" s="321"/>
      <c r="F62" s="321"/>
      <c r="G62" s="321"/>
      <c r="H62" s="321">
        <v>3000</v>
      </c>
      <c r="I62" s="321"/>
      <c r="J62" s="321"/>
      <c r="K62" s="321"/>
      <c r="L62" s="321">
        <v>11900</v>
      </c>
      <c r="M62" s="321"/>
      <c r="N62" s="321"/>
      <c r="O62" s="321"/>
      <c r="P62" s="321">
        <v>3000</v>
      </c>
      <c r="Q62" s="321"/>
      <c r="R62" s="321"/>
      <c r="S62" s="321">
        <v>1500</v>
      </c>
      <c r="T62" s="321"/>
      <c r="U62" s="321"/>
      <c r="V62" s="321"/>
      <c r="W62" s="321"/>
      <c r="X62" s="321"/>
      <c r="Y62" s="321"/>
      <c r="Z62" s="321">
        <v>19400</v>
      </c>
    </row>
    <row r="63" spans="1:26" ht="11.25">
      <c r="A63" s="315"/>
      <c r="B63" s="315"/>
      <c r="C63" s="320" t="s">
        <v>592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>
        <v>1500</v>
      </c>
      <c r="S63" s="321"/>
      <c r="T63" s="321"/>
      <c r="U63" s="321"/>
      <c r="V63" s="321"/>
      <c r="W63" s="321"/>
      <c r="X63" s="321"/>
      <c r="Y63" s="321"/>
      <c r="Z63" s="321">
        <v>1500</v>
      </c>
    </row>
    <row r="64" spans="1:26" ht="11.25">
      <c r="A64" s="315"/>
      <c r="B64" s="316" t="s">
        <v>14</v>
      </c>
      <c r="C64" s="317"/>
      <c r="D64" s="322"/>
      <c r="E64" s="322"/>
      <c r="F64" s="322">
        <v>2000</v>
      </c>
      <c r="G64" s="322"/>
      <c r="H64" s="322">
        <v>18472</v>
      </c>
      <c r="I64" s="322"/>
      <c r="J64" s="322"/>
      <c r="K64" s="322"/>
      <c r="L64" s="322">
        <v>11900</v>
      </c>
      <c r="M64" s="322"/>
      <c r="N64" s="322"/>
      <c r="O64" s="322"/>
      <c r="P64" s="322">
        <v>3500</v>
      </c>
      <c r="Q64" s="322"/>
      <c r="R64" s="322">
        <v>1500</v>
      </c>
      <c r="S64" s="322">
        <v>1500</v>
      </c>
      <c r="T64" s="322"/>
      <c r="U64" s="322"/>
      <c r="V64" s="322"/>
      <c r="W64" s="322"/>
      <c r="X64" s="322"/>
      <c r="Y64" s="322"/>
      <c r="Z64" s="322">
        <v>38872</v>
      </c>
    </row>
    <row r="65" spans="1:26" ht="11.25">
      <c r="A65" s="318" t="s">
        <v>490</v>
      </c>
      <c r="B65" s="319"/>
      <c r="C65" s="319"/>
      <c r="D65" s="323">
        <v>3000</v>
      </c>
      <c r="E65" s="323">
        <v>16133</v>
      </c>
      <c r="F65" s="323">
        <v>104501</v>
      </c>
      <c r="G65" s="323">
        <v>17600</v>
      </c>
      <c r="H65" s="323">
        <v>34472</v>
      </c>
      <c r="I65" s="323">
        <v>7900</v>
      </c>
      <c r="J65" s="323">
        <v>17730</v>
      </c>
      <c r="K65" s="323">
        <v>6000</v>
      </c>
      <c r="L65" s="323">
        <v>27900</v>
      </c>
      <c r="M65" s="323">
        <v>11310</v>
      </c>
      <c r="N65" s="323"/>
      <c r="O65" s="323">
        <v>15800</v>
      </c>
      <c r="P65" s="323">
        <v>33000</v>
      </c>
      <c r="Q65" s="323">
        <v>11500</v>
      </c>
      <c r="R65" s="323">
        <v>4108</v>
      </c>
      <c r="S65" s="323">
        <v>13408</v>
      </c>
      <c r="T65" s="323">
        <v>20000</v>
      </c>
      <c r="U65" s="323">
        <v>22000</v>
      </c>
      <c r="V65" s="323">
        <v>5000</v>
      </c>
      <c r="W65" s="323">
        <v>8000</v>
      </c>
      <c r="X65" s="323">
        <v>4500</v>
      </c>
      <c r="Y65" s="323">
        <v>17500</v>
      </c>
      <c r="Z65" s="323">
        <v>401362</v>
      </c>
    </row>
    <row r="66" spans="1:26" ht="13.5" customHeight="1">
      <c r="A66" s="332" t="s">
        <v>491</v>
      </c>
      <c r="B66" s="314" t="s">
        <v>723</v>
      </c>
      <c r="C66" s="320" t="s">
        <v>565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>
        <v>4000</v>
      </c>
      <c r="V66" s="321"/>
      <c r="W66" s="321"/>
      <c r="X66" s="321"/>
      <c r="Y66" s="321"/>
      <c r="Z66" s="321">
        <v>4000</v>
      </c>
    </row>
    <row r="67" spans="1:26" ht="11.25">
      <c r="A67" s="333"/>
      <c r="B67" s="316" t="s">
        <v>15</v>
      </c>
      <c r="C67" s="317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>
        <v>4000</v>
      </c>
      <c r="V67" s="322"/>
      <c r="W67" s="322"/>
      <c r="X67" s="322"/>
      <c r="Y67" s="322"/>
      <c r="Z67" s="322">
        <v>4000</v>
      </c>
    </row>
    <row r="68" spans="1:26" ht="11.25">
      <c r="A68" s="333"/>
      <c r="B68" s="314" t="s">
        <v>732</v>
      </c>
      <c r="C68" s="320" t="s">
        <v>565</v>
      </c>
      <c r="D68" s="321"/>
      <c r="E68" s="321"/>
      <c r="F68" s="321"/>
      <c r="G68" s="321"/>
      <c r="H68" s="321"/>
      <c r="I68" s="321"/>
      <c r="J68" s="321">
        <v>2000</v>
      </c>
      <c r="K68" s="321">
        <v>4000</v>
      </c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>
        <v>6000</v>
      </c>
    </row>
    <row r="69" spans="1:26" ht="11.25">
      <c r="A69" s="334"/>
      <c r="B69" s="316" t="s">
        <v>16</v>
      </c>
      <c r="C69" s="317"/>
      <c r="D69" s="322"/>
      <c r="E69" s="322"/>
      <c r="F69" s="322"/>
      <c r="G69" s="322"/>
      <c r="H69" s="322"/>
      <c r="I69" s="322"/>
      <c r="J69" s="322">
        <v>2000</v>
      </c>
      <c r="K69" s="322">
        <v>4000</v>
      </c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>
        <v>6000</v>
      </c>
    </row>
    <row r="70" spans="1:26" ht="11.25">
      <c r="A70" s="318" t="s">
        <v>497</v>
      </c>
      <c r="B70" s="319"/>
      <c r="C70" s="319"/>
      <c r="D70" s="323"/>
      <c r="E70" s="323"/>
      <c r="F70" s="323"/>
      <c r="G70" s="323"/>
      <c r="H70" s="323"/>
      <c r="I70" s="323"/>
      <c r="J70" s="323">
        <v>2000</v>
      </c>
      <c r="K70" s="323">
        <v>4000</v>
      </c>
      <c r="L70" s="323"/>
      <c r="M70" s="323"/>
      <c r="N70" s="323"/>
      <c r="O70" s="323"/>
      <c r="P70" s="323"/>
      <c r="Q70" s="323"/>
      <c r="R70" s="323"/>
      <c r="S70" s="323"/>
      <c r="T70" s="323"/>
      <c r="U70" s="323">
        <v>4000</v>
      </c>
      <c r="V70" s="323"/>
      <c r="W70" s="323"/>
      <c r="X70" s="323"/>
      <c r="Y70" s="323"/>
      <c r="Z70" s="323">
        <v>10000</v>
      </c>
    </row>
    <row r="71" spans="1:26" ht="11.25">
      <c r="A71" s="332" t="s">
        <v>498</v>
      </c>
      <c r="B71" s="335" t="s">
        <v>499</v>
      </c>
      <c r="C71" s="320" t="s">
        <v>586</v>
      </c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>
        <v>999</v>
      </c>
      <c r="V71" s="321"/>
      <c r="W71" s="321"/>
      <c r="X71" s="321"/>
      <c r="Y71" s="321"/>
      <c r="Z71" s="321">
        <v>999</v>
      </c>
    </row>
    <row r="72" spans="1:26" ht="11.25">
      <c r="A72" s="333"/>
      <c r="B72" s="336"/>
      <c r="C72" s="320" t="s">
        <v>700</v>
      </c>
      <c r="D72" s="321"/>
      <c r="E72" s="321"/>
      <c r="F72" s="321">
        <v>1000</v>
      </c>
      <c r="G72" s="321">
        <v>2000</v>
      </c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>
        <v>3000</v>
      </c>
    </row>
    <row r="73" spans="1:26" ht="11.25">
      <c r="A73" s="333"/>
      <c r="B73" s="316" t="s">
        <v>17</v>
      </c>
      <c r="C73" s="317"/>
      <c r="D73" s="322"/>
      <c r="E73" s="322"/>
      <c r="F73" s="322">
        <v>1000</v>
      </c>
      <c r="G73" s="322">
        <v>2000</v>
      </c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>
        <v>999</v>
      </c>
      <c r="V73" s="322"/>
      <c r="W73" s="322"/>
      <c r="X73" s="322"/>
      <c r="Y73" s="322"/>
      <c r="Z73" s="322">
        <v>3999</v>
      </c>
    </row>
    <row r="74" spans="1:26" ht="11.25">
      <c r="A74" s="333"/>
      <c r="B74" s="335" t="s">
        <v>501</v>
      </c>
      <c r="C74" s="320" t="s">
        <v>577</v>
      </c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>
        <v>781</v>
      </c>
      <c r="U74" s="321"/>
      <c r="V74" s="321"/>
      <c r="W74" s="321"/>
      <c r="X74" s="321"/>
      <c r="Y74" s="321"/>
      <c r="Z74" s="321">
        <v>781</v>
      </c>
    </row>
    <row r="75" spans="1:26" ht="11.25">
      <c r="A75" s="333"/>
      <c r="B75" s="338"/>
      <c r="C75" s="320" t="s">
        <v>578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>
        <v>108</v>
      </c>
      <c r="U75" s="321"/>
      <c r="V75" s="321"/>
      <c r="W75" s="321"/>
      <c r="X75" s="321"/>
      <c r="Y75" s="321"/>
      <c r="Z75" s="321">
        <v>108</v>
      </c>
    </row>
    <row r="76" spans="1:26" ht="11.25">
      <c r="A76" s="333"/>
      <c r="B76" s="336"/>
      <c r="C76" s="320" t="s">
        <v>579</v>
      </c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>
        <v>4511</v>
      </c>
      <c r="U76" s="321"/>
      <c r="V76" s="321"/>
      <c r="W76" s="321"/>
      <c r="X76" s="321"/>
      <c r="Y76" s="321"/>
      <c r="Z76" s="321">
        <v>4511</v>
      </c>
    </row>
    <row r="77" spans="1:26" ht="11.25">
      <c r="A77" s="337"/>
      <c r="B77" s="316" t="s">
        <v>18</v>
      </c>
      <c r="C77" s="317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>
        <v>5400</v>
      </c>
      <c r="U77" s="322"/>
      <c r="V77" s="322"/>
      <c r="W77" s="322"/>
      <c r="X77" s="322"/>
      <c r="Y77" s="322"/>
      <c r="Z77" s="322">
        <v>5400</v>
      </c>
    </row>
    <row r="78" spans="1:26" ht="11.25">
      <c r="A78" s="315"/>
      <c r="B78" s="314" t="s">
        <v>504</v>
      </c>
      <c r="C78" s="320" t="s">
        <v>586</v>
      </c>
      <c r="D78" s="321"/>
      <c r="E78" s="321"/>
      <c r="F78" s="321"/>
      <c r="G78" s="321"/>
      <c r="H78" s="321"/>
      <c r="I78" s="321"/>
      <c r="J78" s="321"/>
      <c r="K78" s="321">
        <v>2700</v>
      </c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>
        <v>2700</v>
      </c>
    </row>
    <row r="79" spans="1:26" ht="11.25">
      <c r="A79" s="315"/>
      <c r="B79" s="316" t="s">
        <v>19</v>
      </c>
      <c r="C79" s="317"/>
      <c r="D79" s="322"/>
      <c r="E79" s="322"/>
      <c r="F79" s="322"/>
      <c r="G79" s="322"/>
      <c r="H79" s="322"/>
      <c r="I79" s="322"/>
      <c r="J79" s="322"/>
      <c r="K79" s="322">
        <v>2700</v>
      </c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>
        <v>2700</v>
      </c>
    </row>
    <row r="80" spans="1:26" ht="45">
      <c r="A80" s="315"/>
      <c r="B80" s="314" t="s">
        <v>512</v>
      </c>
      <c r="C80" s="320" t="s">
        <v>735</v>
      </c>
      <c r="D80" s="321"/>
      <c r="E80" s="321"/>
      <c r="F80" s="321"/>
      <c r="G80" s="321">
        <v>7000</v>
      </c>
      <c r="H80" s="321"/>
      <c r="I80" s="321"/>
      <c r="J80" s="321"/>
      <c r="K80" s="321"/>
      <c r="L80" s="321">
        <v>2000</v>
      </c>
      <c r="M80" s="321"/>
      <c r="N80" s="321"/>
      <c r="O80" s="321"/>
      <c r="P80" s="321"/>
      <c r="Q80" s="321"/>
      <c r="R80" s="321"/>
      <c r="S80" s="321"/>
      <c r="T80" s="321">
        <v>6100</v>
      </c>
      <c r="U80" s="321"/>
      <c r="V80" s="321"/>
      <c r="W80" s="321"/>
      <c r="X80" s="321">
        <v>5000</v>
      </c>
      <c r="Y80" s="321">
        <v>5500</v>
      </c>
      <c r="Z80" s="321">
        <v>25600</v>
      </c>
    </row>
    <row r="81" spans="1:26" ht="11.25">
      <c r="A81" s="315"/>
      <c r="B81" s="316" t="s">
        <v>20</v>
      </c>
      <c r="C81" s="317"/>
      <c r="D81" s="322"/>
      <c r="E81" s="322"/>
      <c r="F81" s="322"/>
      <c r="G81" s="322">
        <v>7000</v>
      </c>
      <c r="H81" s="322"/>
      <c r="I81" s="322"/>
      <c r="J81" s="322"/>
      <c r="K81" s="322"/>
      <c r="L81" s="322">
        <v>2000</v>
      </c>
      <c r="M81" s="322"/>
      <c r="N81" s="322"/>
      <c r="O81" s="322"/>
      <c r="P81" s="322"/>
      <c r="Q81" s="322"/>
      <c r="R81" s="322"/>
      <c r="S81" s="322"/>
      <c r="T81" s="322">
        <v>6100</v>
      </c>
      <c r="U81" s="322"/>
      <c r="V81" s="322"/>
      <c r="W81" s="322"/>
      <c r="X81" s="322">
        <v>5000</v>
      </c>
      <c r="Y81" s="322">
        <v>5500</v>
      </c>
      <c r="Z81" s="322">
        <v>25600</v>
      </c>
    </row>
    <row r="82" spans="1:26" ht="11.25">
      <c r="A82" s="315"/>
      <c r="B82" s="314" t="s">
        <v>519</v>
      </c>
      <c r="C82" s="320" t="s">
        <v>586</v>
      </c>
      <c r="D82" s="321"/>
      <c r="E82" s="321"/>
      <c r="F82" s="321">
        <v>10800</v>
      </c>
      <c r="G82" s="321">
        <v>9000</v>
      </c>
      <c r="H82" s="321"/>
      <c r="I82" s="321">
        <v>1000</v>
      </c>
      <c r="J82" s="321">
        <v>4712</v>
      </c>
      <c r="K82" s="321"/>
      <c r="L82" s="321">
        <v>5000</v>
      </c>
      <c r="M82" s="321"/>
      <c r="N82" s="321">
        <v>6000</v>
      </c>
      <c r="O82" s="321">
        <v>5135</v>
      </c>
      <c r="P82" s="321"/>
      <c r="Q82" s="321"/>
      <c r="R82" s="321">
        <v>6500</v>
      </c>
      <c r="S82" s="321">
        <v>4500</v>
      </c>
      <c r="T82" s="321">
        <v>1500</v>
      </c>
      <c r="U82" s="321"/>
      <c r="V82" s="321">
        <v>2200</v>
      </c>
      <c r="W82" s="321"/>
      <c r="X82" s="321">
        <v>3000</v>
      </c>
      <c r="Y82" s="321">
        <v>8626</v>
      </c>
      <c r="Z82" s="321">
        <v>67973</v>
      </c>
    </row>
    <row r="83" spans="1:26" ht="11.25">
      <c r="A83" s="315"/>
      <c r="B83" s="315"/>
      <c r="C83" s="320" t="s">
        <v>565</v>
      </c>
      <c r="D83" s="321"/>
      <c r="E83" s="321"/>
      <c r="F83" s="321">
        <v>6000</v>
      </c>
      <c r="G83" s="321">
        <v>2500</v>
      </c>
      <c r="H83" s="321"/>
      <c r="I83" s="321"/>
      <c r="J83" s="321">
        <v>5000</v>
      </c>
      <c r="K83" s="321"/>
      <c r="L83" s="321">
        <v>3000</v>
      </c>
      <c r="M83" s="321"/>
      <c r="N83" s="321"/>
      <c r="O83" s="321"/>
      <c r="P83" s="321"/>
      <c r="Q83" s="321">
        <v>6000</v>
      </c>
      <c r="R83" s="321"/>
      <c r="S83" s="321"/>
      <c r="T83" s="321">
        <v>1500</v>
      </c>
      <c r="U83" s="321">
        <v>10000</v>
      </c>
      <c r="V83" s="321">
        <v>2800</v>
      </c>
      <c r="W83" s="321">
        <v>7000</v>
      </c>
      <c r="X83" s="321"/>
      <c r="Y83" s="321"/>
      <c r="Z83" s="321">
        <v>43800</v>
      </c>
    </row>
    <row r="84" spans="1:26" ht="11.25">
      <c r="A84" s="315"/>
      <c r="B84" s="316" t="s">
        <v>21</v>
      </c>
      <c r="C84" s="317"/>
      <c r="D84" s="322"/>
      <c r="E84" s="322"/>
      <c r="F84" s="322">
        <v>16800</v>
      </c>
      <c r="G84" s="322">
        <v>11500</v>
      </c>
      <c r="H84" s="322"/>
      <c r="I84" s="322">
        <v>1000</v>
      </c>
      <c r="J84" s="322">
        <v>9712</v>
      </c>
      <c r="K84" s="322"/>
      <c r="L84" s="322">
        <v>8000</v>
      </c>
      <c r="M84" s="322"/>
      <c r="N84" s="322">
        <v>6000</v>
      </c>
      <c r="O84" s="322">
        <v>5135</v>
      </c>
      <c r="P84" s="322"/>
      <c r="Q84" s="322">
        <v>6000</v>
      </c>
      <c r="R84" s="322">
        <v>6500</v>
      </c>
      <c r="S84" s="322">
        <v>4500</v>
      </c>
      <c r="T84" s="322">
        <v>3000</v>
      </c>
      <c r="U84" s="322">
        <v>10000</v>
      </c>
      <c r="V84" s="322">
        <v>5000</v>
      </c>
      <c r="W84" s="322">
        <v>7000</v>
      </c>
      <c r="X84" s="322">
        <v>3000</v>
      </c>
      <c r="Y84" s="322">
        <v>8626</v>
      </c>
      <c r="Z84" s="322">
        <v>111773</v>
      </c>
    </row>
    <row r="85" spans="1:26" ht="11.25">
      <c r="A85" s="318" t="s">
        <v>521</v>
      </c>
      <c r="B85" s="319"/>
      <c r="C85" s="319"/>
      <c r="D85" s="323"/>
      <c r="E85" s="323"/>
      <c r="F85" s="323">
        <v>17800</v>
      </c>
      <c r="G85" s="323">
        <v>20500</v>
      </c>
      <c r="H85" s="323"/>
      <c r="I85" s="323">
        <v>1000</v>
      </c>
      <c r="J85" s="323">
        <v>9712</v>
      </c>
      <c r="K85" s="323">
        <v>2700</v>
      </c>
      <c r="L85" s="323">
        <v>10000</v>
      </c>
      <c r="M85" s="323"/>
      <c r="N85" s="323">
        <v>6000</v>
      </c>
      <c r="O85" s="323">
        <v>5135</v>
      </c>
      <c r="P85" s="323"/>
      <c r="Q85" s="323">
        <v>6000</v>
      </c>
      <c r="R85" s="323">
        <v>6500</v>
      </c>
      <c r="S85" s="323">
        <v>4500</v>
      </c>
      <c r="T85" s="323">
        <v>14500</v>
      </c>
      <c r="U85" s="323">
        <v>10999</v>
      </c>
      <c r="V85" s="323">
        <v>5000</v>
      </c>
      <c r="W85" s="323">
        <v>7000</v>
      </c>
      <c r="X85" s="323">
        <v>8000</v>
      </c>
      <c r="Y85" s="323">
        <v>14126</v>
      </c>
      <c r="Z85" s="323">
        <v>149472</v>
      </c>
    </row>
    <row r="86" spans="1:26" ht="23.25" customHeight="1">
      <c r="A86" s="332" t="s">
        <v>522</v>
      </c>
      <c r="B86" s="314" t="s">
        <v>743</v>
      </c>
      <c r="C86" s="320" t="s">
        <v>586</v>
      </c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>
        <v>7726</v>
      </c>
      <c r="V86" s="321"/>
      <c r="W86" s="321"/>
      <c r="X86" s="321"/>
      <c r="Y86" s="321"/>
      <c r="Z86" s="321">
        <v>7726</v>
      </c>
    </row>
    <row r="87" spans="1:26" ht="11.25">
      <c r="A87" s="333"/>
      <c r="B87" s="315"/>
      <c r="C87" s="320" t="s">
        <v>565</v>
      </c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>
        <v>0</v>
      </c>
      <c r="V87" s="321"/>
      <c r="W87" s="321"/>
      <c r="X87" s="321"/>
      <c r="Y87" s="321"/>
      <c r="Z87" s="321">
        <v>0</v>
      </c>
    </row>
    <row r="88" spans="1:26" ht="11.25">
      <c r="A88" s="334"/>
      <c r="B88" s="316" t="s">
        <v>22</v>
      </c>
      <c r="C88" s="317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>
        <v>7726</v>
      </c>
      <c r="V88" s="322"/>
      <c r="W88" s="322"/>
      <c r="X88" s="322"/>
      <c r="Y88" s="322"/>
      <c r="Z88" s="322">
        <v>7726</v>
      </c>
    </row>
    <row r="89" spans="1:26" ht="11.25">
      <c r="A89" s="318" t="s">
        <v>529</v>
      </c>
      <c r="B89" s="319"/>
      <c r="C89" s="319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>
        <v>7726</v>
      </c>
      <c r="V89" s="323"/>
      <c r="W89" s="323"/>
      <c r="X89" s="323"/>
      <c r="Y89" s="323"/>
      <c r="Z89" s="323">
        <v>7726</v>
      </c>
    </row>
    <row r="90" spans="1:26" ht="11.25">
      <c r="A90" s="332" t="s">
        <v>530</v>
      </c>
      <c r="B90" s="314" t="s">
        <v>531</v>
      </c>
      <c r="C90" s="320" t="s">
        <v>586</v>
      </c>
      <c r="D90" s="321"/>
      <c r="E90" s="321"/>
      <c r="F90" s="321"/>
      <c r="G90" s="321"/>
      <c r="H90" s="321"/>
      <c r="I90" s="321"/>
      <c r="J90" s="321">
        <v>1970</v>
      </c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>
        <v>1970</v>
      </c>
    </row>
    <row r="91" spans="1:26" ht="11.25">
      <c r="A91" s="333"/>
      <c r="B91" s="315"/>
      <c r="C91" s="320" t="s">
        <v>700</v>
      </c>
      <c r="D91" s="321">
        <v>300</v>
      </c>
      <c r="E91" s="321"/>
      <c r="F91" s="321">
        <v>10000</v>
      </c>
      <c r="G91" s="321">
        <v>1600</v>
      </c>
      <c r="H91" s="321"/>
      <c r="I91" s="321">
        <v>4400</v>
      </c>
      <c r="J91" s="321"/>
      <c r="K91" s="321"/>
      <c r="L91" s="321"/>
      <c r="M91" s="321">
        <v>1250</v>
      </c>
      <c r="N91" s="321"/>
      <c r="O91" s="321">
        <v>8000</v>
      </c>
      <c r="P91" s="321">
        <v>6500</v>
      </c>
      <c r="Q91" s="321"/>
      <c r="R91" s="321">
        <v>2500</v>
      </c>
      <c r="S91" s="321">
        <v>1000</v>
      </c>
      <c r="T91" s="321">
        <v>3000</v>
      </c>
      <c r="U91" s="321"/>
      <c r="V91" s="321"/>
      <c r="W91" s="321">
        <v>10000</v>
      </c>
      <c r="X91" s="321">
        <v>3500</v>
      </c>
      <c r="Y91" s="321"/>
      <c r="Z91" s="321">
        <v>52050</v>
      </c>
    </row>
    <row r="92" spans="1:26" ht="11.25">
      <c r="A92" s="333"/>
      <c r="B92" s="315"/>
      <c r="C92" s="320" t="s">
        <v>565</v>
      </c>
      <c r="D92" s="321"/>
      <c r="E92" s="321"/>
      <c r="F92" s="321"/>
      <c r="G92" s="321"/>
      <c r="H92" s="321"/>
      <c r="I92" s="321"/>
      <c r="J92" s="321">
        <v>300</v>
      </c>
      <c r="K92" s="321"/>
      <c r="L92" s="321"/>
      <c r="M92" s="321"/>
      <c r="N92" s="321"/>
      <c r="O92" s="321"/>
      <c r="P92" s="321"/>
      <c r="Q92" s="321"/>
      <c r="R92" s="321"/>
      <c r="S92" s="321">
        <v>3000</v>
      </c>
      <c r="T92" s="321"/>
      <c r="U92" s="321"/>
      <c r="V92" s="321"/>
      <c r="W92" s="321"/>
      <c r="X92" s="321"/>
      <c r="Y92" s="321"/>
      <c r="Z92" s="321">
        <v>3300</v>
      </c>
    </row>
    <row r="93" spans="1:26" ht="11.25">
      <c r="A93" s="333"/>
      <c r="B93" s="316" t="s">
        <v>23</v>
      </c>
      <c r="C93" s="317"/>
      <c r="D93" s="322">
        <v>300</v>
      </c>
      <c r="E93" s="322"/>
      <c r="F93" s="322">
        <v>10000</v>
      </c>
      <c r="G93" s="322">
        <v>1600</v>
      </c>
      <c r="H93" s="322"/>
      <c r="I93" s="322">
        <v>4400</v>
      </c>
      <c r="J93" s="322">
        <v>2270</v>
      </c>
      <c r="K93" s="322"/>
      <c r="L93" s="322"/>
      <c r="M93" s="322">
        <v>1250</v>
      </c>
      <c r="N93" s="322"/>
      <c r="O93" s="322">
        <v>8000</v>
      </c>
      <c r="P93" s="322">
        <v>6500</v>
      </c>
      <c r="Q93" s="322"/>
      <c r="R93" s="322">
        <v>2500</v>
      </c>
      <c r="S93" s="322">
        <v>4000</v>
      </c>
      <c r="T93" s="322">
        <v>3000</v>
      </c>
      <c r="U93" s="322"/>
      <c r="V93" s="322"/>
      <c r="W93" s="322">
        <v>10000</v>
      </c>
      <c r="X93" s="322">
        <v>3500</v>
      </c>
      <c r="Y93" s="322"/>
      <c r="Z93" s="322">
        <v>57320</v>
      </c>
    </row>
    <row r="94" spans="1:26" ht="45">
      <c r="A94" s="337"/>
      <c r="B94" s="314" t="s">
        <v>745</v>
      </c>
      <c r="C94" s="320" t="s">
        <v>686</v>
      </c>
      <c r="D94" s="321"/>
      <c r="E94" s="321"/>
      <c r="F94" s="321"/>
      <c r="G94" s="321"/>
      <c r="H94" s="321"/>
      <c r="I94" s="321"/>
      <c r="J94" s="321"/>
      <c r="K94" s="321"/>
      <c r="L94" s="321"/>
      <c r="M94" s="321">
        <v>2000</v>
      </c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>
        <v>2000</v>
      </c>
    </row>
    <row r="95" spans="1:26" ht="11.25">
      <c r="A95" s="315"/>
      <c r="B95" s="316" t="s">
        <v>24</v>
      </c>
      <c r="C95" s="317"/>
      <c r="D95" s="322"/>
      <c r="E95" s="322"/>
      <c r="F95" s="322"/>
      <c r="G95" s="322"/>
      <c r="H95" s="322"/>
      <c r="I95" s="322"/>
      <c r="J95" s="322"/>
      <c r="K95" s="322"/>
      <c r="L95" s="322"/>
      <c r="M95" s="322">
        <v>2000</v>
      </c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>
        <v>2000</v>
      </c>
    </row>
    <row r="96" spans="1:26" ht="22.5">
      <c r="A96" s="315"/>
      <c r="B96" s="314" t="s">
        <v>535</v>
      </c>
      <c r="C96" s="320" t="s">
        <v>686</v>
      </c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>
        <v>3500</v>
      </c>
      <c r="Z96" s="321">
        <v>3500</v>
      </c>
    </row>
    <row r="97" spans="1:26" ht="11.25">
      <c r="A97" s="315"/>
      <c r="B97" s="315"/>
      <c r="C97" s="320" t="s">
        <v>565</v>
      </c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>
        <v>1000</v>
      </c>
      <c r="V97" s="321"/>
      <c r="W97" s="321"/>
      <c r="X97" s="321"/>
      <c r="Y97" s="321"/>
      <c r="Z97" s="321">
        <v>1000</v>
      </c>
    </row>
    <row r="98" spans="1:26" ht="16.5" customHeight="1">
      <c r="A98" s="315"/>
      <c r="B98" s="316" t="s">
        <v>25</v>
      </c>
      <c r="C98" s="317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>
        <v>1000</v>
      </c>
      <c r="V98" s="322"/>
      <c r="W98" s="322"/>
      <c r="X98" s="322"/>
      <c r="Y98" s="322">
        <v>3500</v>
      </c>
      <c r="Z98" s="322">
        <v>4500</v>
      </c>
    </row>
    <row r="99" spans="1:26" ht="45">
      <c r="A99" s="315"/>
      <c r="B99" s="314" t="s">
        <v>539</v>
      </c>
      <c r="C99" s="320" t="s">
        <v>565</v>
      </c>
      <c r="D99" s="321"/>
      <c r="E99" s="321"/>
      <c r="F99" s="321">
        <v>9000</v>
      </c>
      <c r="G99" s="321"/>
      <c r="H99" s="321"/>
      <c r="I99" s="321">
        <v>6000</v>
      </c>
      <c r="J99" s="321">
        <v>4000</v>
      </c>
      <c r="K99" s="321"/>
      <c r="L99" s="321">
        <v>3150</v>
      </c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>
        <v>2000</v>
      </c>
      <c r="X99" s="321">
        <v>8500</v>
      </c>
      <c r="Y99" s="321"/>
      <c r="Z99" s="321">
        <v>32650</v>
      </c>
    </row>
    <row r="100" spans="1:26" ht="15.75" customHeight="1">
      <c r="A100" s="315"/>
      <c r="B100" s="316" t="s">
        <v>26</v>
      </c>
      <c r="C100" s="317"/>
      <c r="D100" s="322"/>
      <c r="E100" s="322"/>
      <c r="F100" s="322">
        <v>9000</v>
      </c>
      <c r="G100" s="322"/>
      <c r="H100" s="322"/>
      <c r="I100" s="322">
        <v>6000</v>
      </c>
      <c r="J100" s="322">
        <v>4000</v>
      </c>
      <c r="K100" s="322"/>
      <c r="L100" s="322">
        <v>3150</v>
      </c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>
        <v>2000</v>
      </c>
      <c r="X100" s="322">
        <v>8500</v>
      </c>
      <c r="Y100" s="322"/>
      <c r="Z100" s="322">
        <v>32650</v>
      </c>
    </row>
    <row r="101" spans="1:26" ht="18.75" customHeight="1">
      <c r="A101" s="318" t="s">
        <v>545</v>
      </c>
      <c r="B101" s="319"/>
      <c r="C101" s="319"/>
      <c r="D101" s="323">
        <v>300</v>
      </c>
      <c r="E101" s="323"/>
      <c r="F101" s="323">
        <v>19000</v>
      </c>
      <c r="G101" s="323">
        <v>1600</v>
      </c>
      <c r="H101" s="323"/>
      <c r="I101" s="323">
        <v>10400</v>
      </c>
      <c r="J101" s="323">
        <v>6270</v>
      </c>
      <c r="K101" s="323"/>
      <c r="L101" s="323">
        <v>3150</v>
      </c>
      <c r="M101" s="323">
        <v>3250</v>
      </c>
      <c r="N101" s="323"/>
      <c r="O101" s="323">
        <v>8000</v>
      </c>
      <c r="P101" s="323">
        <v>6500</v>
      </c>
      <c r="Q101" s="323"/>
      <c r="R101" s="323">
        <v>2500</v>
      </c>
      <c r="S101" s="323">
        <v>4000</v>
      </c>
      <c r="T101" s="323">
        <v>3000</v>
      </c>
      <c r="U101" s="323">
        <v>1000</v>
      </c>
      <c r="V101" s="323"/>
      <c r="W101" s="323">
        <v>12000</v>
      </c>
      <c r="X101" s="323">
        <v>12000</v>
      </c>
      <c r="Y101" s="323">
        <v>3500</v>
      </c>
      <c r="Z101" s="323">
        <v>96470</v>
      </c>
    </row>
    <row r="102" spans="1:26" ht="22.5">
      <c r="A102" s="332" t="s">
        <v>546</v>
      </c>
      <c r="B102" s="314" t="s">
        <v>760</v>
      </c>
      <c r="C102" s="320" t="s">
        <v>586</v>
      </c>
      <c r="D102" s="321"/>
      <c r="E102" s="321"/>
      <c r="F102" s="321"/>
      <c r="G102" s="321"/>
      <c r="H102" s="321"/>
      <c r="I102" s="321">
        <v>1000</v>
      </c>
      <c r="J102" s="321"/>
      <c r="K102" s="321"/>
      <c r="L102" s="321"/>
      <c r="M102" s="321"/>
      <c r="N102" s="321"/>
      <c r="O102" s="321"/>
      <c r="P102" s="321">
        <v>600</v>
      </c>
      <c r="Q102" s="321"/>
      <c r="R102" s="321"/>
      <c r="S102" s="321"/>
      <c r="T102" s="321"/>
      <c r="U102" s="321"/>
      <c r="V102" s="321"/>
      <c r="W102" s="321"/>
      <c r="X102" s="321"/>
      <c r="Y102" s="321"/>
      <c r="Z102" s="321">
        <v>1600</v>
      </c>
    </row>
    <row r="103" spans="1:26" ht="18" customHeight="1">
      <c r="A103" s="333"/>
      <c r="B103" s="316" t="s">
        <v>27</v>
      </c>
      <c r="C103" s="317"/>
      <c r="D103" s="322"/>
      <c r="E103" s="322"/>
      <c r="F103" s="322"/>
      <c r="G103" s="322"/>
      <c r="H103" s="322"/>
      <c r="I103" s="322">
        <v>1000</v>
      </c>
      <c r="J103" s="322"/>
      <c r="K103" s="322"/>
      <c r="L103" s="322"/>
      <c r="M103" s="322"/>
      <c r="N103" s="322"/>
      <c r="O103" s="322"/>
      <c r="P103" s="322">
        <v>600</v>
      </c>
      <c r="Q103" s="322"/>
      <c r="R103" s="322"/>
      <c r="S103" s="322"/>
      <c r="T103" s="322"/>
      <c r="U103" s="322"/>
      <c r="V103" s="322"/>
      <c r="W103" s="322"/>
      <c r="X103" s="322"/>
      <c r="Y103" s="322"/>
      <c r="Z103" s="322">
        <v>1600</v>
      </c>
    </row>
    <row r="104" spans="1:26" ht="33.75" customHeight="1">
      <c r="A104" s="333"/>
      <c r="B104" s="314" t="s">
        <v>762</v>
      </c>
      <c r="C104" s="320" t="s">
        <v>611</v>
      </c>
      <c r="D104" s="321"/>
      <c r="E104" s="321"/>
      <c r="F104" s="321"/>
      <c r="G104" s="321"/>
      <c r="H104" s="321"/>
      <c r="I104" s="321">
        <v>1000</v>
      </c>
      <c r="J104" s="321"/>
      <c r="K104" s="321"/>
      <c r="L104" s="321">
        <v>606</v>
      </c>
      <c r="M104" s="321"/>
      <c r="N104" s="321"/>
      <c r="O104" s="321"/>
      <c r="P104" s="321"/>
      <c r="Q104" s="321"/>
      <c r="R104" s="321"/>
      <c r="S104" s="321"/>
      <c r="T104" s="321"/>
      <c r="U104" s="321">
        <v>2000</v>
      </c>
      <c r="V104" s="321"/>
      <c r="W104" s="321"/>
      <c r="X104" s="321"/>
      <c r="Y104" s="321"/>
      <c r="Z104" s="321">
        <v>3606</v>
      </c>
    </row>
    <row r="105" spans="1:26" ht="11.25">
      <c r="A105" s="333"/>
      <c r="B105" s="315"/>
      <c r="C105" s="320" t="s">
        <v>586</v>
      </c>
      <c r="D105" s="321"/>
      <c r="E105" s="321"/>
      <c r="F105" s="321">
        <v>1200</v>
      </c>
      <c r="G105" s="321"/>
      <c r="H105" s="321"/>
      <c r="I105" s="321">
        <v>1800</v>
      </c>
      <c r="J105" s="321">
        <v>1800</v>
      </c>
      <c r="K105" s="321"/>
      <c r="L105" s="321">
        <v>2500</v>
      </c>
      <c r="M105" s="321"/>
      <c r="N105" s="321"/>
      <c r="O105" s="321"/>
      <c r="P105" s="321">
        <v>4050</v>
      </c>
      <c r="Q105" s="321">
        <v>800</v>
      </c>
      <c r="R105" s="321"/>
      <c r="S105" s="321"/>
      <c r="T105" s="321"/>
      <c r="U105" s="321">
        <v>5000</v>
      </c>
      <c r="V105" s="321"/>
      <c r="W105" s="321"/>
      <c r="X105" s="321"/>
      <c r="Y105" s="321"/>
      <c r="Z105" s="321">
        <v>17150</v>
      </c>
    </row>
    <row r="106" spans="1:26" ht="11.25">
      <c r="A106" s="333"/>
      <c r="B106" s="315"/>
      <c r="C106" s="320" t="s">
        <v>588</v>
      </c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>
        <v>2000</v>
      </c>
      <c r="Z106" s="321">
        <v>2000</v>
      </c>
    </row>
    <row r="107" spans="1:26" ht="11.25">
      <c r="A107" s="333"/>
      <c r="B107" s="315"/>
      <c r="C107" s="320" t="s">
        <v>565</v>
      </c>
      <c r="D107" s="321">
        <v>1000</v>
      </c>
      <c r="E107" s="321">
        <v>6000</v>
      </c>
      <c r="F107" s="321">
        <v>3000</v>
      </c>
      <c r="G107" s="321"/>
      <c r="H107" s="321"/>
      <c r="I107" s="321">
        <v>28200</v>
      </c>
      <c r="J107" s="321">
        <v>200</v>
      </c>
      <c r="K107" s="321"/>
      <c r="L107" s="321">
        <v>250</v>
      </c>
      <c r="M107" s="321"/>
      <c r="N107" s="321">
        <v>49453</v>
      </c>
      <c r="O107" s="321"/>
      <c r="P107" s="321">
        <v>5350</v>
      </c>
      <c r="Q107" s="321">
        <v>16000</v>
      </c>
      <c r="R107" s="321"/>
      <c r="S107" s="321"/>
      <c r="T107" s="321">
        <v>2000</v>
      </c>
      <c r="U107" s="321">
        <v>1000</v>
      </c>
      <c r="V107" s="321">
        <v>2000</v>
      </c>
      <c r="W107" s="321">
        <v>26050</v>
      </c>
      <c r="X107" s="321">
        <v>21886</v>
      </c>
      <c r="Y107" s="321">
        <v>12000</v>
      </c>
      <c r="Z107" s="321">
        <v>174389</v>
      </c>
    </row>
    <row r="108" spans="1:26" ht="22.5">
      <c r="A108" s="333"/>
      <c r="B108" s="315"/>
      <c r="C108" s="320" t="s">
        <v>599</v>
      </c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>
        <v>100000</v>
      </c>
      <c r="P108" s="321"/>
      <c r="Q108" s="321"/>
      <c r="R108" s="321">
        <v>75880</v>
      </c>
      <c r="S108" s="321">
        <v>20000</v>
      </c>
      <c r="T108" s="321"/>
      <c r="U108" s="321"/>
      <c r="V108" s="321">
        <v>10000</v>
      </c>
      <c r="W108" s="321">
        <v>9940</v>
      </c>
      <c r="X108" s="321"/>
      <c r="Y108" s="321"/>
      <c r="Z108" s="321">
        <v>215820</v>
      </c>
    </row>
    <row r="109" spans="1:26" ht="15" customHeight="1">
      <c r="A109" s="337"/>
      <c r="B109" s="316" t="s">
        <v>28</v>
      </c>
      <c r="C109" s="317"/>
      <c r="D109" s="322">
        <v>1000</v>
      </c>
      <c r="E109" s="322">
        <v>6000</v>
      </c>
      <c r="F109" s="322">
        <v>4200</v>
      </c>
      <c r="G109" s="322"/>
      <c r="H109" s="322"/>
      <c r="I109" s="322">
        <v>31000</v>
      </c>
      <c r="J109" s="322">
        <v>2000</v>
      </c>
      <c r="K109" s="322"/>
      <c r="L109" s="322">
        <v>3356</v>
      </c>
      <c r="M109" s="322"/>
      <c r="N109" s="322">
        <v>49453</v>
      </c>
      <c r="O109" s="322">
        <v>100000</v>
      </c>
      <c r="P109" s="322">
        <v>9400</v>
      </c>
      <c r="Q109" s="322">
        <v>16800</v>
      </c>
      <c r="R109" s="322">
        <v>75880</v>
      </c>
      <c r="S109" s="322">
        <v>20000</v>
      </c>
      <c r="T109" s="322">
        <v>2000</v>
      </c>
      <c r="U109" s="322">
        <v>8000</v>
      </c>
      <c r="V109" s="322">
        <v>12000</v>
      </c>
      <c r="W109" s="322">
        <v>35990</v>
      </c>
      <c r="X109" s="322">
        <v>21886</v>
      </c>
      <c r="Y109" s="322">
        <v>14000</v>
      </c>
      <c r="Z109" s="322">
        <v>412965</v>
      </c>
    </row>
    <row r="110" spans="1:26" ht="11.25">
      <c r="A110" s="315"/>
      <c r="B110" s="335" t="s">
        <v>766</v>
      </c>
      <c r="C110" s="320" t="s">
        <v>565</v>
      </c>
      <c r="D110" s="321"/>
      <c r="E110" s="321">
        <v>10000</v>
      </c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>
        <v>10000</v>
      </c>
    </row>
    <row r="111" spans="1:26" ht="22.5">
      <c r="A111" s="315"/>
      <c r="B111" s="336"/>
      <c r="C111" s="320" t="s">
        <v>599</v>
      </c>
      <c r="D111" s="321">
        <v>15500</v>
      </c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>
        <v>14000</v>
      </c>
      <c r="P111" s="321"/>
      <c r="Q111" s="321"/>
      <c r="R111" s="321">
        <v>9000</v>
      </c>
      <c r="S111" s="321"/>
      <c r="T111" s="321"/>
      <c r="U111" s="321"/>
      <c r="V111" s="321"/>
      <c r="W111" s="321"/>
      <c r="X111" s="321"/>
      <c r="Y111" s="321">
        <v>4340</v>
      </c>
      <c r="Z111" s="321">
        <v>42840</v>
      </c>
    </row>
    <row r="112" spans="1:26" ht="11.25">
      <c r="A112" s="315"/>
      <c r="B112" s="316" t="s">
        <v>29</v>
      </c>
      <c r="C112" s="317"/>
      <c r="D112" s="322">
        <v>15500</v>
      </c>
      <c r="E112" s="322">
        <v>10000</v>
      </c>
      <c r="F112" s="322"/>
      <c r="G112" s="322"/>
      <c r="H112" s="322"/>
      <c r="I112" s="322"/>
      <c r="J112" s="322"/>
      <c r="K112" s="322"/>
      <c r="L112" s="322"/>
      <c r="M112" s="322"/>
      <c r="N112" s="322"/>
      <c r="O112" s="322">
        <v>14000</v>
      </c>
      <c r="P112" s="322"/>
      <c r="Q112" s="322"/>
      <c r="R112" s="322">
        <v>9000</v>
      </c>
      <c r="S112" s="322"/>
      <c r="T112" s="322"/>
      <c r="U112" s="322"/>
      <c r="V112" s="322"/>
      <c r="W112" s="322"/>
      <c r="X112" s="322"/>
      <c r="Y112" s="322">
        <v>4340</v>
      </c>
      <c r="Z112" s="322">
        <v>52840</v>
      </c>
    </row>
    <row r="113" spans="1:26" ht="11.25">
      <c r="A113" s="315"/>
      <c r="B113" s="314" t="s">
        <v>549</v>
      </c>
      <c r="C113" s="320" t="s">
        <v>565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>
        <v>3000</v>
      </c>
      <c r="Y113" s="321"/>
      <c r="Z113" s="321">
        <v>3000</v>
      </c>
    </row>
    <row r="114" spans="1:26" ht="22.5">
      <c r="A114" s="315"/>
      <c r="B114" s="315"/>
      <c r="C114" s="320" t="s">
        <v>599</v>
      </c>
      <c r="D114" s="321">
        <v>40766</v>
      </c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>
        <v>32509</v>
      </c>
      <c r="Q114" s="321"/>
      <c r="R114" s="321"/>
      <c r="S114" s="321"/>
      <c r="T114" s="321"/>
      <c r="U114" s="321"/>
      <c r="V114" s="321">
        <v>4000</v>
      </c>
      <c r="W114" s="321"/>
      <c r="X114" s="321"/>
      <c r="Y114" s="321"/>
      <c r="Z114" s="321">
        <v>77275</v>
      </c>
    </row>
    <row r="115" spans="1:26" ht="11.25">
      <c r="A115" s="315"/>
      <c r="B115" s="316" t="s">
        <v>30</v>
      </c>
      <c r="C115" s="317"/>
      <c r="D115" s="322">
        <v>40766</v>
      </c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>
        <v>32509</v>
      </c>
      <c r="Q115" s="322"/>
      <c r="R115" s="322"/>
      <c r="S115" s="322"/>
      <c r="T115" s="322"/>
      <c r="U115" s="322"/>
      <c r="V115" s="322">
        <v>4000</v>
      </c>
      <c r="W115" s="322"/>
      <c r="X115" s="322">
        <v>3000</v>
      </c>
      <c r="Y115" s="322"/>
      <c r="Z115" s="322">
        <v>80275</v>
      </c>
    </row>
    <row r="116" spans="1:26" ht="11.25">
      <c r="A116" s="318" t="s">
        <v>552</v>
      </c>
      <c r="B116" s="319"/>
      <c r="C116" s="319"/>
      <c r="D116" s="323">
        <v>57266</v>
      </c>
      <c r="E116" s="323">
        <v>16000</v>
      </c>
      <c r="F116" s="323">
        <v>4200</v>
      </c>
      <c r="G116" s="323"/>
      <c r="H116" s="323"/>
      <c r="I116" s="323">
        <v>32000</v>
      </c>
      <c r="J116" s="323">
        <v>2000</v>
      </c>
      <c r="K116" s="323"/>
      <c r="L116" s="323">
        <v>3356</v>
      </c>
      <c r="M116" s="323"/>
      <c r="N116" s="323">
        <v>49453</v>
      </c>
      <c r="O116" s="323">
        <v>114000</v>
      </c>
      <c r="P116" s="323">
        <v>42509</v>
      </c>
      <c r="Q116" s="323">
        <v>16800</v>
      </c>
      <c r="R116" s="323">
        <v>84880</v>
      </c>
      <c r="S116" s="323">
        <v>20000</v>
      </c>
      <c r="T116" s="323">
        <v>2000</v>
      </c>
      <c r="U116" s="323">
        <v>8000</v>
      </c>
      <c r="V116" s="323">
        <v>16000</v>
      </c>
      <c r="W116" s="323">
        <v>35990</v>
      </c>
      <c r="X116" s="323">
        <v>24886</v>
      </c>
      <c r="Y116" s="323">
        <v>18340</v>
      </c>
      <c r="Z116" s="323">
        <v>547680</v>
      </c>
    </row>
    <row r="117" spans="1:26" ht="22.5">
      <c r="A117" s="332" t="s">
        <v>768</v>
      </c>
      <c r="B117" s="314" t="s">
        <v>769</v>
      </c>
      <c r="C117" s="320" t="s">
        <v>565</v>
      </c>
      <c r="D117" s="321">
        <v>2000</v>
      </c>
      <c r="E117" s="321"/>
      <c r="F117" s="321"/>
      <c r="G117" s="321">
        <v>6000</v>
      </c>
      <c r="H117" s="321">
        <v>5000</v>
      </c>
      <c r="I117" s="321">
        <v>3864</v>
      </c>
      <c r="J117" s="321"/>
      <c r="K117" s="321"/>
      <c r="L117" s="321">
        <v>4700</v>
      </c>
      <c r="M117" s="321"/>
      <c r="N117" s="321"/>
      <c r="O117" s="321">
        <v>15000</v>
      </c>
      <c r="P117" s="321">
        <v>2500</v>
      </c>
      <c r="Q117" s="321">
        <v>7000</v>
      </c>
      <c r="R117" s="321">
        <v>3000</v>
      </c>
      <c r="S117" s="321">
        <v>6000</v>
      </c>
      <c r="T117" s="321"/>
      <c r="U117" s="321">
        <v>24200</v>
      </c>
      <c r="V117" s="321">
        <v>10500</v>
      </c>
      <c r="W117" s="321">
        <v>4000</v>
      </c>
      <c r="X117" s="321">
        <v>8000</v>
      </c>
      <c r="Y117" s="321"/>
      <c r="Z117" s="321">
        <v>101764</v>
      </c>
    </row>
    <row r="118" spans="1:26" ht="11.25">
      <c r="A118" s="333"/>
      <c r="B118" s="316" t="s">
        <v>31</v>
      </c>
      <c r="C118" s="317"/>
      <c r="D118" s="322">
        <v>2000</v>
      </c>
      <c r="E118" s="322"/>
      <c r="F118" s="322"/>
      <c r="G118" s="322">
        <v>6000</v>
      </c>
      <c r="H118" s="322">
        <v>5000</v>
      </c>
      <c r="I118" s="322">
        <v>3864</v>
      </c>
      <c r="J118" s="322"/>
      <c r="K118" s="322"/>
      <c r="L118" s="322">
        <v>4700</v>
      </c>
      <c r="M118" s="322"/>
      <c r="N118" s="322"/>
      <c r="O118" s="322">
        <v>15000</v>
      </c>
      <c r="P118" s="322">
        <v>2500</v>
      </c>
      <c r="Q118" s="322">
        <v>7000</v>
      </c>
      <c r="R118" s="322">
        <v>3000</v>
      </c>
      <c r="S118" s="322">
        <v>6000</v>
      </c>
      <c r="T118" s="322"/>
      <c r="U118" s="322">
        <v>24200</v>
      </c>
      <c r="V118" s="322">
        <v>10500</v>
      </c>
      <c r="W118" s="322">
        <v>4000</v>
      </c>
      <c r="X118" s="322">
        <v>8000</v>
      </c>
      <c r="Y118" s="322"/>
      <c r="Z118" s="322">
        <v>101764</v>
      </c>
    </row>
    <row r="119" spans="1:26" ht="22.5">
      <c r="A119" s="333"/>
      <c r="B119" s="314" t="s">
        <v>777</v>
      </c>
      <c r="C119" s="320" t="s">
        <v>772</v>
      </c>
      <c r="D119" s="321"/>
      <c r="E119" s="321"/>
      <c r="F119" s="321">
        <v>3300</v>
      </c>
      <c r="G119" s="321"/>
      <c r="H119" s="321"/>
      <c r="I119" s="321"/>
      <c r="J119" s="321"/>
      <c r="K119" s="321"/>
      <c r="L119" s="321"/>
      <c r="M119" s="321"/>
      <c r="N119" s="321">
        <v>3575</v>
      </c>
      <c r="O119" s="321"/>
      <c r="P119" s="321"/>
      <c r="Q119" s="321"/>
      <c r="R119" s="321"/>
      <c r="S119" s="321"/>
      <c r="T119" s="321"/>
      <c r="U119" s="321">
        <v>13274</v>
      </c>
      <c r="V119" s="321"/>
      <c r="W119" s="321"/>
      <c r="X119" s="321"/>
      <c r="Y119" s="321"/>
      <c r="Z119" s="321">
        <v>20149</v>
      </c>
    </row>
    <row r="120" spans="1:26" ht="11.25">
      <c r="A120" s="333"/>
      <c r="B120" s="316" t="s">
        <v>32</v>
      </c>
      <c r="C120" s="317"/>
      <c r="D120" s="322"/>
      <c r="E120" s="322"/>
      <c r="F120" s="322">
        <v>3300</v>
      </c>
      <c r="G120" s="322"/>
      <c r="H120" s="322"/>
      <c r="I120" s="322"/>
      <c r="J120" s="322"/>
      <c r="K120" s="322"/>
      <c r="L120" s="322"/>
      <c r="M120" s="322"/>
      <c r="N120" s="322">
        <v>3575</v>
      </c>
      <c r="O120" s="322"/>
      <c r="P120" s="322"/>
      <c r="Q120" s="322"/>
      <c r="R120" s="322"/>
      <c r="S120" s="322"/>
      <c r="T120" s="322"/>
      <c r="U120" s="322">
        <v>13274</v>
      </c>
      <c r="V120" s="322"/>
      <c r="W120" s="322"/>
      <c r="X120" s="322"/>
      <c r="Y120" s="322"/>
      <c r="Z120" s="322">
        <v>20149</v>
      </c>
    </row>
    <row r="121" spans="1:26" ht="22.5">
      <c r="A121" s="333"/>
      <c r="B121" s="314" t="s">
        <v>779</v>
      </c>
      <c r="C121" s="320" t="s">
        <v>772</v>
      </c>
      <c r="D121" s="321"/>
      <c r="E121" s="321">
        <v>500</v>
      </c>
      <c r="F121" s="321">
        <v>4500</v>
      </c>
      <c r="G121" s="321">
        <v>2000</v>
      </c>
      <c r="H121" s="321"/>
      <c r="I121" s="321"/>
      <c r="J121" s="321">
        <v>4000</v>
      </c>
      <c r="K121" s="321">
        <v>5200</v>
      </c>
      <c r="L121" s="321"/>
      <c r="M121" s="321"/>
      <c r="N121" s="321"/>
      <c r="O121" s="321"/>
      <c r="P121" s="321">
        <v>2000</v>
      </c>
      <c r="Q121" s="321"/>
      <c r="R121" s="321"/>
      <c r="S121" s="321"/>
      <c r="T121" s="321">
        <v>1401</v>
      </c>
      <c r="U121" s="321"/>
      <c r="V121" s="321"/>
      <c r="W121" s="321"/>
      <c r="X121" s="321">
        <v>2000</v>
      </c>
      <c r="Y121" s="321">
        <v>2000</v>
      </c>
      <c r="Z121" s="321">
        <v>23601</v>
      </c>
    </row>
    <row r="122" spans="1:26" ht="11.25">
      <c r="A122" s="334"/>
      <c r="B122" s="316" t="s">
        <v>33</v>
      </c>
      <c r="C122" s="317"/>
      <c r="D122" s="322"/>
      <c r="E122" s="322">
        <v>500</v>
      </c>
      <c r="F122" s="322">
        <v>4500</v>
      </c>
      <c r="G122" s="322">
        <v>2000</v>
      </c>
      <c r="H122" s="322"/>
      <c r="I122" s="322"/>
      <c r="J122" s="322">
        <v>4000</v>
      </c>
      <c r="K122" s="322">
        <v>5200</v>
      </c>
      <c r="L122" s="322"/>
      <c r="M122" s="322"/>
      <c r="N122" s="322"/>
      <c r="O122" s="322"/>
      <c r="P122" s="322">
        <v>2000</v>
      </c>
      <c r="Q122" s="322"/>
      <c r="R122" s="322"/>
      <c r="S122" s="322"/>
      <c r="T122" s="322">
        <v>1401</v>
      </c>
      <c r="U122" s="322"/>
      <c r="V122" s="322"/>
      <c r="W122" s="322"/>
      <c r="X122" s="322">
        <v>2000</v>
      </c>
      <c r="Y122" s="322">
        <v>2000</v>
      </c>
      <c r="Z122" s="322">
        <v>23601</v>
      </c>
    </row>
    <row r="123" spans="1:26" ht="11.25">
      <c r="A123" s="318" t="s">
        <v>789</v>
      </c>
      <c r="B123" s="319"/>
      <c r="C123" s="319"/>
      <c r="D123" s="323">
        <v>2000</v>
      </c>
      <c r="E123" s="323">
        <v>500</v>
      </c>
      <c r="F123" s="323">
        <v>7800</v>
      </c>
      <c r="G123" s="323">
        <v>8000</v>
      </c>
      <c r="H123" s="323">
        <v>5000</v>
      </c>
      <c r="I123" s="323">
        <v>3864</v>
      </c>
      <c r="J123" s="323">
        <v>4000</v>
      </c>
      <c r="K123" s="323">
        <v>5200</v>
      </c>
      <c r="L123" s="323">
        <v>4700</v>
      </c>
      <c r="M123" s="323"/>
      <c r="N123" s="323">
        <v>3575</v>
      </c>
      <c r="O123" s="323">
        <v>15000</v>
      </c>
      <c r="P123" s="323">
        <v>4500</v>
      </c>
      <c r="Q123" s="323">
        <v>7000</v>
      </c>
      <c r="R123" s="323">
        <v>3000</v>
      </c>
      <c r="S123" s="323">
        <v>6000</v>
      </c>
      <c r="T123" s="323">
        <v>1401</v>
      </c>
      <c r="U123" s="323">
        <v>37474</v>
      </c>
      <c r="V123" s="323">
        <v>10500</v>
      </c>
      <c r="W123" s="323">
        <v>4000</v>
      </c>
      <c r="X123" s="323">
        <v>10000</v>
      </c>
      <c r="Y123" s="323">
        <v>2000</v>
      </c>
      <c r="Z123" s="323">
        <v>145514</v>
      </c>
    </row>
    <row r="124" spans="1:26" ht="22.5">
      <c r="A124" s="314" t="s">
        <v>553</v>
      </c>
      <c r="B124" s="314" t="s">
        <v>554</v>
      </c>
      <c r="C124" s="320" t="s">
        <v>599</v>
      </c>
      <c r="D124" s="321"/>
      <c r="E124" s="321"/>
      <c r="F124" s="321"/>
      <c r="G124" s="321"/>
      <c r="H124" s="321"/>
      <c r="I124" s="321"/>
      <c r="J124" s="321"/>
      <c r="K124" s="321"/>
      <c r="L124" s="321"/>
      <c r="M124" s="321">
        <v>0</v>
      </c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>
        <v>0</v>
      </c>
    </row>
    <row r="125" spans="1:26" ht="11.25">
      <c r="A125" s="315"/>
      <c r="B125" s="316" t="s">
        <v>34</v>
      </c>
      <c r="C125" s="317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>
        <v>0</v>
      </c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>
        <v>0</v>
      </c>
    </row>
    <row r="126" spans="1:26" ht="45">
      <c r="A126" s="315"/>
      <c r="B126" s="314" t="s">
        <v>556</v>
      </c>
      <c r="C126" s="320" t="s">
        <v>629</v>
      </c>
      <c r="D126" s="321"/>
      <c r="E126" s="321"/>
      <c r="F126" s="321"/>
      <c r="G126" s="321"/>
      <c r="H126" s="321"/>
      <c r="I126" s="321"/>
      <c r="J126" s="321">
        <v>4000</v>
      </c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>
        <v>4000</v>
      </c>
    </row>
    <row r="127" spans="1:26" ht="22.5">
      <c r="A127" s="315"/>
      <c r="B127" s="315"/>
      <c r="C127" s="320" t="s">
        <v>577</v>
      </c>
      <c r="D127" s="321"/>
      <c r="E127" s="321"/>
      <c r="F127" s="321"/>
      <c r="G127" s="321"/>
      <c r="H127" s="321">
        <v>100</v>
      </c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>
        <v>100</v>
      </c>
      <c r="W127" s="321"/>
      <c r="X127" s="321"/>
      <c r="Y127" s="321"/>
      <c r="Z127" s="321">
        <v>200</v>
      </c>
    </row>
    <row r="128" spans="1:26" ht="11.25">
      <c r="A128" s="315"/>
      <c r="B128" s="315"/>
      <c r="C128" s="320" t="s">
        <v>586</v>
      </c>
      <c r="D128" s="321"/>
      <c r="E128" s="321"/>
      <c r="F128" s="321"/>
      <c r="G128" s="321"/>
      <c r="H128" s="321">
        <v>5900</v>
      </c>
      <c r="I128" s="321"/>
      <c r="J128" s="321"/>
      <c r="K128" s="321"/>
      <c r="L128" s="321">
        <v>2500</v>
      </c>
      <c r="M128" s="321"/>
      <c r="N128" s="321"/>
      <c r="O128" s="321"/>
      <c r="P128" s="321"/>
      <c r="Q128" s="321"/>
      <c r="R128" s="321">
        <v>1500</v>
      </c>
      <c r="S128" s="321"/>
      <c r="T128" s="321"/>
      <c r="U128" s="321"/>
      <c r="V128" s="321">
        <v>12200</v>
      </c>
      <c r="W128" s="321">
        <v>827</v>
      </c>
      <c r="X128" s="321">
        <v>3000</v>
      </c>
      <c r="Y128" s="321"/>
      <c r="Z128" s="321">
        <v>25927</v>
      </c>
    </row>
    <row r="129" spans="1:26" ht="11.25">
      <c r="A129" s="315"/>
      <c r="B129" s="315"/>
      <c r="C129" s="320" t="s">
        <v>588</v>
      </c>
      <c r="D129" s="321"/>
      <c r="E129" s="321"/>
      <c r="F129" s="321"/>
      <c r="G129" s="321"/>
      <c r="H129" s="321"/>
      <c r="I129" s="321"/>
      <c r="J129" s="321"/>
      <c r="K129" s="321"/>
      <c r="L129" s="321">
        <v>7000</v>
      </c>
      <c r="M129" s="321"/>
      <c r="N129" s="321"/>
      <c r="O129" s="321"/>
      <c r="P129" s="321"/>
      <c r="Q129" s="321"/>
      <c r="R129" s="321"/>
      <c r="S129" s="321"/>
      <c r="T129" s="321"/>
      <c r="U129" s="321">
        <v>6000</v>
      </c>
      <c r="V129" s="321"/>
      <c r="W129" s="321"/>
      <c r="X129" s="321"/>
      <c r="Y129" s="321"/>
      <c r="Z129" s="321">
        <v>13000</v>
      </c>
    </row>
    <row r="130" spans="1:26" ht="11.25">
      <c r="A130" s="315"/>
      <c r="B130" s="315"/>
      <c r="C130" s="320" t="s">
        <v>565</v>
      </c>
      <c r="D130" s="321">
        <v>764</v>
      </c>
      <c r="E130" s="321"/>
      <c r="F130" s="321"/>
      <c r="G130" s="321">
        <v>6000</v>
      </c>
      <c r="H130" s="321">
        <v>7000</v>
      </c>
      <c r="I130" s="321"/>
      <c r="J130" s="321"/>
      <c r="K130" s="321"/>
      <c r="L130" s="321"/>
      <c r="M130" s="321"/>
      <c r="N130" s="321"/>
      <c r="O130" s="321">
        <v>1300</v>
      </c>
      <c r="P130" s="321">
        <v>1300</v>
      </c>
      <c r="Q130" s="321">
        <v>1000</v>
      </c>
      <c r="R130" s="321">
        <v>1300</v>
      </c>
      <c r="S130" s="321"/>
      <c r="T130" s="321"/>
      <c r="U130" s="321"/>
      <c r="V130" s="321">
        <v>200</v>
      </c>
      <c r="W130" s="321">
        <v>4000</v>
      </c>
      <c r="X130" s="321"/>
      <c r="Y130" s="321"/>
      <c r="Z130" s="321">
        <v>22864</v>
      </c>
    </row>
    <row r="131" spans="1:26" ht="11.25">
      <c r="A131" s="315"/>
      <c r="B131" s="315"/>
      <c r="C131" s="320" t="s">
        <v>592</v>
      </c>
      <c r="D131" s="321"/>
      <c r="E131" s="321"/>
      <c r="F131" s="321">
        <v>3300</v>
      </c>
      <c r="G131" s="321"/>
      <c r="H131" s="321"/>
      <c r="I131" s="321"/>
      <c r="J131" s="321"/>
      <c r="K131" s="321"/>
      <c r="L131" s="321">
        <v>500</v>
      </c>
      <c r="M131" s="321"/>
      <c r="N131" s="321"/>
      <c r="O131" s="321"/>
      <c r="P131" s="321">
        <v>2600</v>
      </c>
      <c r="Q131" s="321"/>
      <c r="R131" s="321"/>
      <c r="S131" s="321"/>
      <c r="T131" s="321"/>
      <c r="U131" s="321"/>
      <c r="V131" s="321"/>
      <c r="W131" s="321"/>
      <c r="X131" s="321"/>
      <c r="Y131" s="321"/>
      <c r="Z131" s="321">
        <v>6400</v>
      </c>
    </row>
    <row r="132" spans="1:26" ht="22.5">
      <c r="A132" s="315"/>
      <c r="B132" s="315"/>
      <c r="C132" s="320" t="s">
        <v>599</v>
      </c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>
        <v>6500</v>
      </c>
      <c r="Q132" s="321"/>
      <c r="R132" s="321"/>
      <c r="S132" s="321"/>
      <c r="T132" s="321"/>
      <c r="U132" s="321">
        <v>11191</v>
      </c>
      <c r="V132" s="321"/>
      <c r="W132" s="321"/>
      <c r="X132" s="321"/>
      <c r="Y132" s="321"/>
      <c r="Z132" s="321">
        <v>17691</v>
      </c>
    </row>
    <row r="133" spans="1:26" ht="22.5">
      <c r="A133" s="315"/>
      <c r="B133" s="315"/>
      <c r="C133" s="320" t="s">
        <v>600</v>
      </c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>
        <v>13296</v>
      </c>
      <c r="Q133" s="321"/>
      <c r="R133" s="321"/>
      <c r="S133" s="321"/>
      <c r="T133" s="321"/>
      <c r="U133" s="321"/>
      <c r="V133" s="321"/>
      <c r="W133" s="321"/>
      <c r="X133" s="321"/>
      <c r="Y133" s="321"/>
      <c r="Z133" s="321">
        <v>13296</v>
      </c>
    </row>
    <row r="134" spans="1:26" ht="11.25">
      <c r="A134" s="315"/>
      <c r="B134" s="316" t="s">
        <v>35</v>
      </c>
      <c r="C134" s="317"/>
      <c r="D134" s="322">
        <v>764</v>
      </c>
      <c r="E134" s="322"/>
      <c r="F134" s="322">
        <v>3300</v>
      </c>
      <c r="G134" s="322">
        <v>6000</v>
      </c>
      <c r="H134" s="322">
        <v>13000</v>
      </c>
      <c r="I134" s="322"/>
      <c r="J134" s="322">
        <v>4000</v>
      </c>
      <c r="K134" s="322"/>
      <c r="L134" s="322">
        <v>10000</v>
      </c>
      <c r="M134" s="322"/>
      <c r="N134" s="322"/>
      <c r="O134" s="322">
        <v>1300</v>
      </c>
      <c r="P134" s="322">
        <v>23696</v>
      </c>
      <c r="Q134" s="322">
        <v>1000</v>
      </c>
      <c r="R134" s="322">
        <v>2800</v>
      </c>
      <c r="S134" s="322"/>
      <c r="T134" s="322"/>
      <c r="U134" s="322">
        <v>17191</v>
      </c>
      <c r="V134" s="322">
        <v>12500</v>
      </c>
      <c r="W134" s="322">
        <v>4827</v>
      </c>
      <c r="X134" s="322">
        <v>3000</v>
      </c>
      <c r="Y134" s="322"/>
      <c r="Z134" s="322">
        <v>103378</v>
      </c>
    </row>
    <row r="135" spans="1:26" ht="11.25">
      <c r="A135" s="318" t="s">
        <v>558</v>
      </c>
      <c r="B135" s="319"/>
      <c r="C135" s="319"/>
      <c r="D135" s="323">
        <v>764</v>
      </c>
      <c r="E135" s="323"/>
      <c r="F135" s="323">
        <v>3300</v>
      </c>
      <c r="G135" s="323">
        <v>6000</v>
      </c>
      <c r="H135" s="323">
        <v>13000</v>
      </c>
      <c r="I135" s="323"/>
      <c r="J135" s="323">
        <v>4000</v>
      </c>
      <c r="K135" s="323"/>
      <c r="L135" s="323">
        <v>10000</v>
      </c>
      <c r="M135" s="323">
        <v>0</v>
      </c>
      <c r="N135" s="323"/>
      <c r="O135" s="323">
        <v>1300</v>
      </c>
      <c r="P135" s="323">
        <v>23696</v>
      </c>
      <c r="Q135" s="323">
        <v>1000</v>
      </c>
      <c r="R135" s="323">
        <v>2800</v>
      </c>
      <c r="S135" s="323"/>
      <c r="T135" s="323"/>
      <c r="U135" s="323">
        <v>17191</v>
      </c>
      <c r="V135" s="323">
        <v>12500</v>
      </c>
      <c r="W135" s="323">
        <v>4827</v>
      </c>
      <c r="X135" s="323">
        <v>3000</v>
      </c>
      <c r="Y135" s="323"/>
      <c r="Z135" s="323">
        <v>103378</v>
      </c>
    </row>
    <row r="136" spans="1:26" ht="11.25">
      <c r="A136" s="324" t="s">
        <v>559</v>
      </c>
      <c r="B136" s="325"/>
      <c r="C136" s="325"/>
      <c r="D136" s="323">
        <v>65330</v>
      </c>
      <c r="E136" s="323">
        <v>47133</v>
      </c>
      <c r="F136" s="323">
        <v>160601</v>
      </c>
      <c r="G136" s="323">
        <v>82174</v>
      </c>
      <c r="H136" s="323">
        <v>79472</v>
      </c>
      <c r="I136" s="323">
        <v>63054</v>
      </c>
      <c r="J136" s="323">
        <v>56712</v>
      </c>
      <c r="K136" s="323">
        <v>28425</v>
      </c>
      <c r="L136" s="323">
        <v>67106</v>
      </c>
      <c r="M136" s="323">
        <v>77345</v>
      </c>
      <c r="N136" s="323">
        <v>59028</v>
      </c>
      <c r="O136" s="323">
        <v>184235</v>
      </c>
      <c r="P136" s="323">
        <v>114005</v>
      </c>
      <c r="Q136" s="323">
        <v>54706</v>
      </c>
      <c r="R136" s="323">
        <v>143788</v>
      </c>
      <c r="S136" s="323">
        <v>64608</v>
      </c>
      <c r="T136" s="323">
        <v>45901</v>
      </c>
      <c r="U136" s="323">
        <v>112590</v>
      </c>
      <c r="V136" s="323">
        <v>62710</v>
      </c>
      <c r="W136" s="323">
        <v>86817</v>
      </c>
      <c r="X136" s="323">
        <v>64386</v>
      </c>
      <c r="Y136" s="323">
        <v>79966</v>
      </c>
      <c r="Z136" s="323">
        <v>1800092</v>
      </c>
    </row>
  </sheetData>
  <mergeCells count="11">
    <mergeCell ref="A117:A122"/>
    <mergeCell ref="A86:A88"/>
    <mergeCell ref="A90:A94"/>
    <mergeCell ref="A102:A109"/>
    <mergeCell ref="B110:B111"/>
    <mergeCell ref="A18:A20"/>
    <mergeCell ref="A22:A31"/>
    <mergeCell ref="B71:B72"/>
    <mergeCell ref="A71:A77"/>
    <mergeCell ref="A66:A69"/>
    <mergeCell ref="B74:B76"/>
  </mergeCells>
  <printOptions/>
  <pageMargins left="0.41" right="0.43" top="0.58" bottom="0.38" header="0.5118110236220472" footer="0.21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22"/>
  <sheetViews>
    <sheetView zoomScaleSheetLayoutView="100" workbookViewId="0" topLeftCell="A1">
      <pane xSplit="3" ySplit="7" topLeftCell="I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J1" sqref="J1"/>
    </sheetView>
  </sheetViews>
  <sheetFormatPr defaultColWidth="9.140625" defaultRowHeight="12"/>
  <cols>
    <col min="1" max="1" width="4.00390625" style="1" customWidth="1"/>
    <col min="2" max="2" width="44.7109375" style="2" customWidth="1"/>
    <col min="3" max="3" width="42.421875" style="1" customWidth="1"/>
    <col min="4" max="4" width="13.140625" style="2" customWidth="1"/>
    <col min="5" max="5" width="15.7109375" style="2" customWidth="1"/>
    <col min="6" max="6" width="12.00390625" style="3" customWidth="1"/>
    <col min="7" max="7" width="12.8515625" style="3" customWidth="1"/>
    <col min="8" max="8" width="13.8515625" style="3" customWidth="1"/>
    <col min="9" max="9" width="12.7109375" style="3" customWidth="1"/>
    <col min="10" max="10" width="12.140625" style="3" customWidth="1"/>
    <col min="11" max="11" width="15.421875" style="5" customWidth="1"/>
    <col min="12" max="12" width="16.8515625" style="5" bestFit="1" customWidth="1"/>
    <col min="13" max="13" width="15.421875" style="5" customWidth="1"/>
    <col min="14" max="14" width="16.8515625" style="6" bestFit="1" customWidth="1"/>
    <col min="15" max="15" width="15.421875" style="6" bestFit="1" customWidth="1"/>
    <col min="16" max="19" width="10.7109375" style="6" customWidth="1"/>
    <col min="20" max="16384" width="10.7109375" style="1" customWidth="1"/>
  </cols>
  <sheetData>
    <row r="1" ht="12" customHeight="1">
      <c r="J1" s="4" t="s">
        <v>341</v>
      </c>
    </row>
    <row r="2" spans="1:19" s="10" customFormat="1" ht="24.75" customHeight="1">
      <c r="A2" s="216" t="s">
        <v>240</v>
      </c>
      <c r="B2" s="216"/>
      <c r="C2" s="216"/>
      <c r="D2" s="216"/>
      <c r="E2" s="216"/>
      <c r="F2" s="216"/>
      <c r="G2" s="216"/>
      <c r="H2" s="216"/>
      <c r="I2" s="216"/>
      <c r="J2" s="216"/>
      <c r="K2" s="8"/>
      <c r="L2" s="8"/>
      <c r="M2" s="8"/>
      <c r="N2" s="9"/>
      <c r="O2" s="9"/>
      <c r="P2" s="9"/>
      <c r="Q2" s="9"/>
      <c r="R2" s="9"/>
      <c r="S2" s="9"/>
    </row>
    <row r="3" spans="1:19" s="10" customFormat="1" ht="12.75">
      <c r="A3" s="7"/>
      <c r="B3" s="184" t="s">
        <v>241</v>
      </c>
      <c r="C3" s="184"/>
      <c r="D3" s="184"/>
      <c r="E3" s="184"/>
      <c r="F3" s="184"/>
      <c r="G3" s="184"/>
      <c r="H3" s="184"/>
      <c r="I3" s="184"/>
      <c r="J3" s="184"/>
      <c r="K3" s="8"/>
      <c r="L3" s="8"/>
      <c r="M3" s="8"/>
      <c r="N3" s="9"/>
      <c r="O3" s="9"/>
      <c r="P3" s="9"/>
      <c r="Q3" s="9"/>
      <c r="R3" s="9"/>
      <c r="S3" s="9"/>
    </row>
    <row r="4" spans="1:19" s="10" customFormat="1" ht="12.75" customHeight="1" thickBot="1">
      <c r="A4" s="7"/>
      <c r="B4" s="11"/>
      <c r="C4" s="11"/>
      <c r="D4" s="11"/>
      <c r="E4" s="11"/>
      <c r="F4" s="11"/>
      <c r="G4" s="11"/>
      <c r="H4" s="11"/>
      <c r="I4" s="11"/>
      <c r="J4" s="12"/>
      <c r="K4" s="8"/>
      <c r="L4" s="8"/>
      <c r="M4" s="8"/>
      <c r="N4" s="9"/>
      <c r="O4" s="9"/>
      <c r="P4" s="9"/>
      <c r="Q4" s="9"/>
      <c r="R4" s="9"/>
      <c r="S4" s="9"/>
    </row>
    <row r="5" spans="1:19" s="2" customFormat="1" ht="15" customHeight="1">
      <c r="A5" s="185" t="s">
        <v>242</v>
      </c>
      <c r="B5" s="188" t="s">
        <v>243</v>
      </c>
      <c r="C5" s="188" t="s">
        <v>244</v>
      </c>
      <c r="D5" s="188" t="s">
        <v>245</v>
      </c>
      <c r="E5" s="188" t="s">
        <v>246</v>
      </c>
      <c r="F5" s="220" t="s">
        <v>247</v>
      </c>
      <c r="G5" s="220" t="s">
        <v>248</v>
      </c>
      <c r="H5" s="217" t="s">
        <v>249</v>
      </c>
      <c r="I5" s="218"/>
      <c r="J5" s="219"/>
      <c r="K5" s="5"/>
      <c r="L5" s="5"/>
      <c r="M5" s="5"/>
      <c r="N5" s="5"/>
      <c r="O5" s="5"/>
      <c r="P5" s="5"/>
      <c r="Q5" s="5"/>
      <c r="R5" s="5"/>
      <c r="S5" s="5"/>
    </row>
    <row r="6" spans="1:19" s="2" customFormat="1" ht="15" customHeight="1">
      <c r="A6" s="186"/>
      <c r="B6" s="190"/>
      <c r="C6" s="190"/>
      <c r="D6" s="190"/>
      <c r="E6" s="189"/>
      <c r="F6" s="187"/>
      <c r="G6" s="221"/>
      <c r="H6" s="14">
        <v>2005</v>
      </c>
      <c r="I6" s="15">
        <v>2006</v>
      </c>
      <c r="J6" s="16">
        <v>2007</v>
      </c>
      <c r="K6" s="5"/>
      <c r="L6" s="5"/>
      <c r="M6" s="5"/>
      <c r="N6" s="5"/>
      <c r="O6" s="5"/>
      <c r="P6" s="5"/>
      <c r="Q6" s="5"/>
      <c r="R6" s="5"/>
      <c r="S6" s="5"/>
    </row>
    <row r="7" spans="1:19" s="2" customFormat="1" ht="12" thickBo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9">
        <v>9</v>
      </c>
      <c r="J7" s="20">
        <v>10</v>
      </c>
      <c r="K7" s="5"/>
      <c r="L7" s="5"/>
      <c r="M7" s="5"/>
      <c r="N7" s="5"/>
      <c r="O7" s="5"/>
      <c r="P7" s="5"/>
      <c r="Q7" s="5"/>
      <c r="R7" s="5"/>
      <c r="S7" s="5"/>
    </row>
    <row r="8" spans="1:19" s="2" customFormat="1" ht="17.25" customHeight="1" thickBot="1">
      <c r="A8" s="21" t="s">
        <v>250</v>
      </c>
      <c r="B8" s="22"/>
      <c r="C8" s="22"/>
      <c r="D8" s="23"/>
      <c r="E8" s="24"/>
      <c r="F8" s="25"/>
      <c r="G8" s="25"/>
      <c r="H8" s="26">
        <f>SUM(H9,H28,H30,H42,H44,H35,H58,H63)</f>
        <v>106519943</v>
      </c>
      <c r="I8" s="26">
        <f>SUM(I9,I28,I30,I42,I44,I35,I58,I63)</f>
        <v>92709142</v>
      </c>
      <c r="J8" s="27">
        <f>SUM(J9,J28,J30,J42,J44,J35,J58,J63)</f>
        <v>46200000</v>
      </c>
      <c r="K8" s="5"/>
      <c r="L8" s="5"/>
      <c r="M8" s="28"/>
      <c r="N8" s="5"/>
      <c r="O8" s="5"/>
      <c r="P8" s="5"/>
      <c r="Q8" s="5"/>
      <c r="R8" s="5"/>
      <c r="S8" s="5"/>
    </row>
    <row r="9" spans="1:19" s="2" customFormat="1" ht="12" thickBot="1">
      <c r="A9" s="29" t="s">
        <v>251</v>
      </c>
      <c r="B9" s="30" t="s">
        <v>252</v>
      </c>
      <c r="C9" s="23"/>
      <c r="D9" s="31"/>
      <c r="E9" s="31"/>
      <c r="F9" s="32"/>
      <c r="G9" s="33"/>
      <c r="H9" s="33">
        <f>SUM(H10,H12,H23)</f>
        <v>54660000</v>
      </c>
      <c r="I9" s="33">
        <f>SUM(I10,I12,I23)</f>
        <v>61196370</v>
      </c>
      <c r="J9" s="34">
        <f>SUM(J10,J12,J23)</f>
        <v>29250000</v>
      </c>
      <c r="K9" s="5"/>
      <c r="L9" s="5"/>
      <c r="M9" s="5"/>
      <c r="N9" s="5"/>
      <c r="O9" s="5"/>
      <c r="P9" s="5"/>
      <c r="Q9" s="5"/>
      <c r="R9" s="5"/>
      <c r="S9" s="5"/>
    </row>
    <row r="10" spans="1:19" s="2" customFormat="1" ht="11.25">
      <c r="A10" s="35"/>
      <c r="B10" s="36" t="s">
        <v>253</v>
      </c>
      <c r="C10" s="37"/>
      <c r="D10" s="38"/>
      <c r="E10" s="38"/>
      <c r="F10" s="39"/>
      <c r="G10" s="40"/>
      <c r="H10" s="40">
        <f>SUM(H11:H11)</f>
        <v>9635000</v>
      </c>
      <c r="I10" s="40">
        <f>SUM(I11:I11)</f>
        <v>10830000</v>
      </c>
      <c r="J10" s="41">
        <f>SUM(J11:J11)</f>
        <v>0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22.5">
      <c r="A11" s="42"/>
      <c r="B11" s="43" t="s">
        <v>339</v>
      </c>
      <c r="C11" s="43" t="s">
        <v>254</v>
      </c>
      <c r="D11" s="44">
        <v>2005</v>
      </c>
      <c r="E11" s="45">
        <v>2006</v>
      </c>
      <c r="F11" s="46">
        <f>SUM(G11:I11)</f>
        <v>21230500</v>
      </c>
      <c r="G11" s="46">
        <f>100500+665000</f>
        <v>765500</v>
      </c>
      <c r="H11" s="46">
        <f>10600000-5500000+35000-1000000+5500000</f>
        <v>9635000</v>
      </c>
      <c r="I11" s="46">
        <v>10830000</v>
      </c>
      <c r="J11" s="47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1.25">
      <c r="A12" s="48"/>
      <c r="B12" s="196" t="s">
        <v>255</v>
      </c>
      <c r="C12" s="197"/>
      <c r="D12" s="197"/>
      <c r="E12" s="197"/>
      <c r="F12" s="197"/>
      <c r="G12" s="198"/>
      <c r="H12" s="49">
        <f>SUM(H13:H19)</f>
        <v>39710000</v>
      </c>
      <c r="I12" s="49">
        <f>SUM(I13:I19)</f>
        <v>46816370</v>
      </c>
      <c r="J12" s="50">
        <f>SUM(J13:J18)</f>
        <v>25700000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s="2" customFormat="1" ht="22.5">
      <c r="A13" s="51"/>
      <c r="B13" s="43" t="s">
        <v>256</v>
      </c>
      <c r="C13" s="43" t="s">
        <v>257</v>
      </c>
      <c r="D13" s="45">
        <v>2004</v>
      </c>
      <c r="E13" s="45">
        <v>2005</v>
      </c>
      <c r="F13" s="46">
        <f>SUM(G13:H13)</f>
        <v>8042000</v>
      </c>
      <c r="G13" s="46">
        <f>2042000-50000</f>
        <v>1992000</v>
      </c>
      <c r="H13" s="46">
        <f>6000000+50000</f>
        <v>6050000</v>
      </c>
      <c r="I13" s="46"/>
      <c r="J13" s="47"/>
      <c r="K13" s="5"/>
      <c r="L13" s="5"/>
      <c r="M13" s="5"/>
      <c r="N13" s="5"/>
      <c r="O13" s="5"/>
      <c r="P13" s="5"/>
      <c r="Q13" s="5"/>
      <c r="R13" s="5"/>
      <c r="S13" s="5"/>
    </row>
    <row r="14" spans="1:19" s="2" customFormat="1" ht="22.5">
      <c r="A14" s="51"/>
      <c r="B14" s="43" t="s">
        <v>258</v>
      </c>
      <c r="C14" s="43" t="s">
        <v>259</v>
      </c>
      <c r="D14" s="45">
        <v>2004</v>
      </c>
      <c r="E14" s="45">
        <v>2005</v>
      </c>
      <c r="F14" s="46">
        <f>SUM(G14:H14)</f>
        <v>14900000</v>
      </c>
      <c r="G14" s="46">
        <v>1500000</v>
      </c>
      <c r="H14" s="46">
        <v>13400000</v>
      </c>
      <c r="I14" s="46"/>
      <c r="J14" s="47"/>
      <c r="K14" s="5"/>
      <c r="L14" s="5"/>
      <c r="M14" s="5"/>
      <c r="N14" s="5"/>
      <c r="O14" s="5"/>
      <c r="P14" s="5"/>
      <c r="Q14" s="5"/>
      <c r="R14" s="5"/>
      <c r="S14" s="5"/>
    </row>
    <row r="15" spans="1:19" s="2" customFormat="1" ht="15" customHeight="1">
      <c r="A15" s="52" t="s">
        <v>260</v>
      </c>
      <c r="B15" s="43" t="s">
        <v>261</v>
      </c>
      <c r="C15" s="43" t="s">
        <v>262</v>
      </c>
      <c r="D15" s="45">
        <v>2005</v>
      </c>
      <c r="E15" s="45">
        <v>2007</v>
      </c>
      <c r="F15" s="183">
        <f>SUM(H15:J15)</f>
        <v>63280000</v>
      </c>
      <c r="G15" s="183"/>
      <c r="H15" s="183">
        <f>5500000+280000</f>
        <v>5780000</v>
      </c>
      <c r="I15" s="46">
        <v>35000000</v>
      </c>
      <c r="J15" s="47">
        <v>22500000</v>
      </c>
      <c r="K15" s="150"/>
      <c r="L15" s="5"/>
      <c r="M15" s="5"/>
      <c r="N15" s="5"/>
      <c r="O15" s="5"/>
      <c r="P15" s="5"/>
      <c r="Q15" s="5"/>
      <c r="R15" s="5"/>
      <c r="S15" s="5"/>
    </row>
    <row r="16" spans="1:19" s="2" customFormat="1" ht="16.5" customHeight="1">
      <c r="A16" s="52" t="s">
        <v>260</v>
      </c>
      <c r="B16" s="43" t="s">
        <v>263</v>
      </c>
      <c r="C16" s="43" t="s">
        <v>262</v>
      </c>
      <c r="D16" s="45">
        <v>2004</v>
      </c>
      <c r="E16" s="45">
        <v>2006</v>
      </c>
      <c r="F16" s="46">
        <f>SUM(G16:I16)</f>
        <v>17160000</v>
      </c>
      <c r="G16" s="46">
        <f>2080000-130000</f>
        <v>1950000</v>
      </c>
      <c r="H16" s="46">
        <f>10250000+130000</f>
        <v>10380000</v>
      </c>
      <c r="I16" s="46">
        <v>4830000</v>
      </c>
      <c r="J16" s="47"/>
      <c r="K16" s="5"/>
      <c r="L16" s="5"/>
      <c r="M16" s="5"/>
      <c r="N16" s="5"/>
      <c r="O16" s="5"/>
      <c r="P16" s="5"/>
      <c r="Q16" s="5"/>
      <c r="R16" s="5"/>
      <c r="S16" s="5"/>
    </row>
    <row r="17" spans="1:19" s="2" customFormat="1" ht="22.5">
      <c r="A17" s="52"/>
      <c r="B17" s="166" t="s">
        <v>335</v>
      </c>
      <c r="C17" s="58" t="s">
        <v>327</v>
      </c>
      <c r="D17" s="167"/>
      <c r="E17" s="59"/>
      <c r="F17" s="60"/>
      <c r="G17" s="46"/>
      <c r="H17" s="46">
        <v>13155</v>
      </c>
      <c r="I17" s="46">
        <v>500000</v>
      </c>
      <c r="J17" s="47">
        <v>200000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s="2" customFormat="1" ht="22.5" customHeight="1">
      <c r="A18" s="52"/>
      <c r="B18" s="45" t="s">
        <v>334</v>
      </c>
      <c r="C18" s="58" t="s">
        <v>265</v>
      </c>
      <c r="D18" s="167"/>
      <c r="E18" s="59"/>
      <c r="F18" s="60"/>
      <c r="G18" s="46"/>
      <c r="H18" s="46">
        <v>3335000</v>
      </c>
      <c r="I18" s="46">
        <v>3000000</v>
      </c>
      <c r="J18" s="47">
        <v>3000000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s="2" customFormat="1" ht="16.5" customHeight="1">
      <c r="A19" s="232" t="s">
        <v>331</v>
      </c>
      <c r="B19" s="229" t="s">
        <v>333</v>
      </c>
      <c r="C19" s="230" t="s">
        <v>259</v>
      </c>
      <c r="D19" s="45">
        <v>2004</v>
      </c>
      <c r="E19" s="45">
        <v>2006</v>
      </c>
      <c r="F19" s="165">
        <f>SUM(F20:F22)</f>
        <v>27441950</v>
      </c>
      <c r="G19" s="46">
        <v>98113</v>
      </c>
      <c r="H19" s="164">
        <v>751845</v>
      </c>
      <c r="I19" s="46">
        <v>3486370</v>
      </c>
      <c r="J19" s="47"/>
      <c r="K19" s="5"/>
      <c r="L19" s="5"/>
      <c r="M19" s="5"/>
      <c r="N19" s="5"/>
      <c r="O19" s="5"/>
      <c r="P19" s="5"/>
      <c r="Q19" s="5"/>
      <c r="R19" s="5"/>
      <c r="S19" s="5"/>
    </row>
    <row r="20" spans="1:19" s="2" customFormat="1" ht="27" customHeight="1">
      <c r="A20" s="232"/>
      <c r="B20" s="229"/>
      <c r="C20" s="230"/>
      <c r="D20" s="213" t="s">
        <v>281</v>
      </c>
      <c r="E20" s="176" t="s">
        <v>282</v>
      </c>
      <c r="F20" s="170">
        <v>20581461</v>
      </c>
      <c r="G20" s="170">
        <v>73584</v>
      </c>
      <c r="H20" s="171">
        <v>704247</v>
      </c>
      <c r="I20" s="170">
        <v>19803630</v>
      </c>
      <c r="J20" s="47"/>
      <c r="K20" s="5"/>
      <c r="L20" s="5"/>
      <c r="M20" s="5"/>
      <c r="N20" s="5"/>
      <c r="O20" s="5"/>
      <c r="P20" s="5"/>
      <c r="Q20" s="5"/>
      <c r="R20" s="5"/>
      <c r="S20" s="5"/>
    </row>
    <row r="21" spans="1:19" s="2" customFormat="1" ht="11.25">
      <c r="A21" s="232"/>
      <c r="B21" s="229"/>
      <c r="C21" s="231"/>
      <c r="D21" s="214"/>
      <c r="E21" s="177" t="s">
        <v>326</v>
      </c>
      <c r="F21" s="172">
        <v>4336328</v>
      </c>
      <c r="G21" s="170">
        <v>24529</v>
      </c>
      <c r="H21" s="171">
        <v>47598</v>
      </c>
      <c r="I21" s="170">
        <v>4264201</v>
      </c>
      <c r="J21" s="47"/>
      <c r="K21" s="5"/>
      <c r="L21" s="5"/>
      <c r="M21" s="5"/>
      <c r="N21" s="5"/>
      <c r="O21" s="5"/>
      <c r="P21" s="5"/>
      <c r="Q21" s="5"/>
      <c r="R21" s="5"/>
      <c r="S21" s="5"/>
    </row>
    <row r="22" spans="1:19" s="2" customFormat="1" ht="18">
      <c r="A22" s="233"/>
      <c r="B22" s="229"/>
      <c r="C22" s="231"/>
      <c r="D22" s="215"/>
      <c r="E22" s="176" t="s">
        <v>328</v>
      </c>
      <c r="F22" s="173">
        <v>2524161</v>
      </c>
      <c r="G22" s="173">
        <v>0</v>
      </c>
      <c r="H22" s="173">
        <v>187152</v>
      </c>
      <c r="I22" s="173">
        <v>2337009</v>
      </c>
      <c r="J22" s="168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1.25">
      <c r="A23" s="53"/>
      <c r="B23" s="238" t="s">
        <v>266</v>
      </c>
      <c r="C23" s="238"/>
      <c r="D23" s="45"/>
      <c r="E23" s="45"/>
      <c r="F23" s="46"/>
      <c r="G23" s="46"/>
      <c r="H23" s="55">
        <f>SUM(H24,H26,H27,H25)</f>
        <v>5315000</v>
      </c>
      <c r="I23" s="55">
        <f>SUM(I24:I27)</f>
        <v>3550000</v>
      </c>
      <c r="J23" s="56">
        <f>SUM(J24:J27)</f>
        <v>3550000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1.25">
      <c r="A24" s="53"/>
      <c r="B24" s="43" t="s">
        <v>267</v>
      </c>
      <c r="C24" s="43" t="s">
        <v>268</v>
      </c>
      <c r="D24" s="45">
        <v>2005</v>
      </c>
      <c r="E24" s="45">
        <v>2007</v>
      </c>
      <c r="F24" s="46">
        <f>SUM(G24:J24)</f>
        <v>11070000</v>
      </c>
      <c r="G24" s="46"/>
      <c r="H24" s="46">
        <f>4000000+1070000</f>
        <v>5070000</v>
      </c>
      <c r="I24" s="46">
        <v>3000000</v>
      </c>
      <c r="J24" s="47">
        <v>3000000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s="63" customFormat="1" ht="11.25">
      <c r="A25" s="191"/>
      <c r="B25" s="43" t="s">
        <v>337</v>
      </c>
      <c r="C25" s="192"/>
      <c r="D25" s="45">
        <v>2002</v>
      </c>
      <c r="E25" s="193">
        <v>2005</v>
      </c>
      <c r="F25" s="144">
        <f>SUM(G25:H25)</f>
        <v>2369000</v>
      </c>
      <c r="G25" s="144">
        <f>351000+312000+1611000</f>
        <v>2274000</v>
      </c>
      <c r="H25" s="194">
        <v>95000</v>
      </c>
      <c r="I25" s="144"/>
      <c r="J25" s="195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2" customFormat="1" ht="11.25">
      <c r="A26" s="53"/>
      <c r="B26" s="43" t="s">
        <v>269</v>
      </c>
      <c r="C26" s="43" t="s">
        <v>264</v>
      </c>
      <c r="D26" s="45"/>
      <c r="E26" s="45"/>
      <c r="F26" s="46"/>
      <c r="G26" s="46"/>
      <c r="H26" s="46">
        <v>50000</v>
      </c>
      <c r="I26" s="46">
        <v>50000</v>
      </c>
      <c r="J26" s="47">
        <v>50000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s="2" customFormat="1" ht="23.25" thickBot="1">
      <c r="A27" s="64"/>
      <c r="B27" s="65" t="s">
        <v>270</v>
      </c>
      <c r="C27" s="65" t="s">
        <v>265</v>
      </c>
      <c r="D27" s="66"/>
      <c r="E27" s="66"/>
      <c r="F27" s="67"/>
      <c r="G27" s="67"/>
      <c r="H27" s="67">
        <v>100000</v>
      </c>
      <c r="I27" s="67">
        <v>500000</v>
      </c>
      <c r="J27" s="68">
        <v>500000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2" thickBot="1">
      <c r="A28" s="69" t="s">
        <v>271</v>
      </c>
      <c r="B28" s="70" t="s">
        <v>272</v>
      </c>
      <c r="C28" s="70"/>
      <c r="D28" s="71"/>
      <c r="E28" s="71"/>
      <c r="F28" s="72"/>
      <c r="G28" s="72"/>
      <c r="H28" s="73">
        <f>SUM(H29)</f>
        <v>1800000</v>
      </c>
      <c r="I28" s="73">
        <f>SUM(I29)</f>
        <v>0</v>
      </c>
      <c r="J28" s="74">
        <f>SUM(J29)</f>
        <v>0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23.25" thickBot="1">
      <c r="A29" s="75" t="s">
        <v>273</v>
      </c>
      <c r="B29" s="76" t="s">
        <v>274</v>
      </c>
      <c r="C29" s="76" t="s">
        <v>275</v>
      </c>
      <c r="D29" s="31">
        <v>2004</v>
      </c>
      <c r="E29" s="31">
        <v>2005</v>
      </c>
      <c r="F29" s="32">
        <f>SUM(G29:H29)</f>
        <v>3230000</v>
      </c>
      <c r="G29" s="32">
        <v>1430000</v>
      </c>
      <c r="H29" s="32">
        <v>1800000</v>
      </c>
      <c r="I29" s="32"/>
      <c r="J29" s="77"/>
      <c r="K29" s="5"/>
      <c r="L29" s="5"/>
      <c r="M29" s="5"/>
      <c r="N29" s="5"/>
      <c r="O29" s="5"/>
      <c r="P29" s="5"/>
      <c r="Q29" s="5"/>
      <c r="R29" s="5"/>
      <c r="S29" s="5"/>
    </row>
    <row r="30" spans="1:19" s="2" customFormat="1" ht="12" thickBot="1">
      <c r="A30" s="29" t="s">
        <v>276</v>
      </c>
      <c r="B30" s="201" t="s">
        <v>277</v>
      </c>
      <c r="C30" s="202"/>
      <c r="D30" s="31"/>
      <c r="E30" s="31"/>
      <c r="F30" s="32"/>
      <c r="G30" s="33"/>
      <c r="H30" s="33">
        <f>SUM(H31:H32)</f>
        <v>2654943</v>
      </c>
      <c r="I30" s="33">
        <f>SUM(I31:I32)</f>
        <v>5285336</v>
      </c>
      <c r="J30" s="34">
        <f>SUM(J31:J32)</f>
        <v>0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 s="2" customFormat="1" ht="22.5">
      <c r="A31" s="78" t="s">
        <v>273</v>
      </c>
      <c r="B31" s="79" t="s">
        <v>278</v>
      </c>
      <c r="C31" s="58" t="s">
        <v>279</v>
      </c>
      <c r="D31" s="80">
        <v>2004</v>
      </c>
      <c r="E31" s="80">
        <v>2005</v>
      </c>
      <c r="F31" s="81">
        <f>SUM(G31:I31)</f>
        <v>8400000</v>
      </c>
      <c r="G31" s="81">
        <v>2500000</v>
      </c>
      <c r="H31" s="81">
        <v>2400000</v>
      </c>
      <c r="I31" s="81">
        <v>3500000</v>
      </c>
      <c r="J31" s="82"/>
      <c r="K31" s="5"/>
      <c r="L31" s="5"/>
      <c r="M31" s="5"/>
      <c r="N31" s="5"/>
      <c r="O31" s="5"/>
      <c r="P31" s="5"/>
      <c r="Q31" s="5"/>
      <c r="R31" s="5"/>
      <c r="S31" s="5"/>
    </row>
    <row r="32" spans="1:19" s="87" customFormat="1" ht="11.25">
      <c r="A32" s="226" t="s">
        <v>330</v>
      </c>
      <c r="B32" s="207" t="s">
        <v>336</v>
      </c>
      <c r="C32" s="210" t="s">
        <v>280</v>
      </c>
      <c r="D32" s="83">
        <v>2005</v>
      </c>
      <c r="E32" s="83">
        <v>2007</v>
      </c>
      <c r="F32" s="84">
        <v>8298732</v>
      </c>
      <c r="G32" s="84">
        <v>34404</v>
      </c>
      <c r="H32" s="84">
        <v>254943</v>
      </c>
      <c r="I32" s="84">
        <v>1785336</v>
      </c>
      <c r="J32" s="85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87" customFormat="1" ht="19.5" customHeight="1">
      <c r="A33" s="227"/>
      <c r="B33" s="208"/>
      <c r="C33" s="211"/>
      <c r="D33" s="234" t="s">
        <v>281</v>
      </c>
      <c r="E33" s="88" t="s">
        <v>282</v>
      </c>
      <c r="F33" s="89"/>
      <c r="G33" s="90">
        <v>25803</v>
      </c>
      <c r="H33" s="90">
        <f>288846</f>
        <v>288846</v>
      </c>
      <c r="I33" s="90">
        <v>5909400</v>
      </c>
      <c r="J33" s="91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87" customFormat="1" ht="20.25" customHeight="1" thickBot="1">
      <c r="A34" s="228"/>
      <c r="B34" s="209"/>
      <c r="C34" s="212"/>
      <c r="D34" s="235"/>
      <c r="E34" s="92" t="s">
        <v>326</v>
      </c>
      <c r="F34" s="93"/>
      <c r="G34" s="92">
        <v>8601</v>
      </c>
      <c r="H34" s="92">
        <v>96282</v>
      </c>
      <c r="I34" s="92">
        <v>1969800</v>
      </c>
      <c r="J34" s="94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2" customFormat="1" ht="12" thickBot="1">
      <c r="A35" s="21" t="s">
        <v>283</v>
      </c>
      <c r="B35" s="95" t="s">
        <v>284</v>
      </c>
      <c r="C35" s="95"/>
      <c r="D35" s="31"/>
      <c r="E35" s="31"/>
      <c r="F35" s="32"/>
      <c r="G35" s="32"/>
      <c r="H35" s="33">
        <f>SUM(H36,H39)</f>
        <v>4550000</v>
      </c>
      <c r="I35" s="33">
        <f>SUM(I36+I39)</f>
        <v>1750000</v>
      </c>
      <c r="J35" s="34">
        <f>SUM(J36+J39)</f>
        <v>2050000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1.25">
      <c r="A36" s="48"/>
      <c r="B36" s="96" t="s">
        <v>285</v>
      </c>
      <c r="C36" s="96"/>
      <c r="D36" s="13"/>
      <c r="E36" s="13"/>
      <c r="F36" s="97"/>
      <c r="G36" s="97"/>
      <c r="H36" s="49">
        <f>SUM(H37:H38)</f>
        <v>1550000</v>
      </c>
      <c r="I36" s="49">
        <f>SUM(I37:I38)</f>
        <v>1550000</v>
      </c>
      <c r="J36" s="50">
        <f>SUM(J37:J38)</f>
        <v>1050000</v>
      </c>
      <c r="K36" s="98"/>
      <c r="L36" s="5"/>
      <c r="M36" s="5"/>
      <c r="N36" s="5"/>
      <c r="O36" s="5"/>
      <c r="P36" s="5"/>
      <c r="Q36" s="5"/>
      <c r="R36" s="5"/>
      <c r="S36" s="5"/>
    </row>
    <row r="37" spans="1:19" s="2" customFormat="1" ht="19.5" customHeight="1">
      <c r="A37" s="57"/>
      <c r="B37" s="43" t="s">
        <v>286</v>
      </c>
      <c r="C37" s="43" t="s">
        <v>287</v>
      </c>
      <c r="D37" s="45">
        <v>2005</v>
      </c>
      <c r="E37" s="45">
        <v>2007</v>
      </c>
      <c r="F37" s="46">
        <f>SUM(H37:J37)</f>
        <v>4000000</v>
      </c>
      <c r="G37" s="46"/>
      <c r="H37" s="46">
        <v>1500000</v>
      </c>
      <c r="I37" s="46">
        <v>1500000</v>
      </c>
      <c r="J37" s="47">
        <v>1000000</v>
      </c>
      <c r="K37" s="98"/>
      <c r="L37" s="5"/>
      <c r="M37" s="5"/>
      <c r="N37" s="5"/>
      <c r="O37" s="5"/>
      <c r="P37" s="5"/>
      <c r="Q37" s="5"/>
      <c r="R37" s="5"/>
      <c r="S37" s="5"/>
    </row>
    <row r="38" spans="1:19" s="2" customFormat="1" ht="11.25">
      <c r="A38" s="48"/>
      <c r="B38" s="43" t="s">
        <v>269</v>
      </c>
      <c r="C38" s="43" t="s">
        <v>264</v>
      </c>
      <c r="D38" s="45"/>
      <c r="E38" s="45"/>
      <c r="F38" s="46"/>
      <c r="G38" s="46"/>
      <c r="H38" s="46">
        <v>50000</v>
      </c>
      <c r="I38" s="46">
        <v>50000</v>
      </c>
      <c r="J38" s="47">
        <v>50000</v>
      </c>
      <c r="K38" s="98"/>
      <c r="L38" s="5"/>
      <c r="M38" s="5"/>
      <c r="N38" s="5"/>
      <c r="O38" s="5"/>
      <c r="P38" s="5"/>
      <c r="Q38" s="5"/>
      <c r="R38" s="5"/>
      <c r="S38" s="5"/>
    </row>
    <row r="39" spans="1:19" s="2" customFormat="1" ht="17.25" customHeight="1">
      <c r="A39" s="53"/>
      <c r="B39" s="54" t="s">
        <v>288</v>
      </c>
      <c r="C39" s="54"/>
      <c r="D39" s="99"/>
      <c r="E39" s="99"/>
      <c r="F39" s="100"/>
      <c r="G39" s="101"/>
      <c r="H39" s="102">
        <f>SUM(H40:H41)</f>
        <v>3000000</v>
      </c>
      <c r="I39" s="102">
        <f>SUM(I40:I41)</f>
        <v>200000</v>
      </c>
      <c r="J39" s="103">
        <f>SUM(J40:J41)</f>
        <v>1000000</v>
      </c>
      <c r="K39" s="98"/>
      <c r="L39" s="5"/>
      <c r="M39" s="5"/>
      <c r="N39" s="5"/>
      <c r="O39" s="5"/>
      <c r="P39" s="5"/>
      <c r="Q39" s="5"/>
      <c r="R39" s="5"/>
      <c r="S39" s="5"/>
    </row>
    <row r="40" spans="1:19" s="2" customFormat="1" ht="22.5">
      <c r="A40" s="48"/>
      <c r="B40" s="45" t="s">
        <v>286</v>
      </c>
      <c r="C40" s="43" t="s">
        <v>287</v>
      </c>
      <c r="D40" s="45">
        <v>2004</v>
      </c>
      <c r="E40" s="45">
        <v>2007</v>
      </c>
      <c r="F40" s="46">
        <f>SUM(G40:J40)</f>
        <v>5000000</v>
      </c>
      <c r="G40" s="101">
        <v>1000000</v>
      </c>
      <c r="H40" s="101">
        <v>3000000</v>
      </c>
      <c r="I40" s="101"/>
      <c r="J40" s="104">
        <v>1000000</v>
      </c>
      <c r="K40" s="105"/>
      <c r="L40" s="5"/>
      <c r="M40" s="5"/>
      <c r="N40" s="5"/>
      <c r="O40" s="5"/>
      <c r="P40" s="5"/>
      <c r="Q40" s="5"/>
      <c r="R40" s="5"/>
      <c r="S40" s="5"/>
    </row>
    <row r="41" spans="1:19" s="2" customFormat="1" ht="12" thickBot="1">
      <c r="A41" s="106"/>
      <c r="B41" s="65" t="s">
        <v>269</v>
      </c>
      <c r="C41" s="65" t="s">
        <v>264</v>
      </c>
      <c r="D41" s="66"/>
      <c r="E41" s="66"/>
      <c r="F41" s="67"/>
      <c r="G41" s="67"/>
      <c r="H41" s="67"/>
      <c r="I41" s="67">
        <v>200000</v>
      </c>
      <c r="J41" s="68"/>
      <c r="K41" s="105"/>
      <c r="L41" s="5"/>
      <c r="M41" s="5"/>
      <c r="N41" s="5"/>
      <c r="O41" s="5"/>
      <c r="P41" s="5"/>
      <c r="Q41" s="5"/>
      <c r="R41" s="5"/>
      <c r="S41" s="5"/>
    </row>
    <row r="42" spans="1:19" s="2" customFormat="1" ht="12" thickBot="1">
      <c r="A42" s="29" t="s">
        <v>289</v>
      </c>
      <c r="B42" s="95" t="s">
        <v>290</v>
      </c>
      <c r="C42" s="76"/>
      <c r="D42" s="31"/>
      <c r="E42" s="31"/>
      <c r="F42" s="32"/>
      <c r="G42" s="32"/>
      <c r="H42" s="33">
        <f>SUM(H43)</f>
        <v>386000</v>
      </c>
      <c r="I42" s="107">
        <f>SUM(I43)</f>
        <v>0</v>
      </c>
      <c r="J42" s="77"/>
      <c r="K42" s="98"/>
      <c r="L42" s="5"/>
      <c r="M42" s="5"/>
      <c r="N42" s="5"/>
      <c r="O42" s="5"/>
      <c r="P42" s="5"/>
      <c r="Q42" s="5"/>
      <c r="R42" s="5"/>
      <c r="S42" s="5"/>
    </row>
    <row r="43" spans="1:19" s="2" customFormat="1" ht="12" thickBot="1">
      <c r="A43" s="51"/>
      <c r="B43" s="79" t="s">
        <v>269</v>
      </c>
      <c r="C43" s="65" t="s">
        <v>264</v>
      </c>
      <c r="D43" s="80"/>
      <c r="E43" s="80"/>
      <c r="F43" s="81"/>
      <c r="G43" s="81">
        <v>14000</v>
      </c>
      <c r="H43" s="81">
        <v>386000</v>
      </c>
      <c r="I43" s="81"/>
      <c r="J43" s="82"/>
      <c r="K43" s="98"/>
      <c r="L43" s="5"/>
      <c r="M43" s="5"/>
      <c r="N43" s="5"/>
      <c r="O43" s="5"/>
      <c r="P43" s="5"/>
      <c r="Q43" s="5"/>
      <c r="R43" s="5"/>
      <c r="S43" s="5"/>
    </row>
    <row r="44" spans="1:19" s="2" customFormat="1" ht="12" thickBot="1">
      <c r="A44" s="21" t="s">
        <v>291</v>
      </c>
      <c r="B44" s="95" t="s">
        <v>292</v>
      </c>
      <c r="C44" s="95"/>
      <c r="D44" s="108"/>
      <c r="E44" s="108"/>
      <c r="F44" s="109"/>
      <c r="G44" s="109"/>
      <c r="H44" s="110">
        <f>SUM(H45,H49,H51,H52)</f>
        <v>19269000</v>
      </c>
      <c r="I44" s="110">
        <f>SUM(I45,I50,I51,I52)</f>
        <v>12391000</v>
      </c>
      <c r="J44" s="111">
        <f>SUM(J45,J50,J51,J52)</f>
        <v>11900000</v>
      </c>
      <c r="K44" s="98"/>
      <c r="L44" s="5"/>
      <c r="M44" s="5"/>
      <c r="N44" s="5"/>
      <c r="O44" s="5"/>
      <c r="P44" s="5"/>
      <c r="Q44" s="5"/>
      <c r="R44" s="5"/>
      <c r="S44" s="5"/>
    </row>
    <row r="45" spans="1:19" s="2" customFormat="1" ht="11.25">
      <c r="A45" s="112"/>
      <c r="B45" s="96" t="s">
        <v>293</v>
      </c>
      <c r="C45" s="96"/>
      <c r="D45" s="113"/>
      <c r="E45" s="113"/>
      <c r="F45" s="114"/>
      <c r="G45" s="114"/>
      <c r="H45" s="49">
        <f>SUM(H46:H48)</f>
        <v>5765000</v>
      </c>
      <c r="I45" s="49">
        <f>SUM(I46:I48)</f>
        <v>4651000</v>
      </c>
      <c r="J45" s="50">
        <f>SUM(J46:J48)</f>
        <v>2600000</v>
      </c>
      <c r="K45" s="5"/>
      <c r="L45" s="5"/>
      <c r="M45" s="5"/>
      <c r="N45" s="105"/>
      <c r="O45" s="105"/>
      <c r="P45" s="105"/>
      <c r="Q45" s="105"/>
      <c r="R45" s="105"/>
      <c r="S45" s="5"/>
    </row>
    <row r="46" spans="1:19" s="2" customFormat="1" ht="22.5">
      <c r="A46" s="112"/>
      <c r="B46" s="45" t="s">
        <v>294</v>
      </c>
      <c r="C46" s="43" t="s">
        <v>295</v>
      </c>
      <c r="D46" s="115">
        <v>2005</v>
      </c>
      <c r="E46" s="115">
        <v>2007</v>
      </c>
      <c r="F46" s="116">
        <f>SUM(H46:J46)</f>
        <v>7200000</v>
      </c>
      <c r="G46" s="100"/>
      <c r="H46" s="46">
        <v>2200000</v>
      </c>
      <c r="I46" s="46">
        <v>2500000</v>
      </c>
      <c r="J46" s="47">
        <v>2500000</v>
      </c>
      <c r="K46" s="5"/>
      <c r="L46" s="5"/>
      <c r="M46" s="5"/>
      <c r="N46" s="105"/>
      <c r="O46" s="105"/>
      <c r="P46" s="105"/>
      <c r="Q46" s="105"/>
      <c r="R46" s="105"/>
      <c r="S46" s="5"/>
    </row>
    <row r="47" spans="1:19" s="2" customFormat="1" ht="24.75" customHeight="1">
      <c r="A47" s="117"/>
      <c r="B47" s="43" t="s">
        <v>296</v>
      </c>
      <c r="C47" s="43" t="s">
        <v>297</v>
      </c>
      <c r="D47" s="45">
        <v>2003</v>
      </c>
      <c r="E47" s="45">
        <v>2006</v>
      </c>
      <c r="F47" s="46">
        <f>SUM(G47:I47)</f>
        <v>8765000</v>
      </c>
      <c r="G47" s="46">
        <v>3249000</v>
      </c>
      <c r="H47" s="46">
        <f>3100000+365000</f>
        <v>3465000</v>
      </c>
      <c r="I47" s="46">
        <v>2051000</v>
      </c>
      <c r="J47" s="47"/>
      <c r="K47" s="5"/>
      <c r="L47" s="5"/>
      <c r="M47" s="5"/>
      <c r="N47" s="105"/>
      <c r="O47" s="105"/>
      <c r="P47" s="105"/>
      <c r="Q47" s="105"/>
      <c r="R47" s="105"/>
      <c r="S47" s="5"/>
    </row>
    <row r="48" spans="1:19" s="2" customFormat="1" ht="11.25">
      <c r="A48" s="112"/>
      <c r="B48" s="43" t="s">
        <v>269</v>
      </c>
      <c r="C48" s="43" t="s">
        <v>264</v>
      </c>
      <c r="D48" s="45"/>
      <c r="E48" s="45"/>
      <c r="F48" s="46"/>
      <c r="G48" s="46"/>
      <c r="H48" s="46">
        <v>100000</v>
      </c>
      <c r="I48" s="46">
        <v>100000</v>
      </c>
      <c r="J48" s="47">
        <v>100000</v>
      </c>
      <c r="K48" s="5"/>
      <c r="L48" s="5"/>
      <c r="M48" s="5"/>
      <c r="N48" s="105"/>
      <c r="O48" s="105"/>
      <c r="P48" s="105"/>
      <c r="Q48" s="105"/>
      <c r="R48" s="105"/>
      <c r="S48" s="5"/>
    </row>
    <row r="49" spans="1:19" s="2" customFormat="1" ht="11.25">
      <c r="A49" s="112"/>
      <c r="B49" s="54" t="s">
        <v>298</v>
      </c>
      <c r="C49" s="54"/>
      <c r="D49" s="54"/>
      <c r="E49" s="54"/>
      <c r="F49" s="55"/>
      <c r="G49" s="55"/>
      <c r="H49" s="55">
        <f>SUM(H50)</f>
        <v>500000</v>
      </c>
      <c r="I49" s="55">
        <f>SUM(I50)</f>
        <v>500000</v>
      </c>
      <c r="J49" s="56">
        <f>SUM(J50)</f>
        <v>500000</v>
      </c>
      <c r="K49" s="5"/>
      <c r="L49" s="5"/>
      <c r="M49" s="5"/>
      <c r="N49" s="105"/>
      <c r="O49" s="105"/>
      <c r="P49" s="105"/>
      <c r="Q49" s="105"/>
      <c r="R49" s="105"/>
      <c r="S49" s="5"/>
    </row>
    <row r="50" spans="1:19" s="120" customFormat="1" ht="14.25" customHeight="1">
      <c r="A50" s="117"/>
      <c r="B50" s="43" t="s">
        <v>299</v>
      </c>
      <c r="C50" s="43" t="s">
        <v>300</v>
      </c>
      <c r="D50" s="45">
        <v>2005</v>
      </c>
      <c r="E50" s="45">
        <v>2007</v>
      </c>
      <c r="F50" s="46">
        <f>SUM(G50:J50)</f>
        <v>1500000</v>
      </c>
      <c r="G50" s="46"/>
      <c r="H50" s="46">
        <v>500000</v>
      </c>
      <c r="I50" s="46">
        <v>500000</v>
      </c>
      <c r="J50" s="47">
        <v>500000</v>
      </c>
      <c r="K50" s="118"/>
      <c r="L50" s="118"/>
      <c r="M50" s="118"/>
      <c r="N50" s="119"/>
      <c r="O50" s="119"/>
      <c r="P50" s="119"/>
      <c r="Q50" s="119"/>
      <c r="R50" s="119"/>
      <c r="S50" s="118"/>
    </row>
    <row r="51" spans="1:19" s="120" customFormat="1" ht="11.25">
      <c r="A51" s="48"/>
      <c r="B51" s="121" t="s">
        <v>301</v>
      </c>
      <c r="C51" s="45" t="s">
        <v>302</v>
      </c>
      <c r="D51" s="45">
        <v>2005</v>
      </c>
      <c r="E51" s="45">
        <v>2007</v>
      </c>
      <c r="F51" s="46">
        <f>SUM(G51:J51)</f>
        <v>1200000</v>
      </c>
      <c r="G51" s="55"/>
      <c r="H51" s="55">
        <v>400000</v>
      </c>
      <c r="I51" s="55">
        <v>400000</v>
      </c>
      <c r="J51" s="56">
        <v>400000</v>
      </c>
      <c r="K51" s="118"/>
      <c r="L51" s="118"/>
      <c r="M51" s="118"/>
      <c r="N51" s="119"/>
      <c r="O51" s="119"/>
      <c r="P51" s="119"/>
      <c r="Q51" s="119"/>
      <c r="R51" s="119"/>
      <c r="S51" s="118"/>
    </row>
    <row r="52" spans="1:19" s="2" customFormat="1" ht="11.25">
      <c r="A52" s="48"/>
      <c r="B52" s="54" t="s">
        <v>303</v>
      </c>
      <c r="C52" s="54"/>
      <c r="D52" s="54"/>
      <c r="E52" s="54"/>
      <c r="F52" s="55"/>
      <c r="G52" s="55"/>
      <c r="H52" s="55">
        <f>SUM(H53:H57)</f>
        <v>12604000</v>
      </c>
      <c r="I52" s="55">
        <f>SUM(I53:I57)</f>
        <v>6840000</v>
      </c>
      <c r="J52" s="56">
        <f>SUM(J53:J57)</f>
        <v>8400000</v>
      </c>
      <c r="K52" s="5"/>
      <c r="L52" s="5"/>
      <c r="M52" s="5"/>
      <c r="N52" s="105"/>
      <c r="O52" s="105"/>
      <c r="P52" s="105"/>
      <c r="Q52" s="105"/>
      <c r="R52" s="105"/>
      <c r="S52" s="5"/>
    </row>
    <row r="53" spans="1:19" s="2" customFormat="1" ht="22.5">
      <c r="A53" s="51"/>
      <c r="B53" s="43" t="s">
        <v>304</v>
      </c>
      <c r="C53" s="43" t="s">
        <v>305</v>
      </c>
      <c r="D53" s="45">
        <v>2002</v>
      </c>
      <c r="E53" s="45">
        <v>2008</v>
      </c>
      <c r="F53" s="46">
        <v>14000000</v>
      </c>
      <c r="G53" s="46">
        <v>1313000</v>
      </c>
      <c r="H53" s="46">
        <v>8340000</v>
      </c>
      <c r="I53" s="46">
        <v>2000000</v>
      </c>
      <c r="J53" s="47">
        <v>900000</v>
      </c>
      <c r="K53" s="118"/>
      <c r="L53" s="5"/>
      <c r="M53" s="5"/>
      <c r="N53" s="5"/>
      <c r="O53" s="5"/>
      <c r="P53" s="5"/>
      <c r="Q53" s="5"/>
      <c r="R53" s="5"/>
      <c r="S53" s="5"/>
    </row>
    <row r="54" spans="1:19" s="2" customFormat="1" ht="11.25">
      <c r="A54" s="51"/>
      <c r="B54" s="43" t="s">
        <v>306</v>
      </c>
      <c r="C54" s="43" t="s">
        <v>307</v>
      </c>
      <c r="D54" s="45">
        <v>2005</v>
      </c>
      <c r="E54" s="45">
        <v>2007</v>
      </c>
      <c r="F54" s="46">
        <f>SUM(H54:J54)</f>
        <v>5575000</v>
      </c>
      <c r="G54" s="46"/>
      <c r="H54" s="46">
        <f>500000-425000</f>
        <v>75000</v>
      </c>
      <c r="I54" s="46">
        <v>1000000</v>
      </c>
      <c r="J54" s="47">
        <v>4500000</v>
      </c>
      <c r="K54" s="98"/>
      <c r="L54" s="5"/>
      <c r="M54" s="5"/>
      <c r="N54" s="5"/>
      <c r="O54" s="5"/>
      <c r="P54" s="5"/>
      <c r="Q54" s="5"/>
      <c r="R54" s="5"/>
      <c r="S54" s="5"/>
    </row>
    <row r="55" spans="1:19" s="2" customFormat="1" ht="22.5">
      <c r="A55" s="51"/>
      <c r="B55" s="43" t="s">
        <v>340</v>
      </c>
      <c r="C55" s="43"/>
      <c r="D55" s="45">
        <v>2005</v>
      </c>
      <c r="E55" s="45">
        <v>2006</v>
      </c>
      <c r="F55" s="46">
        <v>850000</v>
      </c>
      <c r="G55" s="46"/>
      <c r="H55" s="46">
        <v>60000</v>
      </c>
      <c r="I55" s="46">
        <v>790000</v>
      </c>
      <c r="J55" s="47"/>
      <c r="K55" s="98"/>
      <c r="L55" s="5"/>
      <c r="M55" s="5"/>
      <c r="N55" s="5"/>
      <c r="O55" s="5"/>
      <c r="P55" s="5"/>
      <c r="Q55" s="5"/>
      <c r="R55" s="5"/>
      <c r="S55" s="5"/>
    </row>
    <row r="56" spans="1:19" s="2" customFormat="1" ht="11.25">
      <c r="A56" s="51"/>
      <c r="B56" s="43" t="s">
        <v>308</v>
      </c>
      <c r="C56" s="43" t="s">
        <v>264</v>
      </c>
      <c r="D56" s="45"/>
      <c r="E56" s="45"/>
      <c r="F56" s="46"/>
      <c r="G56" s="46"/>
      <c r="H56" s="46"/>
      <c r="I56" s="46">
        <v>50000</v>
      </c>
      <c r="J56" s="47"/>
      <c r="K56" s="98"/>
      <c r="L56" s="5"/>
      <c r="M56" s="5"/>
      <c r="N56" s="5"/>
      <c r="O56" s="5"/>
      <c r="P56" s="5"/>
      <c r="Q56" s="5"/>
      <c r="R56" s="5"/>
      <c r="S56" s="5"/>
    </row>
    <row r="57" spans="1:19" s="2" customFormat="1" ht="23.25" thickBot="1">
      <c r="A57" s="51"/>
      <c r="B57" s="122" t="s">
        <v>309</v>
      </c>
      <c r="C57" s="58" t="s">
        <v>310</v>
      </c>
      <c r="D57" s="59">
        <v>2005</v>
      </c>
      <c r="E57" s="59">
        <v>2007</v>
      </c>
      <c r="F57" s="60">
        <f>SUM(H57:J57)</f>
        <v>10129000</v>
      </c>
      <c r="G57" s="60"/>
      <c r="H57" s="60">
        <f>3000000+1000000+129000</f>
        <v>4129000</v>
      </c>
      <c r="I57" s="60">
        <v>3000000</v>
      </c>
      <c r="J57" s="61">
        <v>3000000</v>
      </c>
      <c r="K57" s="98"/>
      <c r="L57" s="5"/>
      <c r="M57" s="5"/>
      <c r="N57" s="5"/>
      <c r="O57" s="5"/>
      <c r="P57" s="5"/>
      <c r="Q57" s="5"/>
      <c r="R57" s="5"/>
      <c r="S57" s="5"/>
    </row>
    <row r="58" spans="1:19" s="2" customFormat="1" ht="12" thickBot="1">
      <c r="A58" s="123" t="s">
        <v>311</v>
      </c>
      <c r="B58" s="203" t="s">
        <v>312</v>
      </c>
      <c r="C58" s="204"/>
      <c r="D58" s="31"/>
      <c r="E58" s="31"/>
      <c r="F58" s="31"/>
      <c r="G58" s="124"/>
      <c r="H58" s="33">
        <f>SUM(H59,H61)</f>
        <v>4660000</v>
      </c>
      <c r="I58" s="33">
        <f>SUM(I59,I61)</f>
        <v>5684000</v>
      </c>
      <c r="J58" s="34">
        <f>SUM(J59,J61)</f>
        <v>0</v>
      </c>
      <c r="K58" s="98"/>
      <c r="L58" s="5"/>
      <c r="M58" s="5"/>
      <c r="N58" s="5"/>
      <c r="O58" s="5"/>
      <c r="P58" s="5"/>
      <c r="Q58" s="5"/>
      <c r="R58" s="5"/>
      <c r="S58" s="5"/>
    </row>
    <row r="59" spans="1:19" s="2" customFormat="1" ht="11.25">
      <c r="A59" s="125"/>
      <c r="B59" s="126" t="s">
        <v>313</v>
      </c>
      <c r="C59" s="126"/>
      <c r="D59" s="38"/>
      <c r="E59" s="38"/>
      <c r="F59" s="38"/>
      <c r="G59" s="127"/>
      <c r="H59" s="128">
        <f>SUM(H60)</f>
        <v>4660000</v>
      </c>
      <c r="I59" s="128">
        <f>SUM(I60)</f>
        <v>4434000</v>
      </c>
      <c r="J59" s="129">
        <f>SUM(J60)</f>
        <v>0</v>
      </c>
      <c r="K59" s="98"/>
      <c r="L59" s="5"/>
      <c r="M59" s="5"/>
      <c r="N59" s="5"/>
      <c r="O59" s="5"/>
      <c r="P59" s="5"/>
      <c r="Q59" s="5"/>
      <c r="R59" s="5"/>
      <c r="S59" s="5"/>
    </row>
    <row r="60" spans="1:19" s="2" customFormat="1" ht="22.5">
      <c r="A60" s="53"/>
      <c r="B60" s="130" t="s">
        <v>314</v>
      </c>
      <c r="C60" s="130" t="s">
        <v>315</v>
      </c>
      <c r="D60" s="45">
        <v>2001</v>
      </c>
      <c r="E60" s="45">
        <v>2006</v>
      </c>
      <c r="F60" s="46">
        <f>SUM(G60:J60)</f>
        <v>16000000</v>
      </c>
      <c r="G60" s="46">
        <v>6906000</v>
      </c>
      <c r="H60" s="46">
        <v>4660000</v>
      </c>
      <c r="I60" s="46">
        <v>4434000</v>
      </c>
      <c r="J60" s="47"/>
      <c r="K60" s="98"/>
      <c r="L60" s="5"/>
      <c r="M60" s="5"/>
      <c r="N60" s="5"/>
      <c r="O60" s="5"/>
      <c r="P60" s="5"/>
      <c r="Q60" s="5"/>
      <c r="R60" s="5"/>
      <c r="S60" s="5"/>
    </row>
    <row r="61" spans="1:19" s="2" customFormat="1" ht="11.25">
      <c r="A61" s="53"/>
      <c r="B61" s="205" t="s">
        <v>316</v>
      </c>
      <c r="C61" s="206"/>
      <c r="D61" s="45"/>
      <c r="E61" s="45"/>
      <c r="F61" s="45"/>
      <c r="G61" s="131"/>
      <c r="H61" s="55">
        <v>0</v>
      </c>
      <c r="I61" s="55">
        <f>SUM(I62)</f>
        <v>1250000</v>
      </c>
      <c r="J61" s="56"/>
      <c r="K61" s="98"/>
      <c r="L61" s="5"/>
      <c r="M61" s="5"/>
      <c r="N61" s="5"/>
      <c r="O61" s="5"/>
      <c r="P61" s="5"/>
      <c r="Q61" s="5"/>
      <c r="R61" s="5"/>
      <c r="S61" s="5"/>
    </row>
    <row r="62" spans="1:19" s="2" customFormat="1" ht="23.25" thickBot="1">
      <c r="A62" s="106" t="s">
        <v>260</v>
      </c>
      <c r="B62" s="130" t="s">
        <v>317</v>
      </c>
      <c r="C62" s="130" t="s">
        <v>318</v>
      </c>
      <c r="D62" s="80">
        <v>2006</v>
      </c>
      <c r="E62" s="80">
        <v>2006</v>
      </c>
      <c r="F62" s="81">
        <v>1250000</v>
      </c>
      <c r="G62" s="81">
        <v>0</v>
      </c>
      <c r="H62" s="81">
        <v>0</v>
      </c>
      <c r="I62" s="81">
        <v>1250000</v>
      </c>
      <c r="J62" s="82"/>
      <c r="K62" s="98"/>
      <c r="L62" s="5"/>
      <c r="M62" s="5"/>
      <c r="N62" s="5"/>
      <c r="O62" s="5"/>
      <c r="P62" s="5"/>
      <c r="Q62" s="5"/>
      <c r="R62" s="5"/>
      <c r="S62" s="5"/>
    </row>
    <row r="63" spans="1:19" s="2" customFormat="1" ht="12" thickBot="1">
      <c r="A63" s="123" t="s">
        <v>319</v>
      </c>
      <c r="B63" s="132" t="s">
        <v>320</v>
      </c>
      <c r="C63" s="95"/>
      <c r="D63" s="31"/>
      <c r="E63" s="31"/>
      <c r="F63" s="32"/>
      <c r="G63" s="32"/>
      <c r="H63" s="33">
        <f>SUM(H64,H67)</f>
        <v>18540000</v>
      </c>
      <c r="I63" s="33">
        <f>SUM(I64,I66)</f>
        <v>6402436</v>
      </c>
      <c r="J63" s="34">
        <f>SUM(J64:J67)</f>
        <v>3000000</v>
      </c>
      <c r="K63" s="98"/>
      <c r="L63" s="5"/>
      <c r="M63" s="5"/>
      <c r="N63" s="5"/>
      <c r="O63" s="5"/>
      <c r="P63" s="5"/>
      <c r="Q63" s="5"/>
      <c r="R63" s="5"/>
      <c r="S63" s="5"/>
    </row>
    <row r="64" spans="1:19" s="2" customFormat="1" ht="22.5">
      <c r="A64" s="133"/>
      <c r="B64" s="134" t="s">
        <v>321</v>
      </c>
      <c r="C64" s="135" t="s">
        <v>322</v>
      </c>
      <c r="D64" s="136">
        <v>2003</v>
      </c>
      <c r="E64" s="136">
        <v>2006</v>
      </c>
      <c r="F64" s="137">
        <f>SUM(G64:I64)</f>
        <v>32560000</v>
      </c>
      <c r="G64" s="137">
        <v>9517564</v>
      </c>
      <c r="H64" s="137">
        <f>17290000+850000</f>
        <v>18140000</v>
      </c>
      <c r="I64" s="137">
        <f>3900000+(32560000-31557564)</f>
        <v>4902436</v>
      </c>
      <c r="J64" s="138"/>
      <c r="K64" s="98"/>
      <c r="L64" s="5"/>
      <c r="M64" s="5"/>
      <c r="N64" s="5"/>
      <c r="O64" s="5"/>
      <c r="P64" s="5"/>
      <c r="Q64" s="5"/>
      <c r="R64" s="5"/>
      <c r="S64" s="5"/>
    </row>
    <row r="65" spans="1:19" s="2" customFormat="1" ht="11.25">
      <c r="A65" s="139"/>
      <c r="B65" s="79"/>
      <c r="C65" s="140" t="s">
        <v>338</v>
      </c>
      <c r="D65" s="80"/>
      <c r="E65" s="80"/>
      <c r="F65" s="141">
        <v>13400000</v>
      </c>
      <c r="G65" s="181">
        <v>2500000</v>
      </c>
      <c r="H65" s="182">
        <v>7900000</v>
      </c>
      <c r="I65" s="182">
        <v>3000000</v>
      </c>
      <c r="J65" s="142"/>
      <c r="K65" s="98"/>
      <c r="L65" s="5"/>
      <c r="M65" s="5"/>
      <c r="N65" s="5"/>
      <c r="O65" s="5"/>
      <c r="P65" s="5"/>
      <c r="Q65" s="5"/>
      <c r="R65" s="5"/>
      <c r="S65" s="5"/>
    </row>
    <row r="66" spans="1:19" s="2" customFormat="1" ht="11.25">
      <c r="A66" s="139"/>
      <c r="B66" s="43" t="s">
        <v>323</v>
      </c>
      <c r="C66" s="143" t="s">
        <v>324</v>
      </c>
      <c r="D66" s="45">
        <v>2006</v>
      </c>
      <c r="E66" s="45">
        <v>2007</v>
      </c>
      <c r="F66" s="144">
        <v>4500000</v>
      </c>
      <c r="G66" s="46"/>
      <c r="H66" s="46"/>
      <c r="I66" s="46">
        <v>1500000</v>
      </c>
      <c r="J66" s="47">
        <v>3000000</v>
      </c>
      <c r="K66" s="98"/>
      <c r="L66" s="5"/>
      <c r="M66" s="5"/>
      <c r="N66" s="5"/>
      <c r="O66" s="5"/>
      <c r="P66" s="5"/>
      <c r="Q66" s="5"/>
      <c r="R66" s="5"/>
      <c r="S66" s="5"/>
    </row>
    <row r="67" spans="1:11" ht="12" thickBot="1">
      <c r="A67" s="145"/>
      <c r="B67" s="146" t="s">
        <v>269</v>
      </c>
      <c r="C67" s="65" t="s">
        <v>264</v>
      </c>
      <c r="D67" s="146"/>
      <c r="E67" s="146"/>
      <c r="F67" s="146"/>
      <c r="G67" s="146"/>
      <c r="H67" s="147">
        <f>200000+200000</f>
        <v>400000</v>
      </c>
      <c r="I67" s="67"/>
      <c r="J67" s="68"/>
      <c r="K67" s="98"/>
    </row>
    <row r="68" spans="1:11" ht="20.25" customHeight="1">
      <c r="A68" s="175"/>
      <c r="B68" s="148"/>
      <c r="C68" s="5"/>
      <c r="D68" s="148"/>
      <c r="E68" s="148"/>
      <c r="F68" s="148"/>
      <c r="G68" s="148"/>
      <c r="H68" s="149"/>
      <c r="I68" s="150"/>
      <c r="J68" s="150"/>
      <c r="K68" s="98"/>
    </row>
    <row r="69" spans="1:19" s="157" customFormat="1" ht="15.75" customHeight="1">
      <c r="A69" s="152"/>
      <c r="B69" s="152"/>
      <c r="C69" s="156"/>
      <c r="D69" s="152"/>
      <c r="E69" s="152"/>
      <c r="F69" s="180"/>
      <c r="G69" s="152"/>
      <c r="H69" s="153"/>
      <c r="I69" s="154"/>
      <c r="J69" s="154"/>
      <c r="K69" s="155"/>
      <c r="L69" s="156"/>
      <c r="M69" s="156"/>
      <c r="N69" s="151"/>
      <c r="O69" s="151"/>
      <c r="P69" s="151"/>
      <c r="Q69" s="151"/>
      <c r="R69" s="151"/>
      <c r="S69" s="151"/>
    </row>
    <row r="70" spans="1:11" ht="11.25" customHeight="1">
      <c r="A70" s="148"/>
      <c r="B70" s="148"/>
      <c r="C70" s="5"/>
      <c r="D70" s="148"/>
      <c r="E70" s="148"/>
      <c r="F70" s="174"/>
      <c r="G70" s="174"/>
      <c r="H70" s="174"/>
      <c r="I70" s="174"/>
      <c r="J70" s="150"/>
      <c r="K70" s="150"/>
    </row>
    <row r="71" spans="1:11" ht="26.25" customHeight="1">
      <c r="A71" s="163" t="s">
        <v>260</v>
      </c>
      <c r="B71" s="199" t="s">
        <v>325</v>
      </c>
      <c r="C71" s="200"/>
      <c r="D71" s="200"/>
      <c r="E71" s="200"/>
      <c r="F71" s="200"/>
      <c r="G71" s="200"/>
      <c r="H71" s="200"/>
      <c r="I71" s="200"/>
      <c r="J71" s="200"/>
      <c r="K71" s="98"/>
    </row>
    <row r="72" spans="1:11" ht="11.25">
      <c r="A72" s="222" t="s">
        <v>273</v>
      </c>
      <c r="B72" s="236" t="s">
        <v>329</v>
      </c>
      <c r="C72" s="237"/>
      <c r="D72" s="237"/>
      <c r="E72" s="237"/>
      <c r="F72" s="237"/>
      <c r="G72" s="237"/>
      <c r="H72" s="237"/>
      <c r="I72" s="237"/>
      <c r="J72" s="237"/>
      <c r="K72" s="98"/>
    </row>
    <row r="73" spans="1:11" ht="11.25">
      <c r="A73" s="223"/>
      <c r="B73" s="237"/>
      <c r="C73" s="237"/>
      <c r="D73" s="237"/>
      <c r="E73" s="237"/>
      <c r="F73" s="237"/>
      <c r="G73" s="237"/>
      <c r="H73" s="237"/>
      <c r="I73" s="237"/>
      <c r="J73" s="237"/>
      <c r="K73" s="98"/>
    </row>
    <row r="74" spans="1:11" ht="18">
      <c r="A74" s="178"/>
      <c r="B74" s="169"/>
      <c r="C74" s="169"/>
      <c r="D74" s="169"/>
      <c r="E74" s="169"/>
      <c r="F74" s="169"/>
      <c r="G74" s="169"/>
      <c r="H74" s="169"/>
      <c r="I74" s="169"/>
      <c r="J74" s="169"/>
      <c r="K74" s="98"/>
    </row>
    <row r="75" spans="1:19" s="161" customFormat="1" ht="21">
      <c r="A75" s="179" t="s">
        <v>331</v>
      </c>
      <c r="B75" s="224" t="s">
        <v>332</v>
      </c>
      <c r="C75" s="225"/>
      <c r="D75" s="225"/>
      <c r="E75" s="225"/>
      <c r="F75" s="225"/>
      <c r="G75" s="225"/>
      <c r="H75" s="225"/>
      <c r="I75" s="225"/>
      <c r="J75" s="225"/>
      <c r="K75" s="158"/>
      <c r="L75" s="159"/>
      <c r="M75" s="159"/>
      <c r="N75" s="160"/>
      <c r="O75" s="160"/>
      <c r="P75" s="160"/>
      <c r="Q75" s="160"/>
      <c r="R75" s="160"/>
      <c r="S75" s="160"/>
    </row>
    <row r="76" spans="1:19" s="161" customFormat="1" ht="11.25">
      <c r="A76" s="162"/>
      <c r="B76" s="225"/>
      <c r="C76" s="225"/>
      <c r="D76" s="225"/>
      <c r="E76" s="225"/>
      <c r="F76" s="225"/>
      <c r="G76" s="225"/>
      <c r="H76" s="225"/>
      <c r="I76" s="225"/>
      <c r="J76" s="225"/>
      <c r="K76" s="158"/>
      <c r="L76" s="159"/>
      <c r="M76" s="159"/>
      <c r="N76" s="160"/>
      <c r="O76" s="160"/>
      <c r="P76" s="160"/>
      <c r="Q76" s="160"/>
      <c r="R76" s="160"/>
      <c r="S76" s="160"/>
    </row>
    <row r="77" spans="1:11" ht="11.25">
      <c r="A77" s="148"/>
      <c r="B77" s="225"/>
      <c r="C77" s="225"/>
      <c r="D77" s="225"/>
      <c r="E77" s="225"/>
      <c r="F77" s="225"/>
      <c r="G77" s="225"/>
      <c r="H77" s="225"/>
      <c r="I77" s="225"/>
      <c r="J77" s="225"/>
      <c r="K77" s="98"/>
    </row>
    <row r="81" ht="11.25">
      <c r="K81" s="98"/>
    </row>
    <row r="82" ht="11.25">
      <c r="K82" s="98"/>
    </row>
    <row r="83" ht="11.25">
      <c r="K83" s="98"/>
    </row>
    <row r="84" ht="11.25">
      <c r="K84" s="98"/>
    </row>
    <row r="85" ht="11.25">
      <c r="K85" s="98"/>
    </row>
    <row r="86" ht="11.25">
      <c r="K86" s="98"/>
    </row>
    <row r="87" ht="11.25">
      <c r="K87" s="98"/>
    </row>
    <row r="88" ht="11.25">
      <c r="K88" s="98"/>
    </row>
    <row r="89" ht="11.25">
      <c r="K89" s="98"/>
    </row>
    <row r="90" ht="11.25">
      <c r="K90" s="98"/>
    </row>
    <row r="91" ht="11.25">
      <c r="K91" s="98"/>
    </row>
    <row r="92" ht="11.25">
      <c r="K92" s="98"/>
    </row>
    <row r="93" ht="11.25">
      <c r="K93" s="98"/>
    </row>
    <row r="94" ht="11.25">
      <c r="K94" s="98"/>
    </row>
    <row r="95" ht="11.25">
      <c r="K95" s="98"/>
    </row>
    <row r="96" ht="11.25">
      <c r="K96" s="98"/>
    </row>
    <row r="97" ht="11.25">
      <c r="K97" s="98"/>
    </row>
    <row r="98" ht="11.25">
      <c r="K98" s="98"/>
    </row>
    <row r="99" ht="11.25">
      <c r="K99" s="98"/>
    </row>
    <row r="100" ht="11.25">
      <c r="K100" s="98"/>
    </row>
    <row r="101" ht="11.25">
      <c r="K101" s="98"/>
    </row>
    <row r="102" ht="11.25">
      <c r="K102" s="98"/>
    </row>
    <row r="103" ht="11.25">
      <c r="K103" s="98"/>
    </row>
    <row r="104" ht="11.25">
      <c r="K104" s="98"/>
    </row>
    <row r="105" ht="11.25">
      <c r="K105" s="98"/>
    </row>
    <row r="106" ht="11.25">
      <c r="K106" s="98"/>
    </row>
    <row r="107" ht="11.25">
      <c r="K107" s="98"/>
    </row>
    <row r="108" ht="11.25">
      <c r="K108" s="98"/>
    </row>
    <row r="109" ht="11.25">
      <c r="K109" s="98"/>
    </row>
    <row r="110" ht="11.25">
      <c r="K110" s="98"/>
    </row>
    <row r="111" ht="11.25">
      <c r="K111" s="98"/>
    </row>
    <row r="112" ht="11.25">
      <c r="K112" s="98"/>
    </row>
    <row r="113" ht="11.25">
      <c r="K113" s="98"/>
    </row>
    <row r="114" ht="11.25">
      <c r="K114" s="98"/>
    </row>
    <row r="115" ht="11.25">
      <c r="K115" s="98"/>
    </row>
    <row r="116" ht="11.25">
      <c r="K116" s="98"/>
    </row>
    <row r="117" ht="11.25">
      <c r="K117" s="98"/>
    </row>
    <row r="118" ht="11.25">
      <c r="K118" s="98"/>
    </row>
    <row r="119" ht="11.25">
      <c r="K119" s="98"/>
    </row>
    <row r="120" ht="11.25">
      <c r="K120" s="98"/>
    </row>
    <row r="121" ht="11.25">
      <c r="K121" s="98"/>
    </row>
    <row r="122" ht="11.25">
      <c r="K122" s="98"/>
    </row>
  </sheetData>
  <mergeCells count="27">
    <mergeCell ref="A72:A73"/>
    <mergeCell ref="B75:J77"/>
    <mergeCell ref="A32:A34"/>
    <mergeCell ref="B19:B22"/>
    <mergeCell ref="C19:C22"/>
    <mergeCell ref="A19:A22"/>
    <mergeCell ref="D33:D34"/>
    <mergeCell ref="B72:J73"/>
    <mergeCell ref="B23:C23"/>
    <mergeCell ref="A2:J2"/>
    <mergeCell ref="H5:J5"/>
    <mergeCell ref="G5:G6"/>
    <mergeCell ref="F5:F6"/>
    <mergeCell ref="E5:E6"/>
    <mergeCell ref="D5:D6"/>
    <mergeCell ref="B3:J3"/>
    <mergeCell ref="B5:B6"/>
    <mergeCell ref="A5:A6"/>
    <mergeCell ref="C5:C6"/>
    <mergeCell ref="B12:G12"/>
    <mergeCell ref="B71:J71"/>
    <mergeCell ref="B30:C30"/>
    <mergeCell ref="B58:C58"/>
    <mergeCell ref="B61:C61"/>
    <mergeCell ref="B32:B34"/>
    <mergeCell ref="C32:C34"/>
    <mergeCell ref="D20:D22"/>
  </mergeCells>
  <printOptions/>
  <pageMargins left="0.1968503937007874" right="0.1968503937007874" top="0.3937007874015748" bottom="0.2755905511811024" header="0.2362204724409449" footer="0.15748031496062992"/>
  <pageSetup horizontalDpi="300" verticalDpi="3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2005-06-07T13:52:04Z</cp:lastPrinted>
  <dcterms:created xsi:type="dcterms:W3CDTF">2005-01-20T12:07:51Z</dcterms:created>
  <dcterms:modified xsi:type="dcterms:W3CDTF">2005-06-07T13:53:00Z</dcterms:modified>
  <cp:category/>
  <cp:version/>
  <cp:contentType/>
  <cp:contentStatus/>
</cp:coreProperties>
</file>