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80" windowWidth="9690" windowHeight="6480" tabRatio="621" activeTab="8"/>
  </bookViews>
  <sheets>
    <sheet name="80101" sheetId="1" r:id="rId1"/>
    <sheet name="80110" sheetId="2" r:id="rId2"/>
    <sheet name="80103" sheetId="3" r:id="rId3"/>
    <sheet name="80148" sheetId="4" r:id="rId4"/>
    <sheet name="85401" sheetId="5" r:id="rId5"/>
    <sheet name="Zadania rzeczowe" sheetId="6" r:id="rId6"/>
    <sheet name="załącznik nr 8" sheetId="7" r:id="rId7"/>
    <sheet name="załącznik nr 9" sheetId="8" r:id="rId8"/>
    <sheet name="załacznik nr 10" sheetId="9" r:id="rId9"/>
  </sheets>
  <definedNames>
    <definedName name="_xlnm.Print_Titles" localSheetId="5">'Zadania rzeczowe'!$A:$B,'Zadania rzeczowe'!$4:$5</definedName>
    <definedName name="_xlnm.Print_Titles" localSheetId="6">'załącznik nr 8'!$A:$A,'załącznik nr 8'!$3:$4</definedName>
    <definedName name="_xlnm.Print_Titles" localSheetId="7">'załącznik nr 9'!$A:$A,'załącznik nr 9'!$3:$5</definedName>
  </definedNames>
  <calcPr fullCalcOnLoad="1"/>
</workbook>
</file>

<file path=xl/sharedStrings.xml><?xml version="1.0" encoding="utf-8"?>
<sst xmlns="http://schemas.openxmlformats.org/spreadsheetml/2006/main" count="780" uniqueCount="340">
  <si>
    <t>Plan</t>
  </si>
  <si>
    <t>Wykonanie</t>
  </si>
  <si>
    <t>w tym</t>
  </si>
  <si>
    <t>Razem</t>
  </si>
  <si>
    <t>Ogółem</t>
  </si>
  <si>
    <t>Jednostka</t>
  </si>
  <si>
    <t>S.P Nr 6</t>
  </si>
  <si>
    <t>SP Nr 10</t>
  </si>
  <si>
    <t>SP Nr 17</t>
  </si>
  <si>
    <t>SP Nr 16</t>
  </si>
  <si>
    <t>SP Nr 18</t>
  </si>
  <si>
    <t>SP Nr 20</t>
  </si>
  <si>
    <t>SP Nr 21</t>
  </si>
  <si>
    <t>SP Nr 23</t>
  </si>
  <si>
    <t>SP Nr 26</t>
  </si>
  <si>
    <t>SP Nr 28</t>
  </si>
  <si>
    <t>SP Nr 29</t>
  </si>
  <si>
    <t>SP Nr 33</t>
  </si>
  <si>
    <t>SP Nr 34</t>
  </si>
  <si>
    <t>SP Nr 35</t>
  </si>
  <si>
    <t>SP Nr 37</t>
  </si>
  <si>
    <t>SP Nr 39</t>
  </si>
  <si>
    <t>SP Nr 40</t>
  </si>
  <si>
    <t>%</t>
  </si>
  <si>
    <t>wykon.</t>
  </si>
  <si>
    <t>Nr</t>
  </si>
  <si>
    <t>plac.</t>
  </si>
  <si>
    <t>wydatków</t>
  </si>
  <si>
    <t>średn.</t>
  </si>
  <si>
    <t>l.uczn.</t>
  </si>
  <si>
    <t>koszt</t>
  </si>
  <si>
    <t>1 uczn.</t>
  </si>
  <si>
    <t>G.13</t>
  </si>
  <si>
    <t>R.Dz.</t>
  </si>
  <si>
    <t>§ 4110</t>
  </si>
  <si>
    <t>§ 4120</t>
  </si>
  <si>
    <t>§ 4260</t>
  </si>
  <si>
    <t>SP/Gimn.</t>
  </si>
  <si>
    <t>Gim.dla dor</t>
  </si>
  <si>
    <t xml:space="preserve">Razem </t>
  </si>
  <si>
    <t>SP</t>
  </si>
  <si>
    <t>"O"</t>
  </si>
  <si>
    <t>Gimn.</t>
  </si>
  <si>
    <t xml:space="preserve">       Liczba  uczniów </t>
  </si>
  <si>
    <t xml:space="preserve">          Liczba oddziałów</t>
  </si>
  <si>
    <t xml:space="preserve">SP  </t>
  </si>
  <si>
    <t xml:space="preserve">Ogółem </t>
  </si>
  <si>
    <t>Obsł.</t>
  </si>
  <si>
    <t xml:space="preserve">          Z a  t r u d n i e n i e</t>
  </si>
  <si>
    <t>uczn.</t>
  </si>
  <si>
    <t>uczestn.</t>
  </si>
  <si>
    <t>pełnopł.</t>
  </si>
  <si>
    <t>inne</t>
  </si>
  <si>
    <t>P.staż</t>
  </si>
  <si>
    <t>P.kontr.</t>
  </si>
  <si>
    <t>P.mian.</t>
  </si>
  <si>
    <t>P.dypl.</t>
  </si>
  <si>
    <t>G.staż</t>
  </si>
  <si>
    <t>G.kontr.</t>
  </si>
  <si>
    <t>G.mian.</t>
  </si>
  <si>
    <t>G.dypl.</t>
  </si>
  <si>
    <t>limit</t>
  </si>
  <si>
    <t xml:space="preserve">Plan </t>
  </si>
  <si>
    <t>§ 4010</t>
  </si>
  <si>
    <t>SP Nr 13</t>
  </si>
  <si>
    <t>MOPS</t>
  </si>
  <si>
    <t>prac.</t>
  </si>
  <si>
    <t>§ 4040</t>
  </si>
  <si>
    <t>§ 4270</t>
  </si>
  <si>
    <t>Gimnazjum Nr 1</t>
  </si>
  <si>
    <t>G 1</t>
  </si>
  <si>
    <t>Gimnazjum Nr 3</t>
  </si>
  <si>
    <t>G 3</t>
  </si>
  <si>
    <t>Gimnazjum Nr 4</t>
  </si>
  <si>
    <t>G 4</t>
  </si>
  <si>
    <t>G 10</t>
  </si>
  <si>
    <t>Gimnazjum Nr 11</t>
  </si>
  <si>
    <t>G 11</t>
  </si>
  <si>
    <t>G 23</t>
  </si>
  <si>
    <t>G 24</t>
  </si>
  <si>
    <t>G 13</t>
  </si>
  <si>
    <t>Gimn.dla prac.</t>
  </si>
  <si>
    <t>W tym</t>
  </si>
  <si>
    <t>organizacyjna</t>
  </si>
  <si>
    <t>Średnia liczba</t>
  </si>
  <si>
    <t>uczniów</t>
  </si>
  <si>
    <t>Koszt 1</t>
  </si>
  <si>
    <t>ucznia</t>
  </si>
  <si>
    <t>Rozdział 80110 - gimnazja</t>
  </si>
  <si>
    <t>Rozdział 85401- Świetlice szkolne</t>
  </si>
  <si>
    <t>§ 6060</t>
  </si>
  <si>
    <t>§ 6050</t>
  </si>
  <si>
    <t>G 2</t>
  </si>
  <si>
    <t>G 5</t>
  </si>
  <si>
    <t>G 7</t>
  </si>
  <si>
    <t>G 8</t>
  </si>
  <si>
    <t>G 9</t>
  </si>
  <si>
    <t>G 12</t>
  </si>
  <si>
    <t>G 14</t>
  </si>
  <si>
    <t>G 15</t>
  </si>
  <si>
    <t>G 16</t>
  </si>
  <si>
    <t>G 17</t>
  </si>
  <si>
    <t>G 18</t>
  </si>
  <si>
    <t>G 19</t>
  </si>
  <si>
    <t>G 20</t>
  </si>
  <si>
    <t>SP Nr 6</t>
  </si>
  <si>
    <t>Nauczanie indywidualne</t>
  </si>
  <si>
    <t>Żywienie w szkołach w tym:</t>
  </si>
  <si>
    <t>Świetlca</t>
  </si>
  <si>
    <t>§ 4440</t>
  </si>
  <si>
    <t>Wyk.</t>
  </si>
  <si>
    <t>"O"staż</t>
  </si>
  <si>
    <t>"O"kontr</t>
  </si>
  <si>
    <t>"O"mian</t>
  </si>
  <si>
    <t>"O"dypl</t>
  </si>
  <si>
    <t>plan</t>
  </si>
  <si>
    <t>ZSSOg</t>
  </si>
  <si>
    <t xml:space="preserve">Nauczyciele razem </t>
  </si>
  <si>
    <t>Rada</t>
  </si>
  <si>
    <t>Rozdział 80101 - szkoły  podstawowe</t>
  </si>
  <si>
    <t>Razem wyk.</t>
  </si>
  <si>
    <t>Dziel.</t>
  </si>
  <si>
    <t>ZS Nr 5</t>
  </si>
  <si>
    <t>ZS Nr 6</t>
  </si>
  <si>
    <t>ZS Nr 7</t>
  </si>
  <si>
    <t>ZS Nr 9</t>
  </si>
  <si>
    <t>ZS Nr 10</t>
  </si>
  <si>
    <t>ZS Nr 11</t>
  </si>
  <si>
    <t>ZS Nr 12</t>
  </si>
  <si>
    <t>ZS Nr 13</t>
  </si>
  <si>
    <t>ZS Nr 14</t>
  </si>
  <si>
    <t>ZS Nr 15</t>
  </si>
  <si>
    <t>ZSSOg.</t>
  </si>
  <si>
    <t>ZSOg.Nr 6</t>
  </si>
  <si>
    <t>ZSOg.Nr 5</t>
  </si>
  <si>
    <t>ZSOg.Nr 4</t>
  </si>
  <si>
    <t>ZSOg.Nr 2</t>
  </si>
  <si>
    <t>ZSOg.Nr 1</t>
  </si>
  <si>
    <t>ZSOg Nr 6</t>
  </si>
  <si>
    <t>ZSOg Nr 5</t>
  </si>
  <si>
    <t>ZSOg Nr 4</t>
  </si>
  <si>
    <t>ZSZ Nr 1</t>
  </si>
  <si>
    <t>ZSOg Nr 2</t>
  </si>
  <si>
    <t>ZSOg Nr 1</t>
  </si>
  <si>
    <t>Etaty N+A+O</t>
  </si>
  <si>
    <t>S</t>
  </si>
  <si>
    <t>K</t>
  </si>
  <si>
    <t>M</t>
  </si>
  <si>
    <t>D</t>
  </si>
  <si>
    <t>Adm.</t>
  </si>
  <si>
    <t>wyk</t>
  </si>
  <si>
    <t>płace plan</t>
  </si>
  <si>
    <t>płace wyk</t>
  </si>
  <si>
    <t>ogółem plan</t>
  </si>
  <si>
    <t>ogółem wyk</t>
  </si>
  <si>
    <t>Pedagodzy</t>
  </si>
  <si>
    <t>Psycholodzy</t>
  </si>
  <si>
    <t>ilość godzin tygodn</t>
  </si>
  <si>
    <t>etaty plan</t>
  </si>
  <si>
    <t>różnica</t>
  </si>
  <si>
    <t xml:space="preserve"> </t>
  </si>
  <si>
    <t>Rozdział 80148- Stołówki szkolne</t>
  </si>
  <si>
    <t>Rozdział 80103 Oddziały "O"  w szkołach  podstawowych</t>
  </si>
  <si>
    <t>ZWE Nr 1</t>
  </si>
  <si>
    <t>wyk.</t>
  </si>
  <si>
    <t>Gimnazjum Nr 2</t>
  </si>
  <si>
    <t xml:space="preserve">    § 6050</t>
  </si>
  <si>
    <t>załacznik nr 2</t>
  </si>
  <si>
    <t xml:space="preserve">ZESTAWIENIE WYKONANIA JEDNOSTKOWYCH PLANÓW FINANSOWYCH SZKÓŁ PODSTAWOWYCH za 2009 rok </t>
  </si>
  <si>
    <t>ZESTAWIENIE WYKONANIA JEDNOSTKOWYCH PLANÓW FINANSOWYCH GIMNAZJÓW za 2009 rok</t>
  </si>
  <si>
    <t>załącznik nr 3</t>
  </si>
  <si>
    <t>ZESTAWIENIE WYKONANIA JEDNOSTKOWYCH PLANÓW FINANSOWYCH ODDZIAŁYÓW "O" W SZKOŁACH PODSTAWOWYCH za 2009 rok</t>
  </si>
  <si>
    <t>ZESTAWIENIE WYKONANIA JEDNOSTKOWYCH PLANÓW FINANSOWYCH STOŁÓWEK SZKOLNYCH za 2009 rok.</t>
  </si>
  <si>
    <t>załacznik nr 4</t>
  </si>
  <si>
    <t>załącznik nr 5</t>
  </si>
  <si>
    <t>ZESTAWIENIE  WYKONANIA JEDNOSTKOWYCH PLANÓW FINANSOWYCH ŚWIETLIC SZKOLNYCH za 2009 rok.</t>
  </si>
  <si>
    <t>załącznik nr 6</t>
  </si>
  <si>
    <t>ZESTAWIENIE WYKONANIA ZADAŃ RZECZOWYCH SZKÓŁ PODSTAWOWYCH I GIMNAZJÓW za 2009 rok</t>
  </si>
  <si>
    <t>załącznik nr 7</t>
  </si>
  <si>
    <t>załącznik nr 8</t>
  </si>
  <si>
    <t>ZESTAWIENIE WYKONANIA PLANÓW FINANSOWYCH SZKÓŁ PONADPODSTAWOWYCH I PLACÓWEK EDUKACYJNO - WYCHOWAWCZYCH za 2009 rok</t>
  </si>
  <si>
    <t>Nazwa placówki</t>
  </si>
  <si>
    <t>średnia</t>
  </si>
  <si>
    <t>miesięczny</t>
  </si>
  <si>
    <t>wykonanie ogółem</t>
  </si>
  <si>
    <t>§4260</t>
  </si>
  <si>
    <t>§6050</t>
  </si>
  <si>
    <t>% wykonania</t>
  </si>
  <si>
    <t xml:space="preserve">% wykonania </t>
  </si>
  <si>
    <t>w tym  Rady dzielnic</t>
  </si>
  <si>
    <t>85415 -socjalne</t>
  </si>
  <si>
    <t>w tym § 4220</t>
  </si>
  <si>
    <t>ilość ucz.</t>
  </si>
  <si>
    <t>koszt ucznia</t>
  </si>
  <si>
    <t>płac+"13"</t>
  </si>
  <si>
    <t>płac bez "13"</t>
  </si>
  <si>
    <t>energi</t>
  </si>
  <si>
    <t>wykonanie</t>
  </si>
  <si>
    <t>Zespól Szkół Ogólnokształcącyc Nr 6</t>
  </si>
  <si>
    <t>Zespół Szkół Specjalnych nr 17</t>
  </si>
  <si>
    <t>Ośrodek Szkolno-Wych Nr 1</t>
  </si>
  <si>
    <t>Szkoły Podstaw.Specj          80102</t>
  </si>
  <si>
    <t>Gimnazja Specjalne             80111</t>
  </si>
  <si>
    <t>I   LO</t>
  </si>
  <si>
    <t>II  LO</t>
  </si>
  <si>
    <t>III LO</t>
  </si>
  <si>
    <t>IV LO</t>
  </si>
  <si>
    <t>V  LO</t>
  </si>
  <si>
    <t>VI LO</t>
  </si>
  <si>
    <t>VII LO</t>
  </si>
  <si>
    <t>IX  LO</t>
  </si>
  <si>
    <t>X   LO</t>
  </si>
  <si>
    <t>XII LO</t>
  </si>
  <si>
    <t>XIII LO</t>
  </si>
  <si>
    <t>XIV LO</t>
  </si>
  <si>
    <t>Kolegium Miejskie</t>
  </si>
  <si>
    <t>Licea ogólnokształcące   80120</t>
  </si>
  <si>
    <t>Spec.Ośrodek Szk-Wych Nr 2</t>
  </si>
  <si>
    <t>Licea ogólnokształcące  specjalne      80121</t>
  </si>
  <si>
    <t>Zespół Szkól  Adm.Ekonomicznych</t>
  </si>
  <si>
    <t>Zespół Szkół Usługowych</t>
  </si>
  <si>
    <t>Zespół Szkół Budownictwa Okrętowego</t>
  </si>
  <si>
    <t>Zespół Szkół Zawodowych Nr 1</t>
  </si>
  <si>
    <t>Licea Profilowane               80123</t>
  </si>
  <si>
    <t>Zesp.Sz.Ad.Ekonomicznych</t>
  </si>
  <si>
    <t>Zespół Szkół Budowlanych</t>
  </si>
  <si>
    <t>Zespół Szkół Chłodniczych i Elektronicznych</t>
  </si>
  <si>
    <t>Zespół Szkół Hotelarsko-Gastronom.</t>
  </si>
  <si>
    <t>Zespół Szkół Mechanicznych</t>
  </si>
  <si>
    <t>Zespół Szkół Budown.Okręt.</t>
  </si>
  <si>
    <t>Zespół Szkół Zawodowych Nr 2</t>
  </si>
  <si>
    <t>Technikum Transportowe</t>
  </si>
  <si>
    <t>Szkoły Zawodowe                80130</t>
  </si>
  <si>
    <t>Szkoła Muzyczna                80132</t>
  </si>
  <si>
    <t>Zespól Szkól Specjalnych Nr 17</t>
  </si>
  <si>
    <t>Specjalny Ośrodek Szkolno-Wych Nr 1</t>
  </si>
  <si>
    <t>Specjalny Ośrodek Szkolno-Wych Nr 2</t>
  </si>
  <si>
    <t>Szkoły zawodowe specjalne 80134</t>
  </si>
  <si>
    <t>Zespól Szkół Budownictwa Okrętowego 80140</t>
  </si>
  <si>
    <t>Gdyński Ośrodek Dokszt.Nauczycieli   80141</t>
  </si>
  <si>
    <t>Zespół Szkół Specjalnych Nr 17   - 80148</t>
  </si>
  <si>
    <t>Zespół Szkół Specjalnych Nr 17   - 80195</t>
  </si>
  <si>
    <t>Zespół Szkół Specjalnych Nr 17   - 85401</t>
  </si>
  <si>
    <t>Spec.Ośrodek Szk-Wych Nr 1</t>
  </si>
  <si>
    <t>Specj.Ośr.Szk.Wych   85403</t>
  </si>
  <si>
    <t>Zespół Szkól Specjalnych Nr 17  85404</t>
  </si>
  <si>
    <t>Poradnia Psych-Pedagog Nr 1</t>
  </si>
  <si>
    <t>Poradnia Psych-Pedagog Nr 2</t>
  </si>
  <si>
    <t>Poradnia Psych-Pedagog Nr 3</t>
  </si>
  <si>
    <t>Poradnia Psych-Pedagog 85406</t>
  </si>
  <si>
    <t>Młodzieżowy Dom Kultury   85407</t>
  </si>
  <si>
    <t>Internaty i bursy szkolne 85410</t>
  </si>
  <si>
    <t>Szkolne Schronisko Młodzieżowe 85417</t>
  </si>
  <si>
    <t>razem</t>
  </si>
  <si>
    <t>Młodzieżowy Dom Kultury   92601</t>
  </si>
  <si>
    <t>załącznik nr 9</t>
  </si>
  <si>
    <t>ZESTAWIENIE WYKONANIA ZADAŃ RZECZOWYCH SZKÓŁ PONADPODSTAWOWYCH I PLACÓWEK EDUKACYJNO - WYCHOWAWCZYCH ZA 2009 rok</t>
  </si>
  <si>
    <t>Placówka</t>
  </si>
  <si>
    <t>zatrudnienie</t>
  </si>
  <si>
    <t>Realizacja programu</t>
  </si>
  <si>
    <t>realizacja programu</t>
  </si>
  <si>
    <t>liczba uczniów</t>
  </si>
  <si>
    <t>liczba</t>
  </si>
  <si>
    <t>etaty pedagogiczne w tym</t>
  </si>
  <si>
    <t>adm.</t>
  </si>
  <si>
    <t>obsługa</t>
  </si>
  <si>
    <t>podstawy programowe</t>
  </si>
  <si>
    <t>program</t>
  </si>
  <si>
    <t>ogółem</t>
  </si>
  <si>
    <t>oddział</t>
  </si>
  <si>
    <t>stażysci</t>
  </si>
  <si>
    <t>kontrakt</t>
  </si>
  <si>
    <t>mian.</t>
  </si>
  <si>
    <t>dyplom.</t>
  </si>
  <si>
    <t>Razem  w tym</t>
  </si>
  <si>
    <t>klasy  dwujęzyczne</t>
  </si>
  <si>
    <t>klasy IB</t>
  </si>
  <si>
    <t>nauczanie indywidualne</t>
  </si>
  <si>
    <t>ilość osób</t>
  </si>
  <si>
    <t>pozostałe biblioteka pedagodzy</t>
  </si>
  <si>
    <t>poza minimum</t>
  </si>
  <si>
    <t>XII  LO</t>
  </si>
  <si>
    <t>Zespól Szkół Usługowych</t>
  </si>
  <si>
    <t>Zesp.Sz.Budowlanych</t>
  </si>
  <si>
    <t>RAZEM  801</t>
  </si>
  <si>
    <t>Zespół Szkół Specjalnych Nr 17   - 85404</t>
  </si>
  <si>
    <t>RAZEM  854</t>
  </si>
  <si>
    <t>razem 801+854</t>
  </si>
  <si>
    <t>załącznik nr 10</t>
  </si>
  <si>
    <t>Sprawozdanie z wykonania planu rzeczowo-finansowego przedszkoli za 2009r</t>
  </si>
  <si>
    <t>Nr Placówki</t>
  </si>
  <si>
    <t>Liczba dzieci ogółem</t>
  </si>
  <si>
    <t>w tym poza mini.</t>
  </si>
  <si>
    <t>Liczba oddziałów</t>
  </si>
  <si>
    <t>Ogółem żywionych</t>
  </si>
  <si>
    <t>Stan zatrudnienia</t>
  </si>
  <si>
    <t xml:space="preserve">Dotacja             </t>
  </si>
  <si>
    <t>Wydatki inwestycyjne</t>
  </si>
  <si>
    <t>Koszt dziecka</t>
  </si>
  <si>
    <t>Naucz.</t>
  </si>
  <si>
    <t>Admini.</t>
  </si>
  <si>
    <t>Obsłu.</t>
  </si>
  <si>
    <t>Przedszkole 4</t>
  </si>
  <si>
    <t>Przedszkole 5</t>
  </si>
  <si>
    <t>Przedszkole 6</t>
  </si>
  <si>
    <t>Przedszkole 7</t>
  </si>
  <si>
    <t>Przedszkole 8</t>
  </si>
  <si>
    <t>Przedszkole 9</t>
  </si>
  <si>
    <t>Przedszkole 11</t>
  </si>
  <si>
    <t>Przedszkole 13</t>
  </si>
  <si>
    <t>Przedszkole 14</t>
  </si>
  <si>
    <t>Przedszkole 15</t>
  </si>
  <si>
    <t>Przedszkole 16</t>
  </si>
  <si>
    <t>Przedszkole 18</t>
  </si>
  <si>
    <t>Przedszkole 19</t>
  </si>
  <si>
    <t>Przedszkole 21</t>
  </si>
  <si>
    <t>Przedszkole 22</t>
  </si>
  <si>
    <t>Przedszkole 23</t>
  </si>
  <si>
    <t>Przedszkole 24</t>
  </si>
  <si>
    <t>Przedszkole 25</t>
  </si>
  <si>
    <t>Przedszkole 26</t>
  </si>
  <si>
    <t>Przedszkole 27</t>
  </si>
  <si>
    <t>Przedszkole 28</t>
  </si>
  <si>
    <t>Przedszkole 29</t>
  </si>
  <si>
    <t>Przedszkole 30</t>
  </si>
  <si>
    <t>Przedszkole 31</t>
  </si>
  <si>
    <t>Przedszkole 32</t>
  </si>
  <si>
    <t>Przedszkole 35</t>
  </si>
  <si>
    <t>Przedszkole 36</t>
  </si>
  <si>
    <t>Przedszkole 42</t>
  </si>
  <si>
    <t>Przedszkole 43</t>
  </si>
  <si>
    <t>Przedszkole 44</t>
  </si>
  <si>
    <t>Przedszkole 46</t>
  </si>
  <si>
    <t>Przedszkole 47</t>
  </si>
  <si>
    <t>Przedszkole 48</t>
  </si>
  <si>
    <t>Przedszkole 49</t>
  </si>
  <si>
    <t>Przedszkole 50</t>
  </si>
  <si>
    <t>Przedszkole 51</t>
  </si>
  <si>
    <t>Przedszkole 52</t>
  </si>
  <si>
    <t>RAZEM: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</si>
</sst>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8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i/>
      <sz val="9"/>
      <name val="Arial CE"/>
      <family val="2"/>
    </font>
    <font>
      <sz val="9"/>
      <name val="Times New Roman"/>
      <family val="1"/>
    </font>
    <font>
      <sz val="9"/>
      <name val="Arial CE"/>
      <family val="2"/>
    </font>
    <font>
      <b/>
      <i/>
      <sz val="9"/>
      <name val="Arial CE"/>
      <family val="2"/>
    </font>
    <font>
      <sz val="8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2"/>
      <name val="Arial CE"/>
      <family val="2"/>
    </font>
    <font>
      <i/>
      <sz val="10"/>
      <name val="Times New Roman"/>
      <family val="0"/>
    </font>
    <font>
      <b/>
      <i/>
      <sz val="12"/>
      <name val="Arial CE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 CE"/>
      <family val="1"/>
    </font>
    <font>
      <b/>
      <i/>
      <sz val="8"/>
      <name val="Times New Roman CE"/>
      <family val="1"/>
    </font>
    <font>
      <i/>
      <sz val="10"/>
      <name val="Times New Roman CE"/>
      <family val="1"/>
    </font>
    <font>
      <i/>
      <sz val="8"/>
      <name val="Times New Roman CE"/>
      <family val="1"/>
    </font>
    <font>
      <i/>
      <sz val="8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i/>
      <sz val="11"/>
      <name val="Arial CE"/>
      <family val="0"/>
    </font>
    <font>
      <i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7"/>
      <name val="Arial CE"/>
      <family val="0"/>
    </font>
    <font>
      <sz val="7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73" fillId="20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" borderId="0" applyNumberFormat="0" applyBorder="0" applyAlignment="0" applyProtection="0"/>
  </cellStyleXfs>
  <cellXfs count="4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167" fontId="13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3" fontId="10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2" fontId="1" fillId="0" borderId="0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7" fontId="1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167" fontId="16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67" fontId="1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10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67" fontId="19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2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67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26" fillId="0" borderId="0" xfId="0" applyNumberFormat="1" applyFont="1" applyBorder="1" applyAlignment="1">
      <alignment/>
    </xf>
    <xf numFmtId="167" fontId="6" fillId="0" borderId="0" xfId="0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7" fontId="14" fillId="0" borderId="0" xfId="0" applyNumberFormat="1" applyFont="1" applyBorder="1" applyAlignment="1">
      <alignment/>
    </xf>
    <xf numFmtId="167" fontId="10" fillId="0" borderId="0" xfId="0" applyNumberFormat="1" applyFont="1" applyBorder="1" applyAlignment="1">
      <alignment/>
    </xf>
    <xf numFmtId="167" fontId="1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167" fontId="32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33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3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8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67" fontId="20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34" fillId="0" borderId="0" xfId="0" applyNumberFormat="1" applyFont="1" applyBorder="1" applyAlignment="1">
      <alignment/>
    </xf>
    <xf numFmtId="3" fontId="34" fillId="0" borderId="0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32" fillId="0" borderId="0" xfId="0" applyFont="1" applyBorder="1" applyAlignment="1">
      <alignment horizontal="center"/>
    </xf>
    <xf numFmtId="3" fontId="32" fillId="0" borderId="0" xfId="0" applyNumberFormat="1" applyFont="1" applyBorder="1" applyAlignment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167" fontId="18" fillId="0" borderId="10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6" fillId="0" borderId="0" xfId="0" applyFont="1" applyBorder="1" applyAlignment="1">
      <alignment/>
    </xf>
    <xf numFmtId="0" fontId="32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3" fontId="37" fillId="24" borderId="1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7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7" fontId="23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9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167" fontId="18" fillId="0" borderId="0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37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3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3" fontId="32" fillId="0" borderId="1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left"/>
    </xf>
    <xf numFmtId="3" fontId="32" fillId="24" borderId="10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2" fillId="0" borderId="10" xfId="0" applyFont="1" applyBorder="1" applyAlignment="1">
      <alignment/>
    </xf>
    <xf numFmtId="3" fontId="40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32" fillId="24" borderId="10" xfId="0" applyFont="1" applyFill="1" applyBorder="1" applyAlignment="1">
      <alignment/>
    </xf>
    <xf numFmtId="3" fontId="32" fillId="0" borderId="0" xfId="0" applyNumberFormat="1" applyFont="1" applyBorder="1" applyAlignment="1">
      <alignment horizontal="centerContinuous"/>
    </xf>
    <xf numFmtId="3" fontId="32" fillId="0" borderId="0" xfId="0" applyNumberFormat="1" applyFont="1" applyBorder="1" applyAlignment="1">
      <alignment horizontal="center"/>
    </xf>
    <xf numFmtId="3" fontId="32" fillId="0" borderId="10" xfId="0" applyNumberFormat="1" applyFont="1" applyBorder="1" applyAlignment="1">
      <alignment/>
    </xf>
    <xf numFmtId="3" fontId="37" fillId="0" borderId="10" xfId="0" applyNumberFormat="1" applyFont="1" applyFill="1" applyBorder="1" applyAlignment="1">
      <alignment/>
    </xf>
    <xf numFmtId="3" fontId="33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3" fontId="32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0" fontId="32" fillId="0" borderId="15" xfId="0" applyFont="1" applyBorder="1" applyAlignment="1">
      <alignment horizontal="left"/>
    </xf>
    <xf numFmtId="3" fontId="32" fillId="0" borderId="13" xfId="0" applyNumberFormat="1" applyFont="1" applyBorder="1" applyAlignment="1">
      <alignment/>
    </xf>
    <xf numFmtId="1" fontId="37" fillId="0" borderId="10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right"/>
    </xf>
    <xf numFmtId="0" fontId="37" fillId="0" borderId="10" xfId="0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0" fillId="0" borderId="0" xfId="0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16" fillId="0" borderId="10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 wrapText="1"/>
    </xf>
    <xf numFmtId="167" fontId="16" fillId="0" borderId="10" xfId="0" applyNumberFormat="1" applyFont="1" applyBorder="1" applyAlignment="1">
      <alignment/>
    </xf>
    <xf numFmtId="167" fontId="38" fillId="0" borderId="10" xfId="0" applyNumberFormat="1" applyFont="1" applyBorder="1" applyAlignment="1">
      <alignment horizontal="center"/>
    </xf>
    <xf numFmtId="167" fontId="16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167" fontId="16" fillId="0" borderId="10" xfId="0" applyNumberFormat="1" applyFont="1" applyBorder="1" applyAlignment="1">
      <alignment horizontal="left"/>
    </xf>
    <xf numFmtId="3" fontId="15" fillId="0" borderId="10" xfId="0" applyNumberFormat="1" applyFont="1" applyBorder="1" applyAlignment="1">
      <alignment horizontal="center"/>
    </xf>
    <xf numFmtId="1" fontId="16" fillId="0" borderId="10" xfId="0" applyNumberFormat="1" applyFont="1" applyBorder="1" applyAlignment="1">
      <alignment/>
    </xf>
    <xf numFmtId="4" fontId="17" fillId="0" borderId="10" xfId="0" applyNumberFormat="1" applyFont="1" applyBorder="1" applyAlignment="1">
      <alignment/>
    </xf>
    <xf numFmtId="167" fontId="16" fillId="0" borderId="10" xfId="0" applyNumberFormat="1" applyFont="1" applyBorder="1" applyAlignment="1">
      <alignment horizontal="left"/>
    </xf>
    <xf numFmtId="167" fontId="10" fillId="0" borderId="10" xfId="0" applyNumberFormat="1" applyFont="1" applyBorder="1" applyAlignment="1">
      <alignment/>
    </xf>
    <xf numFmtId="167" fontId="17" fillId="0" borderId="10" xfId="0" applyNumberFormat="1" applyFont="1" applyBorder="1" applyAlignment="1">
      <alignment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3" fontId="37" fillId="0" borderId="14" xfId="0" applyNumberFormat="1" applyFont="1" applyBorder="1" applyAlignment="1">
      <alignment horizontal="right"/>
    </xf>
    <xf numFmtId="3" fontId="37" fillId="0" borderId="15" xfId="0" applyNumberFormat="1" applyFont="1" applyBorder="1" applyAlignment="1">
      <alignment horizontal="right"/>
    </xf>
    <xf numFmtId="3" fontId="37" fillId="24" borderId="10" xfId="0" applyNumberFormat="1" applyFont="1" applyFill="1" applyBorder="1" applyAlignment="1">
      <alignment horizontal="right"/>
    </xf>
    <xf numFmtId="3" fontId="37" fillId="0" borderId="13" xfId="0" applyNumberFormat="1" applyFont="1" applyBorder="1" applyAlignment="1">
      <alignment horizontal="right"/>
    </xf>
    <xf numFmtId="3" fontId="37" fillId="0" borderId="10" xfId="0" applyNumberFormat="1" applyFont="1" applyFill="1" applyBorder="1" applyAlignment="1">
      <alignment horizontal="right"/>
    </xf>
    <xf numFmtId="3" fontId="41" fillId="0" borderId="0" xfId="0" applyNumberFormat="1" applyFont="1" applyBorder="1" applyAlignment="1">
      <alignment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6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37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32" fillId="0" borderId="16" xfId="0" applyNumberFormat="1" applyFont="1" applyBorder="1" applyAlignment="1">
      <alignment horizontal="center"/>
    </xf>
    <xf numFmtId="3" fontId="32" fillId="0" borderId="15" xfId="0" applyNumberFormat="1" applyFont="1" applyBorder="1" applyAlignment="1">
      <alignment horizontal="center"/>
    </xf>
    <xf numFmtId="3" fontId="32" fillId="0" borderId="16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0" fontId="32" fillId="0" borderId="16" xfId="0" applyFont="1" applyBorder="1" applyAlignment="1">
      <alignment horizontal="left"/>
    </xf>
    <xf numFmtId="3" fontId="32" fillId="0" borderId="16" xfId="0" applyNumberFormat="1" applyFont="1" applyFill="1" applyBorder="1" applyAlignment="1">
      <alignment horizontal="center"/>
    </xf>
    <xf numFmtId="3" fontId="32" fillId="0" borderId="15" xfId="0" applyNumberFormat="1" applyFont="1" applyFill="1" applyBorder="1" applyAlignment="1">
      <alignment horizontal="center"/>
    </xf>
    <xf numFmtId="4" fontId="16" fillId="0" borderId="17" xfId="0" applyNumberFormat="1" applyFont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3" fontId="28" fillId="0" borderId="0" xfId="0" applyNumberFormat="1" applyFont="1" applyFill="1" applyAlignment="1">
      <alignment/>
    </xf>
    <xf numFmtId="167" fontId="16" fillId="0" borderId="10" xfId="0" applyNumberFormat="1" applyFont="1" applyFill="1" applyBorder="1" applyAlignment="1">
      <alignment horizontal="center" wrapText="1"/>
    </xf>
    <xf numFmtId="167" fontId="16" fillId="0" borderId="10" xfId="0" applyNumberFormat="1" applyFont="1" applyFill="1" applyBorder="1" applyAlignment="1">
      <alignment/>
    </xf>
    <xf numFmtId="167" fontId="16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wrapText="1"/>
    </xf>
    <xf numFmtId="4" fontId="16" fillId="0" borderId="10" xfId="0" applyNumberFormat="1" applyFont="1" applyFill="1" applyBorder="1" applyAlignment="1">
      <alignment/>
    </xf>
    <xf numFmtId="4" fontId="42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7" fillId="0" borderId="10" xfId="0" applyNumberFormat="1" applyFont="1" applyFill="1" applyBorder="1" applyAlignment="1">
      <alignment/>
    </xf>
    <xf numFmtId="167" fontId="17" fillId="0" borderId="0" xfId="0" applyNumberFormat="1" applyFont="1" applyBorder="1" applyAlignment="1">
      <alignment horizontal="right"/>
    </xf>
    <xf numFmtId="167" fontId="17" fillId="0" borderId="10" xfId="0" applyNumberFormat="1" applyFont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4" fontId="16" fillId="0" borderId="12" xfId="0" applyNumberFormat="1" applyFont="1" applyBorder="1" applyAlignment="1">
      <alignment horizontal="center" wrapText="1"/>
    </xf>
    <xf numFmtId="4" fontId="16" fillId="0" borderId="13" xfId="0" applyNumberFormat="1" applyFont="1" applyBorder="1" applyAlignment="1">
      <alignment horizontal="center" wrapText="1"/>
    </xf>
    <xf numFmtId="4" fontId="16" fillId="0" borderId="12" xfId="0" applyNumberFormat="1" applyFont="1" applyFill="1" applyBorder="1" applyAlignment="1">
      <alignment horizontal="center"/>
    </xf>
    <xf numFmtId="4" fontId="16" fillId="0" borderId="17" xfId="0" applyNumberFormat="1" applyFont="1" applyFill="1" applyBorder="1" applyAlignment="1">
      <alignment horizontal="center"/>
    </xf>
    <xf numFmtId="4" fontId="16" fillId="0" borderId="13" xfId="0" applyNumberFormat="1" applyFont="1" applyFill="1" applyBorder="1" applyAlignment="1">
      <alignment horizontal="center"/>
    </xf>
    <xf numFmtId="4" fontId="16" fillId="0" borderId="12" xfId="0" applyNumberFormat="1" applyFont="1" applyBorder="1" applyAlignment="1">
      <alignment horizontal="center"/>
    </xf>
    <xf numFmtId="167" fontId="16" fillId="0" borderId="12" xfId="0" applyNumberFormat="1" applyFont="1" applyFill="1" applyBorder="1" applyAlignment="1">
      <alignment horizontal="center"/>
    </xf>
    <xf numFmtId="167" fontId="16" fillId="0" borderId="17" xfId="0" applyNumberFormat="1" applyFont="1" applyFill="1" applyBorder="1" applyAlignment="1">
      <alignment horizontal="center"/>
    </xf>
    <xf numFmtId="167" fontId="16" fillId="0" borderId="1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45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3" fontId="45" fillId="0" borderId="16" xfId="0" applyNumberFormat="1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5" fillId="0" borderId="16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3" fontId="45" fillId="0" borderId="13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/>
    </xf>
    <xf numFmtId="0" fontId="45" fillId="0" borderId="15" xfId="0" applyFont="1" applyBorder="1" applyAlignment="1">
      <alignment/>
    </xf>
    <xf numFmtId="3" fontId="45" fillId="0" borderId="15" xfId="0" applyNumberFormat="1" applyFont="1" applyBorder="1" applyAlignment="1">
      <alignment horizontal="center"/>
    </xf>
    <xf numFmtId="3" fontId="45" fillId="0" borderId="15" xfId="0" applyNumberFormat="1" applyFont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167" fontId="48" fillId="0" borderId="10" xfId="0" applyNumberFormat="1" applyFont="1" applyBorder="1" applyAlignment="1">
      <alignment/>
    </xf>
    <xf numFmtId="9" fontId="45" fillId="0" borderId="10" xfId="54" applyFont="1" applyBorder="1" applyAlignment="1">
      <alignment horizontal="center"/>
    </xf>
    <xf numFmtId="3" fontId="45" fillId="0" borderId="10" xfId="54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0" fontId="46" fillId="0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Border="1" applyAlignment="1">
      <alignment/>
    </xf>
    <xf numFmtId="3" fontId="45" fillId="0" borderId="10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5" fillId="0" borderId="10" xfId="54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48" fillId="0" borderId="10" xfId="54" applyNumberFormat="1" applyFont="1" applyBorder="1" applyAlignment="1">
      <alignment horizontal="right"/>
    </xf>
    <xf numFmtId="3" fontId="48" fillId="0" borderId="10" xfId="54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3" fontId="45" fillId="0" borderId="10" xfId="0" applyNumberFormat="1" applyFont="1" applyFill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3" fontId="46" fillId="0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47" fillId="0" borderId="10" xfId="0" applyNumberFormat="1" applyFont="1" applyFill="1" applyBorder="1" applyAlignment="1">
      <alignment/>
    </xf>
    <xf numFmtId="3" fontId="47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46" fillId="0" borderId="10" xfId="0" applyFont="1" applyBorder="1" applyAlignment="1">
      <alignment/>
    </xf>
    <xf numFmtId="3" fontId="45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9" fillId="0" borderId="10" xfId="0" applyFont="1" applyBorder="1" applyAlignment="1">
      <alignment/>
    </xf>
    <xf numFmtId="3" fontId="49" fillId="0" borderId="13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centerContinuous"/>
    </xf>
    <xf numFmtId="3" fontId="50" fillId="0" borderId="10" xfId="0" applyNumberFormat="1" applyFont="1" applyBorder="1" applyAlignment="1">
      <alignment horizontal="center"/>
    </xf>
    <xf numFmtId="3" fontId="50" fillId="0" borderId="10" xfId="0" applyNumberFormat="1" applyFont="1" applyBorder="1" applyAlignment="1">
      <alignment horizontal="center"/>
    </xf>
    <xf numFmtId="3" fontId="24" fillId="0" borderId="10" xfId="0" applyNumberFormat="1" applyFont="1" applyBorder="1" applyAlignment="1">
      <alignment horizontal="centerContinuous"/>
    </xf>
    <xf numFmtId="3" fontId="2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Continuous"/>
    </xf>
    <xf numFmtId="3" fontId="23" fillId="0" borderId="0" xfId="0" applyNumberFormat="1" applyFont="1" applyAlignment="1">
      <alignment horizontal="centerContinuous"/>
    </xf>
    <xf numFmtId="0" fontId="51" fillId="0" borderId="10" xfId="0" applyFont="1" applyBorder="1" applyAlignment="1">
      <alignment/>
    </xf>
    <xf numFmtId="3" fontId="50" fillId="0" borderId="16" xfId="0" applyNumberFormat="1" applyFont="1" applyBorder="1" applyAlignment="1">
      <alignment horizontal="center" wrapText="1"/>
    </xf>
    <xf numFmtId="3" fontId="50" fillId="0" borderId="16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0" fillId="0" borderId="15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3" fontId="52" fillId="0" borderId="10" xfId="0" applyNumberFormat="1" applyFont="1" applyBorder="1" applyAlignment="1">
      <alignment horizontal="center"/>
    </xf>
    <xf numFmtId="3" fontId="51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/>
    </xf>
    <xf numFmtId="3" fontId="53" fillId="0" borderId="10" xfId="0" applyNumberFormat="1" applyFont="1" applyBorder="1" applyAlignment="1">
      <alignment wrapText="1"/>
    </xf>
    <xf numFmtId="3" fontId="54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55" fillId="0" borderId="10" xfId="0" applyFont="1" applyBorder="1" applyAlignment="1">
      <alignment/>
    </xf>
    <xf numFmtId="3" fontId="48" fillId="0" borderId="13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56" fillId="0" borderId="10" xfId="0" applyFont="1" applyFill="1" applyBorder="1" applyAlignment="1">
      <alignment/>
    </xf>
    <xf numFmtId="4" fontId="45" fillId="0" borderId="13" xfId="0" applyNumberFormat="1" applyFont="1" applyBorder="1" applyAlignment="1">
      <alignment horizontal="right"/>
    </xf>
    <xf numFmtId="167" fontId="48" fillId="0" borderId="13" xfId="0" applyNumberFormat="1" applyFont="1" applyBorder="1" applyAlignment="1">
      <alignment horizontal="right"/>
    </xf>
    <xf numFmtId="167" fontId="48" fillId="0" borderId="10" xfId="0" applyNumberFormat="1" applyFont="1" applyBorder="1" applyAlignment="1">
      <alignment horizontal="right"/>
    </xf>
    <xf numFmtId="167" fontId="45" fillId="0" borderId="10" xfId="0" applyNumberFormat="1" applyFont="1" applyBorder="1" applyAlignment="1">
      <alignment horizontal="right"/>
    </xf>
    <xf numFmtId="0" fontId="57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6" fillId="0" borderId="10" xfId="0" applyFont="1" applyFill="1" applyBorder="1" applyAlignment="1">
      <alignment wrapText="1"/>
    </xf>
    <xf numFmtId="4" fontId="45" fillId="0" borderId="13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5" fillId="0" borderId="13" xfId="0" applyNumberFormat="1" applyFont="1" applyBorder="1" applyAlignment="1">
      <alignment horizontal="right"/>
    </xf>
    <xf numFmtId="4" fontId="45" fillId="0" borderId="10" xfId="0" applyNumberFormat="1" applyFont="1" applyBorder="1" applyAlignment="1">
      <alignment/>
    </xf>
    <xf numFmtId="0" fontId="58" fillId="0" borderId="10" xfId="0" applyFont="1" applyFill="1" applyBorder="1" applyAlignment="1">
      <alignment wrapText="1"/>
    </xf>
    <xf numFmtId="4" fontId="59" fillId="0" borderId="13" xfId="0" applyNumberFormat="1" applyFont="1" applyBorder="1" applyAlignment="1">
      <alignment horizontal="right"/>
    </xf>
    <xf numFmtId="4" fontId="60" fillId="0" borderId="0" xfId="0" applyNumberFormat="1" applyFont="1" applyBorder="1" applyAlignment="1">
      <alignment/>
    </xf>
    <xf numFmtId="4" fontId="61" fillId="0" borderId="0" xfId="0" applyNumberFormat="1" applyFont="1" applyBorder="1" applyAlignment="1">
      <alignment/>
    </xf>
    <xf numFmtId="4" fontId="60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0" fontId="60" fillId="0" borderId="0" xfId="0" applyFont="1" applyAlignment="1">
      <alignment/>
    </xf>
    <xf numFmtId="4" fontId="48" fillId="0" borderId="10" xfId="0" applyNumberFormat="1" applyFont="1" applyFill="1" applyBorder="1" applyAlignment="1">
      <alignment horizontal="right"/>
    </xf>
    <xf numFmtId="4" fontId="45" fillId="0" borderId="10" xfId="0" applyNumberFormat="1" applyFont="1" applyFill="1" applyBorder="1" applyAlignment="1">
      <alignment horizontal="right"/>
    </xf>
    <xf numFmtId="167" fontId="48" fillId="0" borderId="10" xfId="0" applyNumberFormat="1" applyFont="1" applyFill="1" applyBorder="1" applyAlignment="1">
      <alignment horizontal="right"/>
    </xf>
    <xf numFmtId="3" fontId="48" fillId="0" borderId="10" xfId="0" applyNumberFormat="1" applyFont="1" applyFill="1" applyBorder="1" applyAlignment="1">
      <alignment horizontal="right"/>
    </xf>
    <xf numFmtId="4" fontId="48" fillId="0" borderId="1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45" fillId="0" borderId="13" xfId="0" applyNumberFormat="1" applyFont="1" applyBorder="1" applyAlignment="1">
      <alignment/>
    </xf>
    <xf numFmtId="4" fontId="46" fillId="0" borderId="13" xfId="0" applyNumberFormat="1" applyFont="1" applyBorder="1" applyAlignment="1">
      <alignment horizontal="right"/>
    </xf>
    <xf numFmtId="0" fontId="59" fillId="0" borderId="10" xfId="0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1" xfId="0" applyNumberFormat="1" applyFont="1" applyBorder="1" applyAlignment="1">
      <alignment horizontal="center" vertical="center" wrapText="1"/>
    </xf>
    <xf numFmtId="3" fontId="16" fillId="0" borderId="1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6" fillId="0" borderId="20" xfId="0" applyNumberFormat="1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3" fontId="16" fillId="0" borderId="14" xfId="0" applyNumberFormat="1" applyFont="1" applyBorder="1" applyAlignment="1">
      <alignment horizontal="center" vertical="center" wrapText="1"/>
    </xf>
    <xf numFmtId="3" fontId="16" fillId="0" borderId="22" xfId="0" applyNumberFormat="1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/>
    </xf>
    <xf numFmtId="3" fontId="79" fillId="0" borderId="10" xfId="0" applyNumberFormat="1" applyFont="1" applyBorder="1" applyAlignment="1">
      <alignment horizontal="left"/>
    </xf>
    <xf numFmtId="3" fontId="1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3" fontId="16" fillId="0" borderId="10" xfId="0" applyNumberFormat="1" applyFont="1" applyBorder="1" applyAlignment="1">
      <alignment horizontal="center"/>
    </xf>
    <xf numFmtId="3" fontId="16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2"/>
  <sheetViews>
    <sheetView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33" sqref="D33"/>
    </sheetView>
  </sheetViews>
  <sheetFormatPr defaultColWidth="9.00390625" defaultRowHeight="12.75"/>
  <cols>
    <col min="1" max="1" width="13.375" style="0" customWidth="1"/>
    <col min="2" max="2" width="4.75390625" style="0" customWidth="1"/>
    <col min="3" max="3" width="11.125" style="0" customWidth="1"/>
    <col min="4" max="4" width="7.25390625" style="0" customWidth="1"/>
    <col min="5" max="5" width="11.375" style="161" customWidth="1"/>
    <col min="6" max="6" width="6.625" style="61" hidden="1" customWidth="1"/>
    <col min="7" max="7" width="9.375" style="0" hidden="1" customWidth="1"/>
    <col min="8" max="8" width="7.25390625" style="61" hidden="1" customWidth="1"/>
    <col min="9" max="9" width="12.25390625" style="171" customWidth="1"/>
    <col min="10" max="10" width="6.125" style="0" customWidth="1"/>
    <col min="11" max="11" width="8.75390625" style="31" hidden="1" customWidth="1"/>
    <col min="12" max="12" width="11.625" style="1" customWidth="1"/>
    <col min="13" max="13" width="4.375" style="3" hidden="1" customWidth="1"/>
    <col min="14" max="14" width="8.00390625" style="30" hidden="1" customWidth="1"/>
    <col min="15" max="15" width="10.00390625" style="0" customWidth="1"/>
    <col min="16" max="16" width="7.875" style="31" hidden="1" customWidth="1"/>
    <col min="17" max="17" width="9.625" style="0" customWidth="1"/>
    <col min="18" max="18" width="8.00390625" style="31" hidden="1" customWidth="1"/>
    <col min="19" max="19" width="9.25390625" style="0" customWidth="1"/>
    <col min="20" max="20" width="8.875" style="0" hidden="1" customWidth="1"/>
    <col min="21" max="21" width="8.75390625" style="0" hidden="1" customWidth="1"/>
    <col min="22" max="22" width="5.625" style="0" hidden="1" customWidth="1"/>
    <col min="23" max="23" width="8.00390625" style="31" hidden="1" customWidth="1"/>
    <col min="24" max="24" width="10.125" style="0" customWidth="1"/>
    <col min="25" max="25" width="5.125" style="0" hidden="1" customWidth="1"/>
    <col min="26" max="26" width="8.625" style="31" hidden="1" customWidth="1"/>
    <col min="27" max="27" width="9.375" style="0" customWidth="1"/>
    <col min="28" max="28" width="8.25390625" style="0" hidden="1" customWidth="1"/>
    <col min="29" max="29" width="8.375" style="0" hidden="1" customWidth="1"/>
    <col min="30" max="30" width="6.625" style="0" hidden="1" customWidth="1"/>
    <col min="31" max="31" width="8.75390625" style="0" customWidth="1"/>
    <col min="32" max="32" width="5.75390625" style="0" hidden="1" customWidth="1"/>
    <col min="33" max="33" width="6.25390625" style="0" customWidth="1"/>
  </cols>
  <sheetData>
    <row r="1" spans="1:33" ht="12.75">
      <c r="A1" s="136"/>
      <c r="B1" s="136"/>
      <c r="C1" s="136"/>
      <c r="D1" s="136"/>
      <c r="E1" s="151"/>
      <c r="F1" s="136"/>
      <c r="G1" s="136"/>
      <c r="H1" s="136"/>
      <c r="I1" s="165"/>
      <c r="J1" s="136"/>
      <c r="K1" s="135"/>
      <c r="L1" s="135"/>
      <c r="M1" s="135"/>
      <c r="N1" s="135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253" t="s">
        <v>167</v>
      </c>
    </row>
    <row r="2" spans="1:33" ht="12.75">
      <c r="A2" s="136"/>
      <c r="B2" s="136"/>
      <c r="C2" s="136"/>
      <c r="D2" s="136"/>
      <c r="E2" s="151"/>
      <c r="F2" s="136"/>
      <c r="G2" s="136"/>
      <c r="H2" s="136"/>
      <c r="I2" s="165"/>
      <c r="J2" s="136"/>
      <c r="K2" s="135"/>
      <c r="L2" s="135"/>
      <c r="M2" s="135"/>
      <c r="N2" s="135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</row>
    <row r="3" spans="1:34" s="61" customFormat="1" ht="12.75">
      <c r="A3" s="175" t="s">
        <v>168</v>
      </c>
      <c r="B3" s="142"/>
      <c r="C3" s="142"/>
      <c r="D3" s="142"/>
      <c r="E3" s="151"/>
      <c r="F3" s="142"/>
      <c r="G3" s="142"/>
      <c r="H3" s="142"/>
      <c r="I3" s="165"/>
      <c r="J3" s="144"/>
      <c r="K3" s="144"/>
      <c r="L3" s="144"/>
      <c r="M3" s="144"/>
      <c r="N3" s="144"/>
      <c r="O3" s="142"/>
      <c r="P3" s="142"/>
      <c r="Q3" s="142"/>
      <c r="R3" s="142"/>
      <c r="S3" s="142"/>
      <c r="T3" s="142"/>
      <c r="U3" s="142"/>
      <c r="V3" s="142"/>
      <c r="W3" s="142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77"/>
    </row>
    <row r="4" spans="1:34" ht="15" customHeight="1">
      <c r="A4" s="175" t="s">
        <v>119</v>
      </c>
      <c r="B4" s="136"/>
      <c r="C4" s="136"/>
      <c r="D4" s="136"/>
      <c r="E4" s="151"/>
      <c r="F4" s="136"/>
      <c r="G4" s="136"/>
      <c r="H4" s="136"/>
      <c r="I4" s="165"/>
      <c r="J4" s="136"/>
      <c r="K4" s="151"/>
      <c r="L4" s="135"/>
      <c r="M4" s="135"/>
      <c r="N4" s="135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77"/>
    </row>
    <row r="5" spans="1:34" ht="12.75">
      <c r="A5" s="248" t="s">
        <v>5</v>
      </c>
      <c r="B5" s="248" t="s">
        <v>25</v>
      </c>
      <c r="C5" s="248" t="s">
        <v>84</v>
      </c>
      <c r="D5" s="248" t="s">
        <v>86</v>
      </c>
      <c r="E5" s="249" t="s">
        <v>0</v>
      </c>
      <c r="F5" s="243" t="s">
        <v>82</v>
      </c>
      <c r="G5" s="244" t="s">
        <v>1</v>
      </c>
      <c r="H5" s="243" t="s">
        <v>118</v>
      </c>
      <c r="I5" s="249" t="s">
        <v>120</v>
      </c>
      <c r="J5" s="251" t="s">
        <v>23</v>
      </c>
      <c r="K5" s="244" t="s">
        <v>62</v>
      </c>
      <c r="L5" s="278" t="s">
        <v>63</v>
      </c>
      <c r="M5" s="244"/>
      <c r="N5" s="245"/>
      <c r="O5" s="278" t="s">
        <v>67</v>
      </c>
      <c r="P5" s="245"/>
      <c r="Q5" s="278" t="s">
        <v>34</v>
      </c>
      <c r="R5" s="245"/>
      <c r="S5" s="278" t="s">
        <v>35</v>
      </c>
      <c r="T5" s="245"/>
      <c r="U5" s="245"/>
      <c r="V5" s="245"/>
      <c r="W5" s="245"/>
      <c r="X5" s="278" t="s">
        <v>36</v>
      </c>
      <c r="Y5" s="246"/>
      <c r="Z5" s="245"/>
      <c r="AA5" s="278" t="s">
        <v>68</v>
      </c>
      <c r="AB5" s="245"/>
      <c r="AC5" s="245"/>
      <c r="AD5" s="245"/>
      <c r="AE5" s="278" t="s">
        <v>91</v>
      </c>
      <c r="AF5" s="245"/>
      <c r="AG5" s="278" t="s">
        <v>90</v>
      </c>
      <c r="AH5" s="17"/>
    </row>
    <row r="6" spans="1:34" ht="12.75">
      <c r="A6" s="236" t="s">
        <v>83</v>
      </c>
      <c r="B6" s="236" t="s">
        <v>26</v>
      </c>
      <c r="C6" s="236" t="s">
        <v>85</v>
      </c>
      <c r="D6" s="236" t="s">
        <v>87</v>
      </c>
      <c r="E6" s="250" t="s">
        <v>27</v>
      </c>
      <c r="F6" s="243" t="s">
        <v>33</v>
      </c>
      <c r="G6" s="244" t="s">
        <v>27</v>
      </c>
      <c r="H6" s="243" t="s">
        <v>121</v>
      </c>
      <c r="I6" s="250" t="s">
        <v>27</v>
      </c>
      <c r="J6" s="252" t="s">
        <v>24</v>
      </c>
      <c r="K6" s="247" t="s">
        <v>63</v>
      </c>
      <c r="L6" s="279"/>
      <c r="M6" s="244" t="s">
        <v>164</v>
      </c>
      <c r="N6" s="244" t="s">
        <v>67</v>
      </c>
      <c r="O6" s="279"/>
      <c r="P6" s="244" t="s">
        <v>34</v>
      </c>
      <c r="Q6" s="279"/>
      <c r="R6" s="244" t="s">
        <v>35</v>
      </c>
      <c r="S6" s="279"/>
      <c r="T6" s="244" t="s">
        <v>151</v>
      </c>
      <c r="U6" s="244" t="s">
        <v>152</v>
      </c>
      <c r="V6" s="244" t="s">
        <v>150</v>
      </c>
      <c r="W6" s="244" t="s">
        <v>36</v>
      </c>
      <c r="X6" s="279"/>
      <c r="Y6" s="244" t="s">
        <v>24</v>
      </c>
      <c r="Z6" s="244" t="s">
        <v>68</v>
      </c>
      <c r="AA6" s="279"/>
      <c r="AB6" s="280" t="s">
        <v>109</v>
      </c>
      <c r="AC6" s="280"/>
      <c r="AD6" s="244" t="s">
        <v>91</v>
      </c>
      <c r="AE6" s="279"/>
      <c r="AF6" s="244" t="s">
        <v>90</v>
      </c>
      <c r="AG6" s="279"/>
      <c r="AH6" s="9"/>
    </row>
    <row r="7" spans="1:34" ht="12.75">
      <c r="A7" s="178" t="s">
        <v>105</v>
      </c>
      <c r="B7" s="185">
        <v>6</v>
      </c>
      <c r="C7" s="211">
        <v>675</v>
      </c>
      <c r="D7" s="211">
        <f aca="true" t="shared" si="0" ref="D7:D37">I7/12/C7</f>
        <v>421.5237037037037</v>
      </c>
      <c r="E7" s="195">
        <v>3423585</v>
      </c>
      <c r="F7" s="195">
        <v>6500</v>
      </c>
      <c r="G7" s="195">
        <v>3407842</v>
      </c>
      <c r="H7" s="195">
        <v>6500</v>
      </c>
      <c r="I7" s="195">
        <f aca="true" t="shared" si="1" ref="I7:I36">G7+H7</f>
        <v>3414342</v>
      </c>
      <c r="J7" s="195">
        <f aca="true" t="shared" si="2" ref="J7:J37">I7/E7*100</f>
        <v>99.73001984761588</v>
      </c>
      <c r="K7" s="195">
        <v>2354484</v>
      </c>
      <c r="L7" s="195">
        <v>2349709</v>
      </c>
      <c r="M7" s="195">
        <f aca="true" t="shared" si="3" ref="M7:M37">L7/K7*100</f>
        <v>99.79719547892446</v>
      </c>
      <c r="N7" s="195">
        <v>169210</v>
      </c>
      <c r="O7" s="195">
        <v>169210</v>
      </c>
      <c r="P7" s="195">
        <v>364007</v>
      </c>
      <c r="Q7" s="195">
        <v>363781</v>
      </c>
      <c r="R7" s="195">
        <v>54786</v>
      </c>
      <c r="S7" s="195">
        <v>54785</v>
      </c>
      <c r="T7" s="195">
        <f>K7+N7+P7+R7</f>
        <v>2942487</v>
      </c>
      <c r="U7" s="195">
        <f aca="true" t="shared" si="4" ref="U7:U36">L7+O7+Q7+S7</f>
        <v>2937485</v>
      </c>
      <c r="V7" s="195">
        <f aca="true" t="shared" si="5" ref="V7:V37">U7/T7*100</f>
        <v>99.83000774514892</v>
      </c>
      <c r="W7" s="195">
        <v>168995</v>
      </c>
      <c r="X7" s="195">
        <v>167469</v>
      </c>
      <c r="Y7" s="200">
        <f aca="true" t="shared" si="6" ref="Y7:Y36">X7/W7*100</f>
        <v>99.09701470457706</v>
      </c>
      <c r="Z7" s="195">
        <v>72700</v>
      </c>
      <c r="AA7" s="195">
        <v>72674</v>
      </c>
      <c r="AB7" s="195"/>
      <c r="AC7" s="195"/>
      <c r="AD7" s="195">
        <v>2000</v>
      </c>
      <c r="AE7" s="195">
        <v>1995</v>
      </c>
      <c r="AF7" s="195"/>
      <c r="AG7" s="195"/>
      <c r="AH7" s="6"/>
    </row>
    <row r="8" spans="1:34" ht="12.75">
      <c r="A8" s="178" t="s">
        <v>122</v>
      </c>
      <c r="B8" s="185">
        <v>8</v>
      </c>
      <c r="C8" s="211">
        <v>250</v>
      </c>
      <c r="D8" s="211">
        <f t="shared" si="0"/>
        <v>485.7726666666667</v>
      </c>
      <c r="E8" s="195">
        <v>1465512</v>
      </c>
      <c r="F8" s="195">
        <v>7000</v>
      </c>
      <c r="G8" s="195">
        <v>1450318</v>
      </c>
      <c r="H8" s="195">
        <v>7000</v>
      </c>
      <c r="I8" s="195">
        <f t="shared" si="1"/>
        <v>1457318</v>
      </c>
      <c r="J8" s="195">
        <f t="shared" si="2"/>
        <v>99.44087800031662</v>
      </c>
      <c r="K8" s="195">
        <v>1043139</v>
      </c>
      <c r="L8" s="195">
        <v>1037287</v>
      </c>
      <c r="M8" s="195">
        <f t="shared" si="3"/>
        <v>99.43900093851347</v>
      </c>
      <c r="N8" s="195">
        <v>77010</v>
      </c>
      <c r="O8" s="195">
        <v>77010</v>
      </c>
      <c r="P8" s="195">
        <v>116778</v>
      </c>
      <c r="Q8" s="195">
        <v>116778</v>
      </c>
      <c r="R8" s="195">
        <v>24865</v>
      </c>
      <c r="S8" s="195">
        <v>24844</v>
      </c>
      <c r="T8" s="195">
        <f aca="true" t="shared" si="7" ref="T8:T36">K8+N8+P8+R8</f>
        <v>1261792</v>
      </c>
      <c r="U8" s="195">
        <f t="shared" si="4"/>
        <v>1255919</v>
      </c>
      <c r="V8" s="195">
        <f t="shared" si="5"/>
        <v>99.5345508609977</v>
      </c>
      <c r="W8" s="195">
        <v>96391</v>
      </c>
      <c r="X8" s="195">
        <v>96380</v>
      </c>
      <c r="Y8" s="200">
        <f t="shared" si="6"/>
        <v>99.98858814619622</v>
      </c>
      <c r="Z8" s="195"/>
      <c r="AA8" s="195"/>
      <c r="AB8" s="195"/>
      <c r="AC8" s="195"/>
      <c r="AD8" s="195">
        <v>2000</v>
      </c>
      <c r="AE8" s="195">
        <v>0</v>
      </c>
      <c r="AF8" s="195"/>
      <c r="AG8" s="195"/>
      <c r="AH8" s="6"/>
    </row>
    <row r="9" spans="1:34" ht="12.75">
      <c r="A9" s="178" t="s">
        <v>7</v>
      </c>
      <c r="B9" s="185">
        <v>10</v>
      </c>
      <c r="C9" s="211">
        <v>525</v>
      </c>
      <c r="D9" s="211">
        <f t="shared" si="0"/>
        <v>612.3412698412699</v>
      </c>
      <c r="E9" s="195">
        <v>3961967</v>
      </c>
      <c r="F9" s="195">
        <v>18500</v>
      </c>
      <c r="G9" s="195">
        <v>3839251</v>
      </c>
      <c r="H9" s="195">
        <v>18499</v>
      </c>
      <c r="I9" s="195">
        <f t="shared" si="1"/>
        <v>3857750</v>
      </c>
      <c r="J9" s="195">
        <f t="shared" si="2"/>
        <v>97.36956415840919</v>
      </c>
      <c r="K9" s="195">
        <v>2604511</v>
      </c>
      <c r="L9" s="195">
        <v>2604449</v>
      </c>
      <c r="M9" s="195">
        <f t="shared" si="3"/>
        <v>99.99761951475729</v>
      </c>
      <c r="N9" s="195">
        <v>193894</v>
      </c>
      <c r="O9" s="195">
        <v>193894</v>
      </c>
      <c r="P9" s="195">
        <v>408337</v>
      </c>
      <c r="Q9" s="195">
        <v>407009</v>
      </c>
      <c r="R9" s="195">
        <v>65888</v>
      </c>
      <c r="S9" s="195">
        <v>65822</v>
      </c>
      <c r="T9" s="195">
        <f t="shared" si="7"/>
        <v>3272630</v>
      </c>
      <c r="U9" s="195">
        <f t="shared" si="4"/>
        <v>3271174</v>
      </c>
      <c r="V9" s="195">
        <f t="shared" si="5"/>
        <v>99.95550978876317</v>
      </c>
      <c r="W9" s="195">
        <v>136445</v>
      </c>
      <c r="X9" s="195">
        <v>133160</v>
      </c>
      <c r="Y9" s="200">
        <f t="shared" si="6"/>
        <v>97.59243651288064</v>
      </c>
      <c r="Z9" s="195">
        <v>160000</v>
      </c>
      <c r="AA9" s="195">
        <v>160000</v>
      </c>
      <c r="AB9" s="195"/>
      <c r="AC9" s="195"/>
      <c r="AD9" s="195">
        <v>149000</v>
      </c>
      <c r="AE9" s="195">
        <v>52000</v>
      </c>
      <c r="AF9" s="195"/>
      <c r="AG9" s="195"/>
      <c r="AH9" s="6"/>
    </row>
    <row r="10" spans="1:34" ht="12.75">
      <c r="A10" s="178" t="s">
        <v>123</v>
      </c>
      <c r="B10" s="185">
        <v>11</v>
      </c>
      <c r="C10" s="211">
        <v>183</v>
      </c>
      <c r="D10" s="211">
        <f t="shared" si="0"/>
        <v>593.7545537340619</v>
      </c>
      <c r="E10" s="195">
        <v>1306402</v>
      </c>
      <c r="F10" s="195">
        <v>8000</v>
      </c>
      <c r="G10" s="195">
        <v>1295885</v>
      </c>
      <c r="H10" s="195">
        <v>8000</v>
      </c>
      <c r="I10" s="195">
        <f t="shared" si="1"/>
        <v>1303885</v>
      </c>
      <c r="J10" s="195">
        <f t="shared" si="2"/>
        <v>99.80733342416805</v>
      </c>
      <c r="K10" s="195">
        <v>829001</v>
      </c>
      <c r="L10" s="195">
        <v>827224</v>
      </c>
      <c r="M10" s="195">
        <f t="shared" si="3"/>
        <v>99.78564561442025</v>
      </c>
      <c r="N10" s="195">
        <v>58183</v>
      </c>
      <c r="O10" s="195">
        <v>58183</v>
      </c>
      <c r="P10" s="195">
        <v>126334</v>
      </c>
      <c r="Q10" s="195">
        <v>126205</v>
      </c>
      <c r="R10" s="195">
        <v>20096</v>
      </c>
      <c r="S10" s="195">
        <v>20049</v>
      </c>
      <c r="T10" s="195">
        <f t="shared" si="7"/>
        <v>1033614</v>
      </c>
      <c r="U10" s="195">
        <f t="shared" si="4"/>
        <v>1031661</v>
      </c>
      <c r="V10" s="195">
        <f t="shared" si="5"/>
        <v>99.8110513208993</v>
      </c>
      <c r="W10" s="195">
        <v>93330</v>
      </c>
      <c r="X10" s="195">
        <v>93330</v>
      </c>
      <c r="Y10" s="200">
        <f t="shared" si="6"/>
        <v>100</v>
      </c>
      <c r="Z10" s="195">
        <v>74000</v>
      </c>
      <c r="AA10" s="195">
        <v>73874</v>
      </c>
      <c r="AB10" s="195"/>
      <c r="AC10" s="195"/>
      <c r="AD10" s="195">
        <v>2000</v>
      </c>
      <c r="AE10" s="195">
        <v>2000</v>
      </c>
      <c r="AF10" s="195"/>
      <c r="AG10" s="195"/>
      <c r="AH10" s="6"/>
    </row>
    <row r="11" spans="1:34" ht="12.75">
      <c r="A11" s="178" t="s">
        <v>124</v>
      </c>
      <c r="B11" s="185">
        <v>12</v>
      </c>
      <c r="C11" s="211">
        <v>485</v>
      </c>
      <c r="D11" s="211">
        <f t="shared" si="0"/>
        <v>411.4965635738832</v>
      </c>
      <c r="E11" s="195">
        <v>2408112</v>
      </c>
      <c r="F11" s="195">
        <v>2000</v>
      </c>
      <c r="G11" s="195">
        <v>2392910</v>
      </c>
      <c r="H11" s="195">
        <v>2000</v>
      </c>
      <c r="I11" s="195">
        <f t="shared" si="1"/>
        <v>2394910</v>
      </c>
      <c r="J11" s="195">
        <f t="shared" si="2"/>
        <v>99.45176968513093</v>
      </c>
      <c r="K11" s="195">
        <v>1651366</v>
      </c>
      <c r="L11" s="195">
        <v>1649325</v>
      </c>
      <c r="M11" s="195">
        <f t="shared" si="3"/>
        <v>99.87640535169065</v>
      </c>
      <c r="N11" s="195">
        <v>109660</v>
      </c>
      <c r="O11" s="195">
        <v>109660</v>
      </c>
      <c r="P11" s="195">
        <v>268685</v>
      </c>
      <c r="Q11" s="195">
        <v>262470</v>
      </c>
      <c r="R11" s="195">
        <v>40600</v>
      </c>
      <c r="S11" s="195">
        <v>40332</v>
      </c>
      <c r="T11" s="195">
        <f t="shared" si="7"/>
        <v>2070311</v>
      </c>
      <c r="U11" s="195">
        <f t="shared" si="4"/>
        <v>2061787</v>
      </c>
      <c r="V11" s="195">
        <f t="shared" si="5"/>
        <v>99.58827441867429</v>
      </c>
      <c r="W11" s="195">
        <v>105589</v>
      </c>
      <c r="X11" s="195">
        <v>102385</v>
      </c>
      <c r="Y11" s="200">
        <f t="shared" si="6"/>
        <v>96.9655930068473</v>
      </c>
      <c r="Z11" s="195">
        <v>62368</v>
      </c>
      <c r="AA11" s="195">
        <v>62368</v>
      </c>
      <c r="AB11" s="195"/>
      <c r="AC11" s="195"/>
      <c r="AD11" s="195"/>
      <c r="AE11" s="195"/>
      <c r="AF11" s="195"/>
      <c r="AG11" s="195"/>
      <c r="AH11" s="6"/>
    </row>
    <row r="12" spans="1:34" ht="12.75">
      <c r="A12" s="178" t="s">
        <v>64</v>
      </c>
      <c r="B12" s="185">
        <v>13</v>
      </c>
      <c r="C12" s="211">
        <v>259</v>
      </c>
      <c r="D12" s="211">
        <f t="shared" si="0"/>
        <v>691.8983268983269</v>
      </c>
      <c r="E12" s="195">
        <v>2153396</v>
      </c>
      <c r="F12" s="195"/>
      <c r="G12" s="195">
        <v>2150420</v>
      </c>
      <c r="H12" s="195"/>
      <c r="I12" s="195">
        <f t="shared" si="1"/>
        <v>2150420</v>
      </c>
      <c r="J12" s="195">
        <f t="shared" si="2"/>
        <v>99.86179968756326</v>
      </c>
      <c r="K12" s="195">
        <v>1429189</v>
      </c>
      <c r="L12" s="195">
        <v>1429189</v>
      </c>
      <c r="M12" s="195">
        <f>L12/K12*100</f>
        <v>100</v>
      </c>
      <c r="N12" s="195">
        <v>101428</v>
      </c>
      <c r="O12" s="195">
        <v>101428</v>
      </c>
      <c r="P12" s="195">
        <v>224929</v>
      </c>
      <c r="Q12" s="195">
        <v>222716</v>
      </c>
      <c r="R12" s="195">
        <v>34488</v>
      </c>
      <c r="S12" s="195">
        <v>34452</v>
      </c>
      <c r="T12" s="195">
        <f t="shared" si="7"/>
        <v>1790034</v>
      </c>
      <c r="U12" s="195">
        <f t="shared" si="4"/>
        <v>1787785</v>
      </c>
      <c r="V12" s="195">
        <f t="shared" si="5"/>
        <v>99.8743599283589</v>
      </c>
      <c r="W12" s="195">
        <v>144550</v>
      </c>
      <c r="X12" s="195">
        <v>144550</v>
      </c>
      <c r="Y12" s="200">
        <f t="shared" si="6"/>
        <v>100</v>
      </c>
      <c r="Z12" s="195">
        <v>90000</v>
      </c>
      <c r="AA12" s="195">
        <v>90000</v>
      </c>
      <c r="AB12" s="195"/>
      <c r="AC12" s="195"/>
      <c r="AD12" s="195">
        <v>2000</v>
      </c>
      <c r="AE12" s="195">
        <v>2000</v>
      </c>
      <c r="AF12" s="195"/>
      <c r="AG12" s="195"/>
      <c r="AH12" s="6"/>
    </row>
    <row r="13" spans="1:34" ht="12.75">
      <c r="A13" s="178" t="s">
        <v>116</v>
      </c>
      <c r="B13" s="185">
        <v>14</v>
      </c>
      <c r="C13" s="211">
        <v>162</v>
      </c>
      <c r="D13" s="211">
        <f t="shared" si="0"/>
        <v>656.2880658436214</v>
      </c>
      <c r="E13" s="195">
        <v>1280282</v>
      </c>
      <c r="F13" s="195"/>
      <c r="G13" s="195">
        <v>1275824</v>
      </c>
      <c r="H13" s="195"/>
      <c r="I13" s="195">
        <f t="shared" si="1"/>
        <v>1275824</v>
      </c>
      <c r="J13" s="195">
        <f t="shared" si="2"/>
        <v>99.65179546381188</v>
      </c>
      <c r="K13" s="195">
        <v>778444</v>
      </c>
      <c r="L13" s="195">
        <v>777496</v>
      </c>
      <c r="M13" s="195">
        <f>L13/K13*100</f>
        <v>99.8782186001819</v>
      </c>
      <c r="N13" s="195">
        <v>55441</v>
      </c>
      <c r="O13" s="195">
        <v>55440</v>
      </c>
      <c r="P13" s="195">
        <v>122745</v>
      </c>
      <c r="Q13" s="195">
        <v>120197</v>
      </c>
      <c r="R13" s="195">
        <v>19827</v>
      </c>
      <c r="S13" s="195">
        <v>19651</v>
      </c>
      <c r="T13" s="195">
        <f t="shared" si="7"/>
        <v>976457</v>
      </c>
      <c r="U13" s="195">
        <f t="shared" si="4"/>
        <v>972784</v>
      </c>
      <c r="V13" s="195">
        <f t="shared" si="5"/>
        <v>99.62384416313263</v>
      </c>
      <c r="W13" s="195">
        <v>148936</v>
      </c>
      <c r="X13" s="195">
        <v>148936</v>
      </c>
      <c r="Y13" s="200">
        <f t="shared" si="6"/>
        <v>100</v>
      </c>
      <c r="Z13" s="195">
        <v>2000</v>
      </c>
      <c r="AA13" s="195">
        <v>2000</v>
      </c>
      <c r="AB13" s="195"/>
      <c r="AC13" s="195"/>
      <c r="AD13" s="195"/>
      <c r="AE13" s="195"/>
      <c r="AF13" s="195"/>
      <c r="AG13" s="195"/>
      <c r="AH13" s="6"/>
    </row>
    <row r="14" spans="1:34" ht="12.75">
      <c r="A14" s="178" t="s">
        <v>9</v>
      </c>
      <c r="B14" s="185">
        <v>16</v>
      </c>
      <c r="C14" s="211">
        <v>350</v>
      </c>
      <c r="D14" s="211">
        <f t="shared" si="0"/>
        <v>582.4792857142858</v>
      </c>
      <c r="E14" s="195">
        <v>2451296</v>
      </c>
      <c r="F14" s="195">
        <v>7967</v>
      </c>
      <c r="G14" s="195">
        <v>2438446</v>
      </c>
      <c r="H14" s="195">
        <v>7967</v>
      </c>
      <c r="I14" s="195">
        <f t="shared" si="1"/>
        <v>2446413</v>
      </c>
      <c r="J14" s="195">
        <f t="shared" si="2"/>
        <v>99.80079925068209</v>
      </c>
      <c r="K14" s="195">
        <v>1625691</v>
      </c>
      <c r="L14" s="195">
        <v>1621427</v>
      </c>
      <c r="M14" s="195">
        <f t="shared" si="3"/>
        <v>99.73771153312653</v>
      </c>
      <c r="N14" s="195">
        <v>115281</v>
      </c>
      <c r="O14" s="195">
        <v>115280</v>
      </c>
      <c r="P14" s="195">
        <v>251252</v>
      </c>
      <c r="Q14" s="195">
        <v>250893</v>
      </c>
      <c r="R14" s="195">
        <v>40837</v>
      </c>
      <c r="S14" s="195">
        <v>40653</v>
      </c>
      <c r="T14" s="195">
        <f t="shared" si="7"/>
        <v>2033061</v>
      </c>
      <c r="U14" s="195">
        <f t="shared" si="4"/>
        <v>2028253</v>
      </c>
      <c r="V14" s="195">
        <f t="shared" si="5"/>
        <v>99.7635093093616</v>
      </c>
      <c r="W14" s="195">
        <v>138900</v>
      </c>
      <c r="X14" s="195">
        <v>138895</v>
      </c>
      <c r="Y14" s="200">
        <f t="shared" si="6"/>
        <v>99.99640028797697</v>
      </c>
      <c r="Z14" s="195">
        <v>130800</v>
      </c>
      <c r="AA14" s="195">
        <f>3500+127300</f>
        <v>130800</v>
      </c>
      <c r="AB14" s="195"/>
      <c r="AC14" s="195"/>
      <c r="AD14" s="195">
        <v>2000</v>
      </c>
      <c r="AE14" s="195">
        <v>2000</v>
      </c>
      <c r="AF14" s="195"/>
      <c r="AG14" s="195"/>
      <c r="AH14" s="28"/>
    </row>
    <row r="15" spans="1:34" ht="12.75">
      <c r="A15" s="178" t="s">
        <v>8</v>
      </c>
      <c r="B15" s="185">
        <v>17</v>
      </c>
      <c r="C15" s="211">
        <v>432</v>
      </c>
      <c r="D15" s="211">
        <f t="shared" si="0"/>
        <v>496.5968364197531</v>
      </c>
      <c r="E15" s="195">
        <v>2613040</v>
      </c>
      <c r="F15" s="195">
        <v>3000</v>
      </c>
      <c r="G15" s="195">
        <v>2571359</v>
      </c>
      <c r="H15" s="195">
        <v>2999</v>
      </c>
      <c r="I15" s="195">
        <f t="shared" si="1"/>
        <v>2574358</v>
      </c>
      <c r="J15" s="195">
        <f t="shared" si="2"/>
        <v>98.51965526742798</v>
      </c>
      <c r="K15" s="195">
        <v>1759322</v>
      </c>
      <c r="L15" s="195">
        <v>1748580</v>
      </c>
      <c r="M15" s="195">
        <f t="shared" si="3"/>
        <v>99.38942388033573</v>
      </c>
      <c r="N15" s="195">
        <v>115450</v>
      </c>
      <c r="O15" s="195">
        <v>115446</v>
      </c>
      <c r="P15" s="195">
        <v>286241</v>
      </c>
      <c r="Q15" s="195">
        <v>283651</v>
      </c>
      <c r="R15" s="195">
        <v>42981</v>
      </c>
      <c r="S15" s="195">
        <v>42478</v>
      </c>
      <c r="T15" s="195">
        <f t="shared" si="7"/>
        <v>2203994</v>
      </c>
      <c r="U15" s="195">
        <f t="shared" si="4"/>
        <v>2190155</v>
      </c>
      <c r="V15" s="195">
        <f t="shared" si="5"/>
        <v>99.37209447938606</v>
      </c>
      <c r="W15" s="195">
        <v>125988</v>
      </c>
      <c r="X15" s="195">
        <v>123747</v>
      </c>
      <c r="Y15" s="200">
        <f t="shared" si="6"/>
        <v>98.22125916753977</v>
      </c>
      <c r="Z15" s="195">
        <v>131016</v>
      </c>
      <c r="AA15" s="195">
        <v>111842</v>
      </c>
      <c r="AB15" s="195"/>
      <c r="AC15" s="195"/>
      <c r="AD15" s="195">
        <v>2000</v>
      </c>
      <c r="AE15" s="195">
        <v>0</v>
      </c>
      <c r="AF15" s="195"/>
      <c r="AG15" s="195"/>
      <c r="AH15" s="6"/>
    </row>
    <row r="16" spans="1:34" ht="12.75">
      <c r="A16" s="178" t="s">
        <v>10</v>
      </c>
      <c r="B16" s="185">
        <v>18</v>
      </c>
      <c r="C16" s="211">
        <v>790</v>
      </c>
      <c r="D16" s="211">
        <f t="shared" si="0"/>
        <v>356.0217299578059</v>
      </c>
      <c r="E16" s="195">
        <v>3397232</v>
      </c>
      <c r="F16" s="195">
        <v>1500</v>
      </c>
      <c r="G16" s="195">
        <v>3373586</v>
      </c>
      <c r="H16" s="195">
        <v>1500</v>
      </c>
      <c r="I16" s="195">
        <f t="shared" si="1"/>
        <v>3375086</v>
      </c>
      <c r="J16" s="195">
        <f t="shared" si="2"/>
        <v>99.34811634883928</v>
      </c>
      <c r="K16" s="195">
        <v>2396173</v>
      </c>
      <c r="L16" s="195">
        <v>2388130</v>
      </c>
      <c r="M16" s="195">
        <f t="shared" si="3"/>
        <v>99.66433976177846</v>
      </c>
      <c r="N16" s="195">
        <v>177075</v>
      </c>
      <c r="O16" s="195">
        <v>177075</v>
      </c>
      <c r="P16" s="195">
        <v>386529</v>
      </c>
      <c r="Q16" s="195">
        <v>377496</v>
      </c>
      <c r="R16" s="195">
        <v>60808</v>
      </c>
      <c r="S16" s="195">
        <v>59658</v>
      </c>
      <c r="T16" s="195">
        <f t="shared" si="7"/>
        <v>3020585</v>
      </c>
      <c r="U16" s="195">
        <f t="shared" si="4"/>
        <v>3002359</v>
      </c>
      <c r="V16" s="195">
        <f t="shared" si="5"/>
        <v>99.39660694865398</v>
      </c>
      <c r="W16" s="195">
        <v>81200</v>
      </c>
      <c r="X16" s="195">
        <v>80902</v>
      </c>
      <c r="Y16" s="200">
        <f t="shared" si="6"/>
        <v>99.63300492610837</v>
      </c>
      <c r="Z16" s="195">
        <v>62475</v>
      </c>
      <c r="AA16" s="195">
        <v>62475</v>
      </c>
      <c r="AB16" s="195"/>
      <c r="AC16" s="195"/>
      <c r="AD16" s="195">
        <v>2000</v>
      </c>
      <c r="AE16" s="195">
        <v>0</v>
      </c>
      <c r="AF16" s="195"/>
      <c r="AG16" s="195"/>
      <c r="AH16" s="6"/>
    </row>
    <row r="17" spans="1:34" ht="12.75">
      <c r="A17" s="178" t="s">
        <v>11</v>
      </c>
      <c r="B17" s="185">
        <v>20</v>
      </c>
      <c r="C17" s="211">
        <v>482</v>
      </c>
      <c r="D17" s="211">
        <f t="shared" si="0"/>
        <v>421.46784232365144</v>
      </c>
      <c r="E17" s="195">
        <v>2444486</v>
      </c>
      <c r="F17" s="195">
        <v>4000</v>
      </c>
      <c r="G17" s="195">
        <v>2433770</v>
      </c>
      <c r="H17" s="195">
        <v>4000</v>
      </c>
      <c r="I17" s="195">
        <f t="shared" si="1"/>
        <v>2437770</v>
      </c>
      <c r="J17" s="195">
        <f>I17/E17*100</f>
        <v>99.72525921604787</v>
      </c>
      <c r="K17" s="195">
        <v>1640374</v>
      </c>
      <c r="L17" s="195">
        <v>1640171</v>
      </c>
      <c r="M17" s="195">
        <f t="shared" si="3"/>
        <v>99.98762477337485</v>
      </c>
      <c r="N17" s="195">
        <v>111578</v>
      </c>
      <c r="O17" s="195">
        <v>111577</v>
      </c>
      <c r="P17" s="195">
        <v>259456</v>
      </c>
      <c r="Q17" s="195">
        <v>256690</v>
      </c>
      <c r="R17" s="195">
        <v>41170</v>
      </c>
      <c r="S17" s="195">
        <v>40703</v>
      </c>
      <c r="T17" s="195">
        <f t="shared" si="7"/>
        <v>2052578</v>
      </c>
      <c r="U17" s="195">
        <f t="shared" si="4"/>
        <v>2049141</v>
      </c>
      <c r="V17" s="195">
        <f t="shared" si="5"/>
        <v>99.83255203943528</v>
      </c>
      <c r="W17" s="195">
        <v>74200</v>
      </c>
      <c r="X17" s="195">
        <v>73030</v>
      </c>
      <c r="Y17" s="200">
        <f t="shared" si="6"/>
        <v>98.42318059299191</v>
      </c>
      <c r="Z17" s="195">
        <v>88050</v>
      </c>
      <c r="AA17" s="195">
        <v>88048</v>
      </c>
      <c r="AB17" s="195"/>
      <c r="AC17" s="195"/>
      <c r="AD17" s="195">
        <v>72000</v>
      </c>
      <c r="AE17" s="195">
        <v>70418</v>
      </c>
      <c r="AF17" s="195"/>
      <c r="AG17" s="195"/>
      <c r="AH17" s="28"/>
    </row>
    <row r="18" spans="1:34" ht="12.75">
      <c r="A18" s="178" t="s">
        <v>12</v>
      </c>
      <c r="B18" s="185">
        <v>21</v>
      </c>
      <c r="C18" s="211">
        <v>424</v>
      </c>
      <c r="D18" s="211">
        <f t="shared" si="0"/>
        <v>504.37735849056605</v>
      </c>
      <c r="E18" s="195">
        <v>2569874</v>
      </c>
      <c r="F18" s="195">
        <v>12013</v>
      </c>
      <c r="G18" s="195">
        <v>2554310</v>
      </c>
      <c r="H18" s="195">
        <v>11962</v>
      </c>
      <c r="I18" s="195">
        <f t="shared" si="1"/>
        <v>2566272</v>
      </c>
      <c r="J18" s="195">
        <f t="shared" si="2"/>
        <v>99.85983748619583</v>
      </c>
      <c r="K18" s="195">
        <v>1614844</v>
      </c>
      <c r="L18" s="195">
        <v>1613992</v>
      </c>
      <c r="M18" s="195">
        <f t="shared" si="3"/>
        <v>99.94723948567167</v>
      </c>
      <c r="N18" s="195">
        <v>122482</v>
      </c>
      <c r="O18" s="195">
        <v>122481</v>
      </c>
      <c r="P18" s="195">
        <v>249746</v>
      </c>
      <c r="Q18" s="195">
        <v>249529</v>
      </c>
      <c r="R18" s="195">
        <v>36689</v>
      </c>
      <c r="S18" s="195">
        <v>36157</v>
      </c>
      <c r="T18" s="195">
        <f t="shared" si="7"/>
        <v>2023761</v>
      </c>
      <c r="U18" s="195">
        <f t="shared" si="4"/>
        <v>2022159</v>
      </c>
      <c r="V18" s="195">
        <f t="shared" si="5"/>
        <v>99.92084045497467</v>
      </c>
      <c r="W18" s="195">
        <v>144675</v>
      </c>
      <c r="X18" s="195">
        <v>143456</v>
      </c>
      <c r="Y18" s="200">
        <f t="shared" si="6"/>
        <v>99.15742180749957</v>
      </c>
      <c r="Z18" s="195">
        <v>225000</v>
      </c>
      <c r="AA18" s="195">
        <v>225000</v>
      </c>
      <c r="AB18" s="195"/>
      <c r="AC18" s="195"/>
      <c r="AD18" s="195">
        <v>21013</v>
      </c>
      <c r="AE18" s="195">
        <v>20962</v>
      </c>
      <c r="AF18" s="195"/>
      <c r="AG18" s="195"/>
      <c r="AH18" s="6"/>
    </row>
    <row r="19" spans="1:34" ht="12.75">
      <c r="A19" s="178" t="s">
        <v>13</v>
      </c>
      <c r="B19" s="185">
        <v>23</v>
      </c>
      <c r="C19" s="211">
        <v>308</v>
      </c>
      <c r="D19" s="211">
        <f t="shared" si="0"/>
        <v>562.7670454545455</v>
      </c>
      <c r="E19" s="195">
        <v>2087926</v>
      </c>
      <c r="F19" s="195">
        <v>1000</v>
      </c>
      <c r="G19" s="195">
        <v>2078994</v>
      </c>
      <c r="H19" s="195">
        <v>993</v>
      </c>
      <c r="I19" s="195">
        <f t="shared" si="1"/>
        <v>2079987</v>
      </c>
      <c r="J19" s="195">
        <f t="shared" si="2"/>
        <v>99.61976621776826</v>
      </c>
      <c r="K19" s="195">
        <v>1421905</v>
      </c>
      <c r="L19" s="195">
        <v>1414548</v>
      </c>
      <c r="M19" s="195">
        <f t="shared" si="3"/>
        <v>99.48259553205031</v>
      </c>
      <c r="N19" s="195">
        <v>102463</v>
      </c>
      <c r="O19" s="195">
        <v>102463</v>
      </c>
      <c r="P19" s="195">
        <v>224514</v>
      </c>
      <c r="Q19" s="195">
        <v>224513</v>
      </c>
      <c r="R19" s="195">
        <v>34086</v>
      </c>
      <c r="S19" s="195">
        <v>33884</v>
      </c>
      <c r="T19" s="195">
        <f t="shared" si="7"/>
        <v>1782968</v>
      </c>
      <c r="U19" s="195">
        <f t="shared" si="4"/>
        <v>1775408</v>
      </c>
      <c r="V19" s="195">
        <f t="shared" si="5"/>
        <v>99.57598790331626</v>
      </c>
      <c r="W19" s="195">
        <v>123882</v>
      </c>
      <c r="X19" s="195">
        <v>123882</v>
      </c>
      <c r="Y19" s="200">
        <f t="shared" si="6"/>
        <v>100</v>
      </c>
      <c r="Z19" s="195">
        <v>50500</v>
      </c>
      <c r="AA19" s="195">
        <v>50403</v>
      </c>
      <c r="AB19" s="195"/>
      <c r="AC19" s="195"/>
      <c r="AD19" s="195">
        <v>2000</v>
      </c>
      <c r="AE19" s="195">
        <v>2000</v>
      </c>
      <c r="AF19" s="195"/>
      <c r="AG19" s="195"/>
      <c r="AH19" s="6"/>
    </row>
    <row r="20" spans="1:34" ht="12.75">
      <c r="A20" s="178" t="s">
        <v>14</v>
      </c>
      <c r="B20" s="185">
        <v>26</v>
      </c>
      <c r="C20" s="211">
        <v>280</v>
      </c>
      <c r="D20" s="211">
        <f t="shared" si="0"/>
        <v>569.3422619047619</v>
      </c>
      <c r="E20" s="195">
        <v>1923275</v>
      </c>
      <c r="F20" s="195"/>
      <c r="G20" s="195">
        <v>1912990</v>
      </c>
      <c r="H20" s="195"/>
      <c r="I20" s="195">
        <f t="shared" si="1"/>
        <v>1912990</v>
      </c>
      <c r="J20" s="195">
        <f t="shared" si="2"/>
        <v>99.46523508078667</v>
      </c>
      <c r="K20" s="195">
        <v>1305956</v>
      </c>
      <c r="L20" s="195">
        <v>1300445</v>
      </c>
      <c r="M20" s="195">
        <f t="shared" si="3"/>
        <v>99.57801028518571</v>
      </c>
      <c r="N20" s="195">
        <v>95112</v>
      </c>
      <c r="O20" s="195">
        <v>95111</v>
      </c>
      <c r="P20" s="195">
        <v>202801</v>
      </c>
      <c r="Q20" s="195">
        <v>202389</v>
      </c>
      <c r="R20" s="195">
        <v>31643</v>
      </c>
      <c r="S20" s="195">
        <v>31498</v>
      </c>
      <c r="T20" s="195">
        <f t="shared" si="7"/>
        <v>1635512</v>
      </c>
      <c r="U20" s="195">
        <f t="shared" si="4"/>
        <v>1629443</v>
      </c>
      <c r="V20" s="195">
        <f t="shared" si="5"/>
        <v>99.62892354198563</v>
      </c>
      <c r="W20" s="195">
        <v>115793</v>
      </c>
      <c r="X20" s="195">
        <v>114295</v>
      </c>
      <c r="Y20" s="200">
        <f t="shared" si="6"/>
        <v>98.7063121259489</v>
      </c>
      <c r="Z20" s="195">
        <v>31500</v>
      </c>
      <c r="AA20" s="195">
        <v>31491</v>
      </c>
      <c r="AB20" s="195"/>
      <c r="AC20" s="195"/>
      <c r="AD20" s="195">
        <v>2000</v>
      </c>
      <c r="AE20" s="195">
        <v>2000</v>
      </c>
      <c r="AF20" s="195"/>
      <c r="AG20" s="195"/>
      <c r="AH20" s="6"/>
    </row>
    <row r="21" spans="1:34" ht="12.75">
      <c r="A21" s="178" t="s">
        <v>15</v>
      </c>
      <c r="B21" s="185">
        <v>28</v>
      </c>
      <c r="C21" s="211">
        <v>255</v>
      </c>
      <c r="D21" s="211">
        <f t="shared" si="0"/>
        <v>842.2205882352941</v>
      </c>
      <c r="E21" s="195">
        <v>2581440</v>
      </c>
      <c r="F21" s="195"/>
      <c r="G21" s="195">
        <v>2577195</v>
      </c>
      <c r="H21" s="195"/>
      <c r="I21" s="195">
        <f t="shared" si="1"/>
        <v>2577195</v>
      </c>
      <c r="J21" s="195">
        <f t="shared" si="2"/>
        <v>99.83555689847528</v>
      </c>
      <c r="K21" s="195">
        <v>1839501</v>
      </c>
      <c r="L21" s="195">
        <v>1839473</v>
      </c>
      <c r="M21" s="195">
        <f t="shared" si="3"/>
        <v>99.99847784806857</v>
      </c>
      <c r="N21" s="195">
        <v>118816</v>
      </c>
      <c r="O21" s="195">
        <v>118815</v>
      </c>
      <c r="P21" s="195">
        <v>279417</v>
      </c>
      <c r="Q21" s="195">
        <v>276568</v>
      </c>
      <c r="R21" s="195">
        <v>45434</v>
      </c>
      <c r="S21" s="195">
        <v>44690</v>
      </c>
      <c r="T21" s="195">
        <f t="shared" si="7"/>
        <v>2283168</v>
      </c>
      <c r="U21" s="195">
        <f t="shared" si="4"/>
        <v>2279546</v>
      </c>
      <c r="V21" s="195">
        <f t="shared" si="5"/>
        <v>99.84136077590435</v>
      </c>
      <c r="W21" s="195">
        <v>140285</v>
      </c>
      <c r="X21" s="195">
        <v>140283</v>
      </c>
      <c r="Y21" s="200">
        <f t="shared" si="6"/>
        <v>99.99857433082653</v>
      </c>
      <c r="Z21" s="195">
        <v>16000</v>
      </c>
      <c r="AA21" s="195">
        <v>16000</v>
      </c>
      <c r="AB21" s="195"/>
      <c r="AC21" s="195"/>
      <c r="AD21" s="195"/>
      <c r="AE21" s="195"/>
      <c r="AF21" s="195"/>
      <c r="AG21" s="195"/>
      <c r="AH21" s="28"/>
    </row>
    <row r="22" spans="1:34" ht="12.75">
      <c r="A22" s="178" t="s">
        <v>16</v>
      </c>
      <c r="B22" s="185">
        <v>29</v>
      </c>
      <c r="C22" s="211">
        <v>347</v>
      </c>
      <c r="D22" s="211">
        <f t="shared" si="0"/>
        <v>569.9390009606149</v>
      </c>
      <c r="E22" s="195">
        <v>2382734</v>
      </c>
      <c r="F22" s="195">
        <v>10000</v>
      </c>
      <c r="G22" s="195">
        <v>2363226</v>
      </c>
      <c r="H22" s="195">
        <v>10000</v>
      </c>
      <c r="I22" s="195">
        <f t="shared" si="1"/>
        <v>2373226</v>
      </c>
      <c r="J22" s="195">
        <f t="shared" si="2"/>
        <v>99.60096259171188</v>
      </c>
      <c r="K22" s="195">
        <v>1557370</v>
      </c>
      <c r="L22" s="195">
        <v>1550173</v>
      </c>
      <c r="M22" s="195">
        <f t="shared" si="3"/>
        <v>99.53787475038045</v>
      </c>
      <c r="N22" s="195">
        <v>112053</v>
      </c>
      <c r="O22" s="195">
        <v>112053</v>
      </c>
      <c r="P22" s="195">
        <v>250074</v>
      </c>
      <c r="Q22" s="195">
        <v>249083</v>
      </c>
      <c r="R22" s="195">
        <v>38236</v>
      </c>
      <c r="S22" s="195">
        <v>37667</v>
      </c>
      <c r="T22" s="195">
        <f t="shared" si="7"/>
        <v>1957733</v>
      </c>
      <c r="U22" s="195">
        <f t="shared" si="4"/>
        <v>1948976</v>
      </c>
      <c r="V22" s="195">
        <f t="shared" si="5"/>
        <v>99.55269692036657</v>
      </c>
      <c r="W22" s="195">
        <v>147869</v>
      </c>
      <c r="X22" s="195">
        <v>147869</v>
      </c>
      <c r="Y22" s="200">
        <f t="shared" si="6"/>
        <v>100</v>
      </c>
      <c r="Z22" s="195">
        <v>49440</v>
      </c>
      <c r="AA22" s="195">
        <f>10000+39438</f>
        <v>49438</v>
      </c>
      <c r="AB22" s="195"/>
      <c r="AC22" s="195"/>
      <c r="AD22" s="195">
        <v>22110</v>
      </c>
      <c r="AE22" s="195">
        <v>22104</v>
      </c>
      <c r="AF22" s="195">
        <v>32150</v>
      </c>
      <c r="AG22" s="195">
        <v>32143</v>
      </c>
      <c r="AH22" s="6"/>
    </row>
    <row r="23" spans="1:34" ht="12.75">
      <c r="A23" s="178" t="s">
        <v>125</v>
      </c>
      <c r="B23" s="185">
        <v>31</v>
      </c>
      <c r="C23" s="211">
        <v>631</v>
      </c>
      <c r="D23" s="211">
        <f t="shared" si="0"/>
        <v>487.4914157422081</v>
      </c>
      <c r="E23" s="195">
        <v>3692382</v>
      </c>
      <c r="F23" s="195">
        <v>5500</v>
      </c>
      <c r="G23" s="195">
        <v>3685794</v>
      </c>
      <c r="H23" s="195">
        <v>5491</v>
      </c>
      <c r="I23" s="195">
        <f t="shared" si="1"/>
        <v>3691285</v>
      </c>
      <c r="J23" s="195">
        <f t="shared" si="2"/>
        <v>99.97029018124344</v>
      </c>
      <c r="K23" s="195">
        <v>2417277</v>
      </c>
      <c r="L23" s="195">
        <v>2417112</v>
      </c>
      <c r="M23" s="195">
        <f t="shared" si="3"/>
        <v>99.9931741376764</v>
      </c>
      <c r="N23" s="195">
        <v>176772</v>
      </c>
      <c r="O23" s="195">
        <v>176771</v>
      </c>
      <c r="P23" s="195">
        <v>376582</v>
      </c>
      <c r="Q23" s="195">
        <v>375660</v>
      </c>
      <c r="R23" s="195">
        <v>58664</v>
      </c>
      <c r="S23" s="195">
        <v>58663</v>
      </c>
      <c r="T23" s="195">
        <f t="shared" si="7"/>
        <v>3029295</v>
      </c>
      <c r="U23" s="195">
        <f t="shared" si="4"/>
        <v>3028206</v>
      </c>
      <c r="V23" s="195">
        <f t="shared" si="5"/>
        <v>99.96405104157898</v>
      </c>
      <c r="W23" s="195">
        <v>350609</v>
      </c>
      <c r="X23" s="195">
        <v>350609</v>
      </c>
      <c r="Y23" s="200">
        <f t="shared" si="6"/>
        <v>100</v>
      </c>
      <c r="Z23" s="195">
        <v>97372</v>
      </c>
      <c r="AA23" s="195">
        <f>96372+992</f>
        <v>97364</v>
      </c>
      <c r="AB23" s="195"/>
      <c r="AC23" s="195"/>
      <c r="AD23" s="195">
        <v>2000</v>
      </c>
      <c r="AE23" s="195">
        <v>2000</v>
      </c>
      <c r="AF23" s="195"/>
      <c r="AG23" s="195"/>
      <c r="AH23" s="6"/>
    </row>
    <row r="24" spans="1:34" ht="12.75">
      <c r="A24" s="178" t="s">
        <v>17</v>
      </c>
      <c r="B24" s="185">
        <v>33</v>
      </c>
      <c r="C24" s="211">
        <v>641</v>
      </c>
      <c r="D24" s="211">
        <f t="shared" si="0"/>
        <v>438.5786531461259</v>
      </c>
      <c r="E24" s="195">
        <v>3379564</v>
      </c>
      <c r="F24" s="195">
        <v>10000</v>
      </c>
      <c r="G24" s="195">
        <v>3363563</v>
      </c>
      <c r="H24" s="195">
        <v>9984</v>
      </c>
      <c r="I24" s="195">
        <f t="shared" si="1"/>
        <v>3373547</v>
      </c>
      <c r="J24" s="195">
        <f t="shared" si="2"/>
        <v>99.82195928232163</v>
      </c>
      <c r="K24" s="195">
        <v>2299768</v>
      </c>
      <c r="L24" s="195">
        <v>2299709</v>
      </c>
      <c r="M24" s="195">
        <f t="shared" si="3"/>
        <v>99.99743452383024</v>
      </c>
      <c r="N24" s="195">
        <v>166400</v>
      </c>
      <c r="O24" s="195">
        <v>166399</v>
      </c>
      <c r="P24" s="195">
        <v>366078</v>
      </c>
      <c r="Q24" s="195">
        <v>366078</v>
      </c>
      <c r="R24" s="195">
        <v>56628</v>
      </c>
      <c r="S24" s="195">
        <v>56628</v>
      </c>
      <c r="T24" s="195">
        <f t="shared" si="7"/>
        <v>2888874</v>
      </c>
      <c r="U24" s="195">
        <f t="shared" si="4"/>
        <v>2888814</v>
      </c>
      <c r="V24" s="195">
        <f t="shared" si="5"/>
        <v>99.99792306621887</v>
      </c>
      <c r="W24" s="195">
        <v>209254</v>
      </c>
      <c r="X24" s="195">
        <v>203644</v>
      </c>
      <c r="Y24" s="200">
        <f t="shared" si="6"/>
        <v>97.31904766456077</v>
      </c>
      <c r="Z24" s="195">
        <v>55000</v>
      </c>
      <c r="AA24" s="195">
        <v>55000</v>
      </c>
      <c r="AB24" s="195"/>
      <c r="AC24" s="195"/>
      <c r="AD24" s="195">
        <v>10800</v>
      </c>
      <c r="AE24" s="195">
        <f>2000+8784</f>
        <v>10784</v>
      </c>
      <c r="AF24" s="195"/>
      <c r="AG24" s="195"/>
      <c r="AH24" s="28"/>
    </row>
    <row r="25" spans="1:34" ht="12.75">
      <c r="A25" s="178" t="s">
        <v>18</v>
      </c>
      <c r="B25" s="185">
        <v>34</v>
      </c>
      <c r="C25" s="211">
        <v>230</v>
      </c>
      <c r="D25" s="211">
        <f t="shared" si="0"/>
        <v>890.0471014492754</v>
      </c>
      <c r="E25" s="195">
        <v>2466475</v>
      </c>
      <c r="F25" s="195">
        <v>1500</v>
      </c>
      <c r="G25" s="195">
        <v>2455030</v>
      </c>
      <c r="H25" s="195">
        <v>1500</v>
      </c>
      <c r="I25" s="195">
        <f t="shared" si="1"/>
        <v>2456530</v>
      </c>
      <c r="J25" s="195">
        <f t="shared" si="2"/>
        <v>99.5967929940502</v>
      </c>
      <c r="K25" s="195">
        <v>1615261</v>
      </c>
      <c r="L25" s="195">
        <v>1613346</v>
      </c>
      <c r="M25" s="195">
        <f t="shared" si="3"/>
        <v>99.8814433085427</v>
      </c>
      <c r="N25" s="195">
        <v>115182</v>
      </c>
      <c r="O25" s="195">
        <v>115182</v>
      </c>
      <c r="P25" s="195">
        <v>254015</v>
      </c>
      <c r="Q25" s="195">
        <v>253056</v>
      </c>
      <c r="R25" s="195">
        <v>40485</v>
      </c>
      <c r="S25" s="195">
        <v>40184</v>
      </c>
      <c r="T25" s="195">
        <f t="shared" si="7"/>
        <v>2024943</v>
      </c>
      <c r="U25" s="195">
        <f t="shared" si="4"/>
        <v>2021768</v>
      </c>
      <c r="V25" s="195">
        <f t="shared" si="5"/>
        <v>99.84320546306735</v>
      </c>
      <c r="W25" s="195">
        <v>140706</v>
      </c>
      <c r="X25" s="195">
        <v>135933</v>
      </c>
      <c r="Y25" s="200">
        <f t="shared" si="6"/>
        <v>96.60782056202294</v>
      </c>
      <c r="Z25" s="195">
        <v>160000</v>
      </c>
      <c r="AA25" s="195">
        <v>159925</v>
      </c>
      <c r="AB25" s="195"/>
      <c r="AC25" s="195"/>
      <c r="AD25" s="195">
        <v>2000</v>
      </c>
      <c r="AE25" s="195">
        <v>2000</v>
      </c>
      <c r="AF25" s="195"/>
      <c r="AG25" s="195"/>
      <c r="AH25" s="6"/>
    </row>
    <row r="26" spans="1:34" ht="12.75">
      <c r="A26" s="178" t="s">
        <v>19</v>
      </c>
      <c r="B26" s="185">
        <v>35</v>
      </c>
      <c r="C26" s="211">
        <v>324</v>
      </c>
      <c r="D26" s="211">
        <f t="shared" si="0"/>
        <v>666.9596193415638</v>
      </c>
      <c r="E26" s="195">
        <v>2604723</v>
      </c>
      <c r="F26" s="195">
        <v>4000</v>
      </c>
      <c r="G26" s="195">
        <v>2589139</v>
      </c>
      <c r="H26" s="195">
        <v>4000</v>
      </c>
      <c r="I26" s="195">
        <f t="shared" si="1"/>
        <v>2593139</v>
      </c>
      <c r="J26" s="195">
        <f t="shared" si="2"/>
        <v>99.55526940868569</v>
      </c>
      <c r="K26" s="195">
        <v>1622210</v>
      </c>
      <c r="L26" s="195">
        <v>1617085</v>
      </c>
      <c r="M26" s="195">
        <f t="shared" si="3"/>
        <v>99.68407296219355</v>
      </c>
      <c r="N26" s="195">
        <v>115515</v>
      </c>
      <c r="O26" s="195">
        <v>115515</v>
      </c>
      <c r="P26" s="195">
        <v>255469</v>
      </c>
      <c r="Q26" s="195">
        <v>253743</v>
      </c>
      <c r="R26" s="195">
        <v>40732</v>
      </c>
      <c r="S26" s="195">
        <v>40471</v>
      </c>
      <c r="T26" s="195">
        <f t="shared" si="7"/>
        <v>2033926</v>
      </c>
      <c r="U26" s="195">
        <f t="shared" si="4"/>
        <v>2026814</v>
      </c>
      <c r="V26" s="195">
        <f t="shared" si="5"/>
        <v>99.65033142798706</v>
      </c>
      <c r="W26" s="195">
        <v>133380</v>
      </c>
      <c r="X26" s="195">
        <v>131412</v>
      </c>
      <c r="Y26" s="200">
        <f t="shared" si="6"/>
        <v>98.52451641925326</v>
      </c>
      <c r="Z26" s="195">
        <v>159500</v>
      </c>
      <c r="AA26" s="195">
        <v>159500</v>
      </c>
      <c r="AB26" s="195"/>
      <c r="AC26" s="195"/>
      <c r="AD26" s="195">
        <v>104029</v>
      </c>
      <c r="AE26" s="195">
        <v>104029</v>
      </c>
      <c r="AF26" s="195"/>
      <c r="AG26" s="195"/>
      <c r="AH26" s="6"/>
    </row>
    <row r="27" spans="1:34" ht="12.75">
      <c r="A27" s="178" t="s">
        <v>20</v>
      </c>
      <c r="B27" s="185">
        <v>37</v>
      </c>
      <c r="C27" s="211">
        <v>104</v>
      </c>
      <c r="D27" s="211">
        <f t="shared" si="0"/>
        <v>849.1482371794872</v>
      </c>
      <c r="E27" s="195">
        <v>1065908</v>
      </c>
      <c r="F27" s="195">
        <v>6000</v>
      </c>
      <c r="G27" s="195">
        <v>1053752</v>
      </c>
      <c r="H27" s="195">
        <v>5985</v>
      </c>
      <c r="I27" s="195">
        <f t="shared" si="1"/>
        <v>1059737</v>
      </c>
      <c r="J27" s="195">
        <f t="shared" si="2"/>
        <v>99.42105697677474</v>
      </c>
      <c r="K27" s="195">
        <v>626491</v>
      </c>
      <c r="L27" s="195">
        <v>623989.23</v>
      </c>
      <c r="M27" s="195">
        <f t="shared" si="3"/>
        <v>99.60066944297682</v>
      </c>
      <c r="N27" s="195">
        <v>46994</v>
      </c>
      <c r="O27" s="195">
        <v>46993</v>
      </c>
      <c r="P27" s="195">
        <v>100488</v>
      </c>
      <c r="Q27" s="195">
        <v>100136</v>
      </c>
      <c r="R27" s="195">
        <v>16183</v>
      </c>
      <c r="S27" s="195">
        <v>16011</v>
      </c>
      <c r="T27" s="195">
        <f t="shared" si="7"/>
        <v>790156</v>
      </c>
      <c r="U27" s="195">
        <f t="shared" si="4"/>
        <v>787129.23</v>
      </c>
      <c r="V27" s="195">
        <f t="shared" si="5"/>
        <v>99.61694019915055</v>
      </c>
      <c r="W27" s="195">
        <v>16010</v>
      </c>
      <c r="X27" s="195">
        <v>15907</v>
      </c>
      <c r="Y27" s="200">
        <f t="shared" si="6"/>
        <v>99.35665209244222</v>
      </c>
      <c r="Z27" s="195">
        <v>83500</v>
      </c>
      <c r="AA27" s="195">
        <v>83467</v>
      </c>
      <c r="AB27" s="195"/>
      <c r="AC27" s="195"/>
      <c r="AD27" s="195"/>
      <c r="AE27" s="195"/>
      <c r="AF27" s="195"/>
      <c r="AG27" s="195"/>
      <c r="AH27" s="6"/>
    </row>
    <row r="28" spans="1:34" ht="12.75">
      <c r="A28" s="178" t="s">
        <v>21</v>
      </c>
      <c r="B28" s="185">
        <v>39</v>
      </c>
      <c r="C28" s="211">
        <v>595</v>
      </c>
      <c r="D28" s="211">
        <f t="shared" si="0"/>
        <v>531.8711484593837</v>
      </c>
      <c r="E28" s="195">
        <v>3805861</v>
      </c>
      <c r="F28" s="195"/>
      <c r="G28" s="195">
        <v>3797560</v>
      </c>
      <c r="H28" s="195"/>
      <c r="I28" s="195">
        <f t="shared" si="1"/>
        <v>3797560</v>
      </c>
      <c r="J28" s="195">
        <f t="shared" si="2"/>
        <v>99.78188903903742</v>
      </c>
      <c r="K28" s="195">
        <v>2489364</v>
      </c>
      <c r="L28" s="195">
        <v>2485903</v>
      </c>
      <c r="M28" s="195">
        <f t="shared" si="3"/>
        <v>99.86096850440515</v>
      </c>
      <c r="N28" s="195">
        <v>174804</v>
      </c>
      <c r="O28" s="195">
        <v>174804</v>
      </c>
      <c r="P28" s="195">
        <v>392536</v>
      </c>
      <c r="Q28" s="195">
        <v>389733</v>
      </c>
      <c r="R28" s="195">
        <v>60753</v>
      </c>
      <c r="S28" s="195">
        <v>60080</v>
      </c>
      <c r="T28" s="195">
        <f t="shared" si="7"/>
        <v>3117457</v>
      </c>
      <c r="U28" s="195">
        <f t="shared" si="4"/>
        <v>3110520</v>
      </c>
      <c r="V28" s="195">
        <f t="shared" si="5"/>
        <v>99.77747888743934</v>
      </c>
      <c r="W28" s="195">
        <v>276005</v>
      </c>
      <c r="X28" s="195">
        <v>275244</v>
      </c>
      <c r="Y28" s="200">
        <f t="shared" si="6"/>
        <v>99.7242803572399</v>
      </c>
      <c r="Z28" s="195">
        <v>119638</v>
      </c>
      <c r="AA28" s="195">
        <v>119638</v>
      </c>
      <c r="AB28" s="195"/>
      <c r="AC28" s="195"/>
      <c r="AD28" s="195">
        <v>57144</v>
      </c>
      <c r="AE28" s="195">
        <v>57096</v>
      </c>
      <c r="AF28" s="195"/>
      <c r="AG28" s="195"/>
      <c r="AH28" s="28"/>
    </row>
    <row r="29" spans="1:34" ht="12.75">
      <c r="A29" s="178" t="s">
        <v>22</v>
      </c>
      <c r="B29" s="185">
        <v>40</v>
      </c>
      <c r="C29" s="211">
        <v>754</v>
      </c>
      <c r="D29" s="211">
        <f t="shared" si="0"/>
        <v>434.15904067197175</v>
      </c>
      <c r="E29" s="195">
        <v>3942896</v>
      </c>
      <c r="F29" s="195">
        <v>12500</v>
      </c>
      <c r="G29" s="195">
        <f>3928271-12500</f>
        <v>3915771</v>
      </c>
      <c r="H29" s="195">
        <v>12500</v>
      </c>
      <c r="I29" s="195">
        <f t="shared" si="1"/>
        <v>3928271</v>
      </c>
      <c r="J29" s="195">
        <f t="shared" si="2"/>
        <v>99.62907974240254</v>
      </c>
      <c r="K29" s="195">
        <v>2660303</v>
      </c>
      <c r="L29" s="195">
        <v>2653535</v>
      </c>
      <c r="M29" s="195">
        <f t="shared" si="3"/>
        <v>99.74559288923103</v>
      </c>
      <c r="N29" s="195">
        <v>193279</v>
      </c>
      <c r="O29" s="195">
        <v>193279</v>
      </c>
      <c r="P29" s="195">
        <v>424851</v>
      </c>
      <c r="Q29" s="195">
        <v>421495</v>
      </c>
      <c r="R29" s="195">
        <v>66059</v>
      </c>
      <c r="S29" s="195">
        <v>66037</v>
      </c>
      <c r="T29" s="195">
        <f t="shared" si="7"/>
        <v>3344492</v>
      </c>
      <c r="U29" s="195">
        <f t="shared" si="4"/>
        <v>3334346</v>
      </c>
      <c r="V29" s="195">
        <f t="shared" si="5"/>
        <v>99.69663554285674</v>
      </c>
      <c r="W29" s="195">
        <v>112464</v>
      </c>
      <c r="X29" s="195">
        <v>112464</v>
      </c>
      <c r="Y29" s="200">
        <f t="shared" si="6"/>
        <v>100</v>
      </c>
      <c r="Z29" s="195">
        <v>210049</v>
      </c>
      <c r="AA29" s="195">
        <v>210033</v>
      </c>
      <c r="AB29" s="195"/>
      <c r="AC29" s="195"/>
      <c r="AD29" s="195">
        <v>42000</v>
      </c>
      <c r="AE29" s="195">
        <v>40000</v>
      </c>
      <c r="AF29" s="195"/>
      <c r="AG29" s="195"/>
      <c r="AH29" s="6"/>
    </row>
    <row r="30" spans="1:34" ht="12.75">
      <c r="A30" s="178" t="s">
        <v>126</v>
      </c>
      <c r="B30" s="185">
        <v>42</v>
      </c>
      <c r="C30" s="211">
        <v>355</v>
      </c>
      <c r="D30" s="211">
        <f t="shared" si="0"/>
        <v>587.8575117370892</v>
      </c>
      <c r="E30" s="195">
        <v>2572135</v>
      </c>
      <c r="F30" s="195">
        <v>3000</v>
      </c>
      <c r="G30" s="195">
        <v>2501283</v>
      </c>
      <c r="H30" s="195">
        <v>2990</v>
      </c>
      <c r="I30" s="195">
        <f t="shared" si="1"/>
        <v>2504273</v>
      </c>
      <c r="J30" s="195">
        <f t="shared" si="2"/>
        <v>97.36164703641138</v>
      </c>
      <c r="K30" s="195">
        <v>1454096</v>
      </c>
      <c r="L30" s="195">
        <v>1449155</v>
      </c>
      <c r="M30" s="195">
        <f t="shared" si="3"/>
        <v>99.66020125218694</v>
      </c>
      <c r="N30" s="195">
        <v>99620</v>
      </c>
      <c r="O30" s="195">
        <v>99620</v>
      </c>
      <c r="P30" s="195">
        <v>230837</v>
      </c>
      <c r="Q30" s="195">
        <v>229705</v>
      </c>
      <c r="R30" s="195">
        <v>34127</v>
      </c>
      <c r="S30" s="195">
        <v>33414</v>
      </c>
      <c r="T30" s="195">
        <f t="shared" si="7"/>
        <v>1818680</v>
      </c>
      <c r="U30" s="195">
        <f t="shared" si="4"/>
        <v>1811894</v>
      </c>
      <c r="V30" s="195">
        <f t="shared" si="5"/>
        <v>99.62687223700706</v>
      </c>
      <c r="W30" s="195">
        <v>490638</v>
      </c>
      <c r="X30" s="195">
        <v>461814</v>
      </c>
      <c r="Y30" s="200">
        <f t="shared" si="6"/>
        <v>94.12520024947109</v>
      </c>
      <c r="Z30" s="195">
        <v>71000</v>
      </c>
      <c r="AA30" s="195">
        <v>71000</v>
      </c>
      <c r="AB30" s="195"/>
      <c r="AC30" s="195"/>
      <c r="AD30" s="195">
        <v>32000</v>
      </c>
      <c r="AE30" s="195">
        <v>0</v>
      </c>
      <c r="AF30" s="195"/>
      <c r="AG30" s="195"/>
      <c r="AH30" s="6"/>
    </row>
    <row r="31" spans="1:34" ht="12.75">
      <c r="A31" s="178" t="s">
        <v>127</v>
      </c>
      <c r="B31" s="185">
        <v>43</v>
      </c>
      <c r="C31" s="211">
        <v>362</v>
      </c>
      <c r="D31" s="211">
        <f t="shared" si="0"/>
        <v>587.3469152854512</v>
      </c>
      <c r="E31" s="195">
        <v>2553672</v>
      </c>
      <c r="F31" s="195">
        <v>1890</v>
      </c>
      <c r="G31" s="195">
        <v>2549545</v>
      </c>
      <c r="H31" s="195">
        <v>1890</v>
      </c>
      <c r="I31" s="195">
        <f t="shared" si="1"/>
        <v>2551435</v>
      </c>
      <c r="J31" s="195">
        <f t="shared" si="2"/>
        <v>99.9124006528638</v>
      </c>
      <c r="K31" s="195">
        <v>1649171</v>
      </c>
      <c r="L31" s="195">
        <v>1648989</v>
      </c>
      <c r="M31" s="195">
        <f t="shared" si="3"/>
        <v>99.98896415229227</v>
      </c>
      <c r="N31" s="195">
        <v>113443</v>
      </c>
      <c r="O31" s="195">
        <v>113443</v>
      </c>
      <c r="P31" s="195">
        <v>260231</v>
      </c>
      <c r="Q31" s="195">
        <v>260177</v>
      </c>
      <c r="R31" s="195">
        <v>41174</v>
      </c>
      <c r="S31" s="195">
        <v>40370</v>
      </c>
      <c r="T31" s="195">
        <f t="shared" si="7"/>
        <v>2064019</v>
      </c>
      <c r="U31" s="195">
        <f t="shared" si="4"/>
        <v>2062979</v>
      </c>
      <c r="V31" s="195">
        <f t="shared" si="5"/>
        <v>99.94961286693582</v>
      </c>
      <c r="W31" s="195">
        <v>159682</v>
      </c>
      <c r="X31" s="195">
        <v>159537</v>
      </c>
      <c r="Y31" s="200">
        <f t="shared" si="6"/>
        <v>99.90919452411669</v>
      </c>
      <c r="Z31" s="195">
        <v>173500</v>
      </c>
      <c r="AA31" s="195">
        <v>173383</v>
      </c>
      <c r="AB31" s="195"/>
      <c r="AC31" s="195"/>
      <c r="AD31" s="195">
        <v>2000</v>
      </c>
      <c r="AE31" s="195">
        <v>1900</v>
      </c>
      <c r="AF31" s="195"/>
      <c r="AG31" s="195"/>
      <c r="AH31" s="6"/>
    </row>
    <row r="32" spans="1:34" ht="12.75">
      <c r="A32" s="178" t="s">
        <v>128</v>
      </c>
      <c r="B32" s="185">
        <v>44</v>
      </c>
      <c r="C32" s="211">
        <v>138</v>
      </c>
      <c r="D32" s="211">
        <f t="shared" si="0"/>
        <v>687.0960144927536</v>
      </c>
      <c r="E32" s="195">
        <v>1139989</v>
      </c>
      <c r="F32" s="195">
        <v>4000</v>
      </c>
      <c r="G32" s="195">
        <v>1133831</v>
      </c>
      <c r="H32" s="195">
        <v>4000</v>
      </c>
      <c r="I32" s="195">
        <f t="shared" si="1"/>
        <v>1137831</v>
      </c>
      <c r="J32" s="195">
        <f t="shared" si="2"/>
        <v>99.81069992780633</v>
      </c>
      <c r="K32" s="195">
        <v>646980</v>
      </c>
      <c r="L32" s="195">
        <v>646848</v>
      </c>
      <c r="M32" s="195">
        <f t="shared" si="3"/>
        <v>99.97959751460633</v>
      </c>
      <c r="N32" s="195">
        <v>50577</v>
      </c>
      <c r="O32" s="195">
        <v>50577</v>
      </c>
      <c r="P32" s="195">
        <v>98911</v>
      </c>
      <c r="Q32" s="195">
        <v>97647</v>
      </c>
      <c r="R32" s="195">
        <v>15274</v>
      </c>
      <c r="S32" s="195">
        <v>14981</v>
      </c>
      <c r="T32" s="195">
        <f t="shared" si="7"/>
        <v>811742</v>
      </c>
      <c r="U32" s="195">
        <f t="shared" si="4"/>
        <v>810053</v>
      </c>
      <c r="V32" s="195">
        <f t="shared" si="5"/>
        <v>99.79192896265069</v>
      </c>
      <c r="W32" s="195">
        <v>94140</v>
      </c>
      <c r="X32" s="195">
        <v>94140</v>
      </c>
      <c r="Y32" s="200">
        <f t="shared" si="6"/>
        <v>100</v>
      </c>
      <c r="Z32" s="195">
        <v>175175</v>
      </c>
      <c r="AA32" s="195">
        <v>174708</v>
      </c>
      <c r="AB32" s="195"/>
      <c r="AC32" s="195"/>
      <c r="AD32" s="195">
        <v>2000</v>
      </c>
      <c r="AE32" s="195">
        <v>2000</v>
      </c>
      <c r="AF32" s="195"/>
      <c r="AG32" s="195"/>
      <c r="AH32" s="6"/>
    </row>
    <row r="33" spans="1:34" ht="12.75">
      <c r="A33" s="178" t="s">
        <v>163</v>
      </c>
      <c r="B33" s="185">
        <v>45</v>
      </c>
      <c r="C33" s="211">
        <v>221</v>
      </c>
      <c r="D33" s="211">
        <f t="shared" si="0"/>
        <v>606.1987179487179</v>
      </c>
      <c r="E33" s="195">
        <v>1619656</v>
      </c>
      <c r="F33" s="195">
        <v>10000</v>
      </c>
      <c r="G33" s="195">
        <v>1597641</v>
      </c>
      <c r="H33" s="195">
        <v>9998</v>
      </c>
      <c r="I33" s="195">
        <f t="shared" si="1"/>
        <v>1607639</v>
      </c>
      <c r="J33" s="195">
        <f t="shared" si="2"/>
        <v>99.25805232716083</v>
      </c>
      <c r="K33" s="195">
        <v>1031795</v>
      </c>
      <c r="L33" s="195">
        <v>1027081</v>
      </c>
      <c r="M33" s="195">
        <f t="shared" si="3"/>
        <v>99.54312629931333</v>
      </c>
      <c r="N33" s="195">
        <v>72377</v>
      </c>
      <c r="O33" s="195">
        <v>72377</v>
      </c>
      <c r="P33" s="195">
        <v>163465</v>
      </c>
      <c r="Q33" s="195">
        <v>161341</v>
      </c>
      <c r="R33" s="195">
        <v>24469</v>
      </c>
      <c r="S33" s="195">
        <v>24345</v>
      </c>
      <c r="T33" s="195">
        <f t="shared" si="7"/>
        <v>1292106</v>
      </c>
      <c r="U33" s="195">
        <f t="shared" si="4"/>
        <v>1285144</v>
      </c>
      <c r="V33" s="195">
        <f t="shared" si="5"/>
        <v>99.46118971663316</v>
      </c>
      <c r="W33" s="195">
        <v>56030</v>
      </c>
      <c r="X33" s="195">
        <v>55023</v>
      </c>
      <c r="Y33" s="200">
        <f t="shared" si="6"/>
        <v>98.20274852757451</v>
      </c>
      <c r="Z33" s="195">
        <v>104700</v>
      </c>
      <c r="AA33" s="195">
        <f>9998+94055</f>
        <v>104053</v>
      </c>
      <c r="AB33" s="195"/>
      <c r="AC33" s="195"/>
      <c r="AD33" s="195">
        <v>71906</v>
      </c>
      <c r="AE33" s="195">
        <v>71906</v>
      </c>
      <c r="AF33" s="195"/>
      <c r="AG33" s="195"/>
      <c r="AH33" s="6"/>
    </row>
    <row r="34" spans="1:34" ht="12.75">
      <c r="A34" s="178" t="s">
        <v>129</v>
      </c>
      <c r="B34" s="185">
        <v>46</v>
      </c>
      <c r="C34" s="211">
        <v>445</v>
      </c>
      <c r="D34" s="211">
        <f t="shared" si="0"/>
        <v>470.75131086142324</v>
      </c>
      <c r="E34" s="195">
        <v>2513868</v>
      </c>
      <c r="F34" s="195"/>
      <c r="G34" s="195">
        <v>2513812</v>
      </c>
      <c r="H34" s="195"/>
      <c r="I34" s="195">
        <f t="shared" si="1"/>
        <v>2513812</v>
      </c>
      <c r="J34" s="195">
        <f t="shared" si="2"/>
        <v>99.99777235718025</v>
      </c>
      <c r="K34" s="195">
        <v>1680924</v>
      </c>
      <c r="L34" s="195">
        <v>1680924</v>
      </c>
      <c r="M34" s="195">
        <f t="shared" si="3"/>
        <v>100</v>
      </c>
      <c r="N34" s="195">
        <v>116979</v>
      </c>
      <c r="O34" s="195">
        <v>116978</v>
      </c>
      <c r="P34" s="195">
        <v>260808</v>
      </c>
      <c r="Q34" s="195">
        <v>260808</v>
      </c>
      <c r="R34" s="195">
        <v>40506</v>
      </c>
      <c r="S34" s="195">
        <v>40506</v>
      </c>
      <c r="T34" s="195">
        <f t="shared" si="7"/>
        <v>2099217</v>
      </c>
      <c r="U34" s="195">
        <f>L34+O34+Q34+S34</f>
        <v>2099216</v>
      </c>
      <c r="V34" s="195">
        <f t="shared" si="5"/>
        <v>99.99995236319066</v>
      </c>
      <c r="W34" s="195">
        <v>221248</v>
      </c>
      <c r="X34" s="195">
        <v>221248</v>
      </c>
      <c r="Y34" s="200">
        <f t="shared" si="6"/>
        <v>100</v>
      </c>
      <c r="Z34" s="195">
        <v>57907</v>
      </c>
      <c r="AA34" s="195">
        <v>57906</v>
      </c>
      <c r="AB34" s="195"/>
      <c r="AC34" s="195"/>
      <c r="AD34" s="195">
        <v>2000</v>
      </c>
      <c r="AE34" s="195">
        <v>2000</v>
      </c>
      <c r="AF34" s="195"/>
      <c r="AG34" s="195"/>
      <c r="AH34" s="6"/>
    </row>
    <row r="35" spans="1:34" ht="12.75">
      <c r="A35" s="178" t="s">
        <v>130</v>
      </c>
      <c r="B35" s="185">
        <v>47</v>
      </c>
      <c r="C35" s="211">
        <v>514</v>
      </c>
      <c r="D35" s="211">
        <f t="shared" si="0"/>
        <v>565.9687094682231</v>
      </c>
      <c r="E35" s="195">
        <v>3492816</v>
      </c>
      <c r="F35" s="195"/>
      <c r="G35" s="195">
        <v>3490895</v>
      </c>
      <c r="H35" s="195"/>
      <c r="I35" s="195">
        <f t="shared" si="1"/>
        <v>3490895</v>
      </c>
      <c r="J35" s="195">
        <f t="shared" si="2"/>
        <v>99.94500139715348</v>
      </c>
      <c r="K35" s="195">
        <v>2407660</v>
      </c>
      <c r="L35" s="195">
        <v>2407660</v>
      </c>
      <c r="M35" s="195">
        <f t="shared" si="3"/>
        <v>100</v>
      </c>
      <c r="N35" s="195">
        <v>175858</v>
      </c>
      <c r="O35" s="195">
        <v>175857</v>
      </c>
      <c r="P35" s="195">
        <v>391940</v>
      </c>
      <c r="Q35" s="195">
        <v>391140</v>
      </c>
      <c r="R35" s="195">
        <v>60833</v>
      </c>
      <c r="S35" s="195">
        <v>60156</v>
      </c>
      <c r="T35" s="195">
        <f t="shared" si="7"/>
        <v>3036291</v>
      </c>
      <c r="U35" s="195">
        <f t="shared" si="4"/>
        <v>3034813</v>
      </c>
      <c r="V35" s="195">
        <f t="shared" si="5"/>
        <v>99.95132218881524</v>
      </c>
      <c r="W35" s="195">
        <v>240445</v>
      </c>
      <c r="X35" s="195">
        <v>240445</v>
      </c>
      <c r="Y35" s="200">
        <f t="shared" si="6"/>
        <v>100</v>
      </c>
      <c r="Z35" s="195">
        <v>5650</v>
      </c>
      <c r="AA35" s="195">
        <v>5647</v>
      </c>
      <c r="AB35" s="195"/>
      <c r="AC35" s="195"/>
      <c r="AD35" s="195">
        <v>2000</v>
      </c>
      <c r="AE35" s="195">
        <v>2000</v>
      </c>
      <c r="AF35" s="195"/>
      <c r="AG35" s="195"/>
      <c r="AH35" s="6"/>
    </row>
    <row r="36" spans="1:34" ht="12.75">
      <c r="A36" s="178" t="s">
        <v>131</v>
      </c>
      <c r="B36" s="185">
        <v>48</v>
      </c>
      <c r="C36" s="211">
        <v>292</v>
      </c>
      <c r="D36" s="211">
        <f t="shared" si="0"/>
        <v>452.0736301369863</v>
      </c>
      <c r="E36" s="195">
        <v>1591073</v>
      </c>
      <c r="F36" s="195">
        <v>1000</v>
      </c>
      <c r="G36" s="195">
        <v>1583066</v>
      </c>
      <c r="H36" s="195">
        <v>1000</v>
      </c>
      <c r="I36" s="195">
        <f t="shared" si="1"/>
        <v>1584066</v>
      </c>
      <c r="J36" s="195">
        <f t="shared" si="2"/>
        <v>99.55960537322926</v>
      </c>
      <c r="K36" s="195">
        <v>1003448</v>
      </c>
      <c r="L36" s="195">
        <v>1003371</v>
      </c>
      <c r="M36" s="195">
        <f t="shared" si="3"/>
        <v>99.99232645837154</v>
      </c>
      <c r="N36" s="195">
        <v>67726</v>
      </c>
      <c r="O36" s="195">
        <v>67726</v>
      </c>
      <c r="P36" s="195">
        <v>159982</v>
      </c>
      <c r="Q36" s="195">
        <v>159957</v>
      </c>
      <c r="R36" s="195">
        <v>24869</v>
      </c>
      <c r="S36" s="195">
        <v>24657</v>
      </c>
      <c r="T36" s="195">
        <f t="shared" si="7"/>
        <v>1256025</v>
      </c>
      <c r="U36" s="195">
        <f t="shared" si="4"/>
        <v>1255711</v>
      </c>
      <c r="V36" s="195">
        <f t="shared" si="5"/>
        <v>99.97500049760156</v>
      </c>
      <c r="W36" s="195">
        <v>175236</v>
      </c>
      <c r="X36" s="195">
        <v>169929</v>
      </c>
      <c r="Y36" s="200">
        <f t="shared" si="6"/>
        <v>96.97151270286928</v>
      </c>
      <c r="Z36" s="195"/>
      <c r="AA36" s="195"/>
      <c r="AB36" s="195"/>
      <c r="AC36" s="195"/>
      <c r="AD36" s="195">
        <v>2000</v>
      </c>
      <c r="AE36" s="195">
        <v>2000</v>
      </c>
      <c r="AF36" s="195"/>
      <c r="AG36" s="195"/>
      <c r="AH36" s="6"/>
    </row>
    <row r="37" spans="1:34" s="89" customFormat="1" ht="12.75">
      <c r="A37" s="187" t="s">
        <v>3</v>
      </c>
      <c r="B37" s="213"/>
      <c r="C37" s="180">
        <f>SUM(C7:C36)</f>
        <v>11813</v>
      </c>
      <c r="D37" s="211">
        <f t="shared" si="0"/>
        <v>525.4646434718812</v>
      </c>
      <c r="E37" s="200">
        <f>SUM(E7:E36)</f>
        <v>74891577</v>
      </c>
      <c r="F37" s="200">
        <f>SUM(F7:F36)</f>
        <v>140870</v>
      </c>
      <c r="G37" s="200">
        <f>SUM(G7:G36)</f>
        <v>74347008</v>
      </c>
      <c r="H37" s="200">
        <f>SUM(H7:H36)</f>
        <v>140758</v>
      </c>
      <c r="I37" s="200">
        <f>SUM(I7:I36)</f>
        <v>74487766</v>
      </c>
      <c r="J37" s="200">
        <f t="shared" si="2"/>
        <v>99.46080585270623</v>
      </c>
      <c r="K37" s="200">
        <f>SUM(K7:K36)</f>
        <v>49456018</v>
      </c>
      <c r="L37" s="200">
        <f>SUM(L7:L36)</f>
        <v>49366325.23</v>
      </c>
      <c r="M37" s="200">
        <f t="shared" si="3"/>
        <v>99.81864134310207</v>
      </c>
      <c r="N37" s="200">
        <f aca="true" t="shared" si="8" ref="N37:U37">SUM(N7:N36)</f>
        <v>3520662</v>
      </c>
      <c r="O37" s="200">
        <f t="shared" si="8"/>
        <v>3520647</v>
      </c>
      <c r="P37" s="200">
        <f t="shared" si="8"/>
        <v>7758038</v>
      </c>
      <c r="Q37" s="200">
        <f t="shared" si="8"/>
        <v>7710644</v>
      </c>
      <c r="R37" s="200">
        <f t="shared" si="8"/>
        <v>1213190</v>
      </c>
      <c r="S37" s="200">
        <f t="shared" si="8"/>
        <v>1203826</v>
      </c>
      <c r="T37" s="200">
        <f t="shared" si="8"/>
        <v>61947908</v>
      </c>
      <c r="U37" s="200">
        <f t="shared" si="8"/>
        <v>61801442.23</v>
      </c>
      <c r="V37" s="195">
        <f t="shared" si="5"/>
        <v>99.76356623697446</v>
      </c>
      <c r="W37" s="200">
        <f>SUM(W7:W36)</f>
        <v>4662875</v>
      </c>
      <c r="X37" s="200">
        <f>SUM(X7:X36)</f>
        <v>4599918</v>
      </c>
      <c r="Y37" s="200">
        <f>X37/W37*100</f>
        <v>98.64982441090528</v>
      </c>
      <c r="Z37" s="200">
        <f aca="true" t="shared" si="9" ref="Z37:AG37">SUM(Z7:Z36)</f>
        <v>2718840</v>
      </c>
      <c r="AA37" s="200">
        <f t="shared" si="9"/>
        <v>2698037</v>
      </c>
      <c r="AB37" s="200">
        <f t="shared" si="9"/>
        <v>0</v>
      </c>
      <c r="AC37" s="200">
        <f t="shared" si="9"/>
        <v>0</v>
      </c>
      <c r="AD37" s="200">
        <f t="shared" si="9"/>
        <v>614002</v>
      </c>
      <c r="AE37" s="200">
        <f t="shared" si="9"/>
        <v>475194</v>
      </c>
      <c r="AF37" s="200">
        <f t="shared" si="9"/>
        <v>32150</v>
      </c>
      <c r="AG37" s="200">
        <f t="shared" si="9"/>
        <v>32143</v>
      </c>
      <c r="AH37" s="10"/>
    </row>
    <row r="38" spans="1:33" s="3" customFormat="1" ht="12.75">
      <c r="A38" s="50"/>
      <c r="B38" s="123"/>
      <c r="C38" s="123"/>
      <c r="D38" s="123"/>
      <c r="E38" s="152"/>
      <c r="F38" s="125"/>
      <c r="G38" s="123"/>
      <c r="H38" s="125"/>
      <c r="I38" s="166"/>
      <c r="J38" s="123"/>
      <c r="K38" s="124"/>
      <c r="L38" s="123"/>
      <c r="M38" s="123"/>
      <c r="N38" s="124"/>
      <c r="O38" s="123"/>
      <c r="P38" s="124"/>
      <c r="Q38" s="123"/>
      <c r="R38" s="124"/>
      <c r="S38" s="123"/>
      <c r="T38" s="123"/>
      <c r="U38" s="123"/>
      <c r="V38" s="123"/>
      <c r="W38" s="124"/>
      <c r="X38" s="123"/>
      <c r="Y38" s="123"/>
      <c r="Z38" s="124"/>
      <c r="AA38" s="123"/>
      <c r="AB38" s="123"/>
      <c r="AC38" s="123"/>
      <c r="AD38" s="123"/>
      <c r="AE38" s="123"/>
      <c r="AF38" s="123"/>
      <c r="AG38" s="123"/>
    </row>
    <row r="39" spans="1:33" ht="12.75">
      <c r="A39" s="27"/>
      <c r="B39" s="3"/>
      <c r="C39" s="3"/>
      <c r="D39" s="3"/>
      <c r="E39" s="153"/>
      <c r="F39" s="62"/>
      <c r="G39" s="3"/>
      <c r="H39" s="62"/>
      <c r="I39" s="166"/>
      <c r="J39" s="3"/>
      <c r="K39" s="30"/>
      <c r="L39" s="3"/>
      <c r="O39" s="3"/>
      <c r="P39" s="30"/>
      <c r="Q39" s="3"/>
      <c r="R39" s="30"/>
      <c r="S39" s="3"/>
      <c r="T39" s="3"/>
      <c r="U39" s="3"/>
      <c r="V39" s="3"/>
      <c r="W39" s="30"/>
      <c r="X39" s="3"/>
      <c r="Y39" s="3"/>
      <c r="Z39" s="30"/>
      <c r="AA39" s="3"/>
      <c r="AB39" s="3"/>
      <c r="AC39" s="3"/>
      <c r="AD39" s="3"/>
      <c r="AE39" s="3"/>
      <c r="AF39" s="3"/>
      <c r="AG39" s="3"/>
    </row>
    <row r="40" spans="1:33" ht="12.75">
      <c r="A40" s="27"/>
      <c r="B40" s="3"/>
      <c r="C40" s="3"/>
      <c r="D40" s="3"/>
      <c r="E40" s="153"/>
      <c r="F40" s="62"/>
      <c r="G40" s="3"/>
      <c r="H40" s="62"/>
      <c r="I40" s="166"/>
      <c r="J40" s="3"/>
      <c r="K40" s="30"/>
      <c r="L40" s="3"/>
      <c r="O40" s="3"/>
      <c r="P40" s="30"/>
      <c r="Q40" s="3"/>
      <c r="R40" s="30"/>
      <c r="S40" s="3"/>
      <c r="T40" s="3"/>
      <c r="U40" s="3"/>
      <c r="V40" s="3"/>
      <c r="W40" s="30"/>
      <c r="X40" s="3"/>
      <c r="Y40" s="3"/>
      <c r="Z40" s="30"/>
      <c r="AA40" s="3"/>
      <c r="AB40" s="3"/>
      <c r="AC40" s="3"/>
      <c r="AD40" s="3"/>
      <c r="AE40" s="3"/>
      <c r="AF40" s="3"/>
      <c r="AG40" s="3"/>
    </row>
    <row r="41" spans="1:12" ht="12.75">
      <c r="A41" s="143"/>
      <c r="B41" s="143"/>
      <c r="C41" s="143"/>
      <c r="D41" s="143"/>
      <c r="E41" s="153"/>
      <c r="I41" s="166"/>
      <c r="L41" s="3"/>
    </row>
    <row r="42" spans="1:12" ht="12.75">
      <c r="A42" s="143"/>
      <c r="B42" s="143"/>
      <c r="C42" s="143"/>
      <c r="D42" s="143"/>
      <c r="E42" s="153"/>
      <c r="I42" s="166"/>
      <c r="L42" s="3"/>
    </row>
    <row r="43" spans="1:12" ht="12.75">
      <c r="A43" s="147"/>
      <c r="B43" s="148"/>
      <c r="C43" s="145"/>
      <c r="D43" s="145"/>
      <c r="E43" s="153"/>
      <c r="I43" s="166"/>
      <c r="L43" s="3"/>
    </row>
    <row r="44" spans="1:12" ht="12.75">
      <c r="A44" s="149"/>
      <c r="B44" s="148"/>
      <c r="C44" s="145"/>
      <c r="D44" s="145"/>
      <c r="E44" s="153"/>
      <c r="I44" s="166"/>
      <c r="L44" s="3"/>
    </row>
    <row r="45" spans="1:33" ht="12.75">
      <c r="A45" s="149"/>
      <c r="B45" s="148"/>
      <c r="C45" s="145"/>
      <c r="D45" s="145"/>
      <c r="E45" s="153"/>
      <c r="F45" s="62"/>
      <c r="G45" s="3"/>
      <c r="H45" s="62"/>
      <c r="I45" s="166"/>
      <c r="J45" s="3"/>
      <c r="K45" s="30"/>
      <c r="L45" s="3"/>
      <c r="O45" s="3"/>
      <c r="P45" s="30"/>
      <c r="Q45" s="3"/>
      <c r="R45" s="30"/>
      <c r="S45" s="3"/>
      <c r="T45" s="3"/>
      <c r="U45" s="3"/>
      <c r="V45" s="3"/>
      <c r="W45" s="30"/>
      <c r="X45" s="3"/>
      <c r="Y45" s="3"/>
      <c r="Z45" s="30"/>
      <c r="AA45" s="3"/>
      <c r="AB45" s="3"/>
      <c r="AC45" s="3"/>
      <c r="AD45" s="3"/>
      <c r="AE45" s="3"/>
      <c r="AF45" s="3"/>
      <c r="AG45" s="3"/>
    </row>
    <row r="46" spans="1:33" ht="12.75">
      <c r="A46" s="149"/>
      <c r="B46" s="148"/>
      <c r="C46" s="145"/>
      <c r="D46" s="145"/>
      <c r="E46" s="153"/>
      <c r="F46" s="62"/>
      <c r="G46" s="3"/>
      <c r="H46" s="62"/>
      <c r="I46" s="166"/>
      <c r="J46" s="3"/>
      <c r="K46" s="30"/>
      <c r="L46" s="3"/>
      <c r="O46" s="3"/>
      <c r="P46" s="30"/>
      <c r="Q46" s="3"/>
      <c r="R46" s="30"/>
      <c r="S46" s="3"/>
      <c r="T46" s="3"/>
      <c r="U46" s="3"/>
      <c r="V46" s="3"/>
      <c r="W46" s="30"/>
      <c r="X46" s="3"/>
      <c r="Y46" s="3"/>
      <c r="Z46" s="30"/>
      <c r="AA46" s="3"/>
      <c r="AB46" s="3"/>
      <c r="AC46" s="3"/>
      <c r="AD46" s="3"/>
      <c r="AE46" s="3"/>
      <c r="AF46" s="3"/>
      <c r="AG46" s="3"/>
    </row>
    <row r="47" spans="1:33" ht="12.75">
      <c r="A47" s="149"/>
      <c r="B47" s="148"/>
      <c r="C47" s="145"/>
      <c r="D47" s="145"/>
      <c r="E47" s="153"/>
      <c r="F47" s="62"/>
      <c r="G47" s="3"/>
      <c r="H47" s="62"/>
      <c r="I47" s="166"/>
      <c r="J47" s="3"/>
      <c r="K47" s="30"/>
      <c r="L47" s="3"/>
      <c r="O47" s="3"/>
      <c r="P47" s="30"/>
      <c r="Q47" s="3"/>
      <c r="R47" s="30"/>
      <c r="S47" s="3"/>
      <c r="T47" s="3"/>
      <c r="U47" s="3"/>
      <c r="V47" s="3"/>
      <c r="W47" s="30"/>
      <c r="X47" s="3"/>
      <c r="Y47" s="3"/>
      <c r="Z47" s="30"/>
      <c r="AA47" s="3"/>
      <c r="AB47" s="3"/>
      <c r="AC47" s="3"/>
      <c r="AD47" s="3"/>
      <c r="AE47" s="3"/>
      <c r="AF47" s="3"/>
      <c r="AG47" s="3"/>
    </row>
    <row r="48" spans="1:33" ht="12.75">
      <c r="A48" s="143"/>
      <c r="B48" s="143"/>
      <c r="C48" s="146"/>
      <c r="D48" s="146"/>
      <c r="E48" s="153"/>
      <c r="F48" s="62"/>
      <c r="G48" s="3"/>
      <c r="H48" s="62"/>
      <c r="I48" s="166"/>
      <c r="J48" s="3"/>
      <c r="K48" s="30"/>
      <c r="L48" s="3"/>
      <c r="O48" s="3"/>
      <c r="P48" s="30"/>
      <c r="Q48" s="3"/>
      <c r="R48" s="30"/>
      <c r="S48" s="3"/>
      <c r="T48" s="3"/>
      <c r="U48" s="3"/>
      <c r="V48" s="3"/>
      <c r="W48" s="30"/>
      <c r="X48" s="3"/>
      <c r="Y48" s="3"/>
      <c r="Z48" s="30"/>
      <c r="AA48" s="3"/>
      <c r="AB48" s="3"/>
      <c r="AC48" s="3"/>
      <c r="AD48" s="3"/>
      <c r="AE48" s="3"/>
      <c r="AF48" s="3"/>
      <c r="AG48" s="3"/>
    </row>
    <row r="49" spans="1:33" ht="12.75">
      <c r="A49" s="27"/>
      <c r="B49" s="3"/>
      <c r="C49" s="3"/>
      <c r="D49" s="3"/>
      <c r="E49" s="153"/>
      <c r="F49" s="62"/>
      <c r="G49" s="3"/>
      <c r="H49" s="62"/>
      <c r="I49" s="166"/>
      <c r="J49" s="3"/>
      <c r="K49" s="30"/>
      <c r="L49" s="3"/>
      <c r="O49" s="3"/>
      <c r="P49" s="30"/>
      <c r="Q49" s="3"/>
      <c r="R49" s="30"/>
      <c r="S49" s="3"/>
      <c r="T49" s="3"/>
      <c r="U49" s="3"/>
      <c r="V49" s="3"/>
      <c r="W49" s="30"/>
      <c r="X49" s="3"/>
      <c r="Y49" s="3"/>
      <c r="Z49" s="30"/>
      <c r="AA49" s="3"/>
      <c r="AB49" s="3"/>
      <c r="AC49" s="3"/>
      <c r="AD49" s="3"/>
      <c r="AE49" s="3"/>
      <c r="AF49" s="3"/>
      <c r="AG49" s="3"/>
    </row>
    <row r="50" spans="1:33" ht="15.75">
      <c r="A50" s="27"/>
      <c r="B50" s="13"/>
      <c r="C50" s="13"/>
      <c r="D50" s="13"/>
      <c r="E50" s="154"/>
      <c r="F50" s="65"/>
      <c r="G50" s="14"/>
      <c r="H50" s="66"/>
      <c r="I50" s="166"/>
      <c r="J50" s="14"/>
      <c r="K50" s="13"/>
      <c r="L50" s="14"/>
      <c r="M50" s="14"/>
      <c r="N50" s="13"/>
      <c r="O50" s="14"/>
      <c r="P50" s="13"/>
      <c r="Q50" s="14"/>
      <c r="R50" s="13"/>
      <c r="S50" s="14"/>
      <c r="T50" s="14"/>
      <c r="U50" s="14"/>
      <c r="V50" s="14"/>
      <c r="W50" s="13"/>
      <c r="X50" s="3"/>
      <c r="Y50" s="3"/>
      <c r="Z50" s="30"/>
      <c r="AA50" s="3"/>
      <c r="AB50" s="3"/>
      <c r="AC50" s="3"/>
      <c r="AD50" s="3"/>
      <c r="AE50" s="3"/>
      <c r="AF50" s="3"/>
      <c r="AG50" s="3"/>
    </row>
    <row r="51" spans="1:33" ht="12.75">
      <c r="A51" s="27"/>
      <c r="B51" s="3"/>
      <c r="C51" s="3"/>
      <c r="D51" s="3"/>
      <c r="E51" s="153"/>
      <c r="F51" s="62"/>
      <c r="G51" s="3"/>
      <c r="H51" s="62"/>
      <c r="I51" s="166"/>
      <c r="J51" s="3"/>
      <c r="K51" s="30"/>
      <c r="L51" s="3"/>
      <c r="O51" s="3"/>
      <c r="P51" s="30"/>
      <c r="Q51" s="3"/>
      <c r="R51" s="30"/>
      <c r="S51" s="3"/>
      <c r="T51" s="3"/>
      <c r="U51" s="3"/>
      <c r="V51" s="3"/>
      <c r="W51" s="30"/>
      <c r="X51" s="3"/>
      <c r="Y51" s="3"/>
      <c r="Z51" s="30"/>
      <c r="AA51" s="3"/>
      <c r="AB51" s="3"/>
      <c r="AC51" s="3"/>
      <c r="AD51" s="3"/>
      <c r="AE51" s="3"/>
      <c r="AF51" s="3"/>
      <c r="AG51" s="3"/>
    </row>
    <row r="52" spans="1:34" ht="12.75">
      <c r="A52" s="67"/>
      <c r="B52" s="16"/>
      <c r="C52" s="16"/>
      <c r="D52" s="16"/>
      <c r="E52" s="155"/>
      <c r="F52" s="68"/>
      <c r="G52" s="9"/>
      <c r="H52" s="69"/>
      <c r="I52" s="166"/>
      <c r="J52" s="9"/>
      <c r="K52" s="9"/>
      <c r="L52" s="8"/>
      <c r="M52" s="8"/>
      <c r="N52" s="9"/>
      <c r="O52" s="8"/>
      <c r="P52" s="9"/>
      <c r="Q52" s="8"/>
      <c r="R52" s="9"/>
      <c r="S52" s="8"/>
      <c r="T52" s="8"/>
      <c r="U52" s="8"/>
      <c r="V52" s="8"/>
      <c r="W52" s="9"/>
      <c r="X52" s="81"/>
      <c r="Y52" s="81"/>
      <c r="Z52" s="9"/>
      <c r="AA52" s="81"/>
      <c r="AB52" s="81"/>
      <c r="AC52" s="81"/>
      <c r="AD52" s="81"/>
      <c r="AE52" s="81"/>
      <c r="AF52" s="81"/>
      <c r="AG52" s="81"/>
      <c r="AH52" s="8"/>
    </row>
    <row r="53" spans="1:34" ht="12.75">
      <c r="A53" s="67"/>
      <c r="B53" s="16"/>
      <c r="C53" s="16"/>
      <c r="D53" s="16"/>
      <c r="E53" s="155"/>
      <c r="F53" s="68"/>
      <c r="G53" s="9"/>
      <c r="H53" s="69"/>
      <c r="I53" s="166"/>
      <c r="J53" s="9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9"/>
    </row>
    <row r="54" spans="1:34" ht="12.75">
      <c r="A54" s="32"/>
      <c r="B54" s="16"/>
      <c r="C54" s="16"/>
      <c r="D54" s="16"/>
      <c r="E54" s="156"/>
      <c r="F54" s="82"/>
      <c r="G54" s="83"/>
      <c r="H54" s="84"/>
      <c r="I54" s="166"/>
      <c r="J54" s="85"/>
      <c r="K54" s="28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6"/>
    </row>
    <row r="55" spans="1:34" ht="12.75">
      <c r="A55" s="32"/>
      <c r="B55" s="16"/>
      <c r="C55" s="16"/>
      <c r="D55" s="16"/>
      <c r="E55" s="156"/>
      <c r="F55" s="82"/>
      <c r="G55" s="83"/>
      <c r="H55" s="84"/>
      <c r="I55" s="166"/>
      <c r="J55" s="85"/>
      <c r="K55" s="28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6"/>
    </row>
    <row r="56" spans="1:34" ht="12.75">
      <c r="A56" s="32"/>
      <c r="B56" s="16"/>
      <c r="C56" s="16"/>
      <c r="D56" s="16"/>
      <c r="E56" s="156"/>
      <c r="F56" s="82"/>
      <c r="G56" s="83"/>
      <c r="H56" s="84"/>
      <c r="I56" s="166"/>
      <c r="J56" s="85"/>
      <c r="K56" s="28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6"/>
    </row>
    <row r="57" spans="1:34" ht="12.75">
      <c r="A57" s="32"/>
      <c r="B57" s="16"/>
      <c r="C57" s="16"/>
      <c r="D57" s="16"/>
      <c r="E57" s="156"/>
      <c r="F57" s="82"/>
      <c r="G57" s="83"/>
      <c r="H57" s="84"/>
      <c r="I57" s="166"/>
      <c r="J57" s="85"/>
      <c r="K57" s="28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6"/>
    </row>
    <row r="58" spans="1:34" ht="12.75">
      <c r="A58" s="32"/>
      <c r="B58" s="16"/>
      <c r="C58" s="16"/>
      <c r="D58" s="16"/>
      <c r="E58" s="156"/>
      <c r="F58" s="82"/>
      <c r="G58" s="83"/>
      <c r="H58" s="84"/>
      <c r="I58" s="166"/>
      <c r="J58" s="85"/>
      <c r="K58" s="28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6"/>
    </row>
    <row r="59" spans="1:34" ht="12.75">
      <c r="A59" s="32"/>
      <c r="B59" s="16"/>
      <c r="C59" s="16"/>
      <c r="D59" s="16"/>
      <c r="E59" s="156"/>
      <c r="F59" s="82"/>
      <c r="G59" s="83"/>
      <c r="H59" s="84"/>
      <c r="I59" s="166"/>
      <c r="J59" s="85"/>
      <c r="K59" s="28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6"/>
    </row>
    <row r="60" spans="1:34" ht="12.75">
      <c r="A60" s="32"/>
      <c r="B60" s="16"/>
      <c r="C60" s="16"/>
      <c r="D60" s="16"/>
      <c r="E60" s="156"/>
      <c r="F60" s="82"/>
      <c r="G60" s="83"/>
      <c r="H60" s="84"/>
      <c r="I60" s="166"/>
      <c r="J60" s="85"/>
      <c r="K60" s="28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6"/>
    </row>
    <row r="61" spans="1:34" ht="12.75">
      <c r="A61" s="32"/>
      <c r="B61" s="16"/>
      <c r="C61" s="16"/>
      <c r="D61" s="16"/>
      <c r="E61" s="156"/>
      <c r="F61" s="82"/>
      <c r="G61" s="83"/>
      <c r="H61" s="84"/>
      <c r="I61" s="166"/>
      <c r="J61" s="85"/>
      <c r="K61" s="28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6"/>
    </row>
    <row r="62" spans="1:34" ht="12.75">
      <c r="A62" s="32"/>
      <c r="B62" s="16"/>
      <c r="C62" s="16"/>
      <c r="D62" s="16"/>
      <c r="E62" s="156"/>
      <c r="F62" s="82"/>
      <c r="G62" s="83"/>
      <c r="H62" s="84"/>
      <c r="I62" s="166"/>
      <c r="J62" s="85"/>
      <c r="K62" s="28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6"/>
    </row>
    <row r="63" spans="1:34" ht="12.75">
      <c r="A63" s="32"/>
      <c r="B63" s="16"/>
      <c r="C63" s="16"/>
      <c r="D63" s="16"/>
      <c r="E63" s="156"/>
      <c r="F63" s="82"/>
      <c r="G63" s="83"/>
      <c r="H63" s="84"/>
      <c r="I63" s="166"/>
      <c r="J63" s="85"/>
      <c r="K63" s="28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6"/>
    </row>
    <row r="64" spans="1:34" ht="12.75">
      <c r="A64" s="32"/>
      <c r="B64" s="16"/>
      <c r="C64" s="16"/>
      <c r="D64" s="16"/>
      <c r="E64" s="156"/>
      <c r="F64" s="82"/>
      <c r="G64" s="83"/>
      <c r="H64" s="84"/>
      <c r="I64" s="166"/>
      <c r="J64" s="85"/>
      <c r="K64" s="28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6"/>
    </row>
    <row r="65" spans="1:34" ht="12.75">
      <c r="A65" s="32"/>
      <c r="B65" s="16"/>
      <c r="C65" s="16"/>
      <c r="D65" s="16"/>
      <c r="E65" s="156"/>
      <c r="F65" s="82"/>
      <c r="G65" s="83"/>
      <c r="H65" s="84"/>
      <c r="I65" s="166"/>
      <c r="J65" s="85"/>
      <c r="K65" s="28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6"/>
    </row>
    <row r="66" spans="1:34" ht="12.75">
      <c r="A66" s="32"/>
      <c r="B66" s="16"/>
      <c r="C66" s="16"/>
      <c r="D66" s="16"/>
      <c r="E66" s="156"/>
      <c r="F66" s="82"/>
      <c r="G66" s="83"/>
      <c r="H66" s="84"/>
      <c r="I66" s="166"/>
      <c r="J66" s="85"/>
      <c r="K66" s="28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6"/>
    </row>
    <row r="67" spans="1:34" ht="12.75">
      <c r="A67" s="32"/>
      <c r="B67" s="16"/>
      <c r="C67" s="16"/>
      <c r="D67" s="16"/>
      <c r="E67" s="156"/>
      <c r="F67" s="82"/>
      <c r="G67" s="83"/>
      <c r="H67" s="84"/>
      <c r="I67" s="166"/>
      <c r="J67" s="85"/>
      <c r="K67" s="28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6"/>
    </row>
    <row r="68" spans="1:34" ht="12.75">
      <c r="A68" s="32"/>
      <c r="B68" s="16"/>
      <c r="C68" s="16"/>
      <c r="D68" s="16"/>
      <c r="E68" s="156"/>
      <c r="F68" s="82"/>
      <c r="G68" s="83"/>
      <c r="H68" s="84"/>
      <c r="I68" s="166"/>
      <c r="J68" s="85"/>
      <c r="K68" s="28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6"/>
    </row>
    <row r="69" spans="1:34" ht="12.75">
      <c r="A69" s="32"/>
      <c r="B69" s="16"/>
      <c r="C69" s="16"/>
      <c r="D69" s="16"/>
      <c r="E69" s="156"/>
      <c r="F69" s="82"/>
      <c r="G69" s="83"/>
      <c r="H69" s="84"/>
      <c r="I69" s="166"/>
      <c r="J69" s="85"/>
      <c r="K69" s="28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6"/>
    </row>
    <row r="70" spans="1:34" ht="12.75">
      <c r="A70" s="32"/>
      <c r="B70" s="16"/>
      <c r="C70" s="16"/>
      <c r="D70" s="16"/>
      <c r="E70" s="156"/>
      <c r="F70" s="82"/>
      <c r="G70" s="83"/>
      <c r="H70" s="84"/>
      <c r="I70" s="166"/>
      <c r="J70" s="85"/>
      <c r="K70" s="28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6"/>
    </row>
    <row r="71" spans="1:34" ht="12.75">
      <c r="A71" s="32"/>
      <c r="B71" s="16"/>
      <c r="C71" s="16"/>
      <c r="D71" s="16"/>
      <c r="E71" s="156"/>
      <c r="F71" s="82"/>
      <c r="G71" s="83"/>
      <c r="H71" s="84"/>
      <c r="I71" s="166"/>
      <c r="J71" s="85"/>
      <c r="K71" s="28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6"/>
    </row>
    <row r="72" spans="1:34" ht="12.75">
      <c r="A72" s="32"/>
      <c r="B72" s="16"/>
      <c r="C72" s="16"/>
      <c r="D72" s="16"/>
      <c r="E72" s="156"/>
      <c r="F72" s="82"/>
      <c r="G72" s="83"/>
      <c r="H72" s="84"/>
      <c r="I72" s="166"/>
      <c r="J72" s="85"/>
      <c r="K72" s="28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6"/>
    </row>
    <row r="73" spans="1:34" ht="12.75">
      <c r="A73" s="32"/>
      <c r="B73" s="16"/>
      <c r="C73" s="16"/>
      <c r="D73" s="16"/>
      <c r="E73" s="156"/>
      <c r="F73" s="82"/>
      <c r="G73" s="83"/>
      <c r="H73" s="84"/>
      <c r="I73" s="166"/>
      <c r="J73" s="85"/>
      <c r="K73" s="28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6"/>
    </row>
    <row r="74" spans="1:34" ht="12.75">
      <c r="A74" s="32"/>
      <c r="B74" s="16"/>
      <c r="C74" s="16"/>
      <c r="D74" s="16"/>
      <c r="E74" s="156"/>
      <c r="F74" s="82"/>
      <c r="G74" s="83"/>
      <c r="H74" s="84"/>
      <c r="I74" s="166"/>
      <c r="J74" s="85"/>
      <c r="K74" s="28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6"/>
    </row>
    <row r="75" spans="1:34" ht="12.75">
      <c r="A75" s="27"/>
      <c r="B75" s="3"/>
      <c r="C75" s="16"/>
      <c r="D75" s="16"/>
      <c r="E75" s="157"/>
      <c r="F75" s="38"/>
      <c r="G75" s="20"/>
      <c r="H75" s="86"/>
      <c r="I75" s="167"/>
      <c r="J75" s="20"/>
      <c r="K75" s="76"/>
      <c r="L75" s="20"/>
      <c r="M75" s="20"/>
      <c r="N75" s="76"/>
      <c r="O75" s="87"/>
      <c r="P75" s="76"/>
      <c r="Q75" s="87"/>
      <c r="R75" s="76"/>
      <c r="S75" s="87"/>
      <c r="T75" s="87"/>
      <c r="U75" s="87"/>
      <c r="V75" s="87"/>
      <c r="W75" s="76"/>
      <c r="X75" s="87"/>
      <c r="Y75" s="87"/>
      <c r="Z75" s="76"/>
      <c r="AA75" s="87"/>
      <c r="AB75" s="87"/>
      <c r="AC75" s="87"/>
      <c r="AD75" s="87"/>
      <c r="AE75" s="87"/>
      <c r="AF75" s="87"/>
      <c r="AG75" s="87"/>
      <c r="AH75" s="3"/>
    </row>
    <row r="76" spans="1:33" ht="12.75">
      <c r="A76" s="27"/>
      <c r="B76" s="3"/>
      <c r="C76" s="3"/>
      <c r="D76" s="3"/>
      <c r="E76" s="158"/>
      <c r="F76" s="88"/>
      <c r="G76" s="19"/>
      <c r="H76" s="62"/>
      <c r="I76" s="166"/>
      <c r="J76" s="3"/>
      <c r="K76" s="30"/>
      <c r="L76" s="3"/>
      <c r="O76" s="3"/>
      <c r="P76" s="30"/>
      <c r="Q76" s="3"/>
      <c r="R76" s="30"/>
      <c r="S76" s="3"/>
      <c r="T76" s="3"/>
      <c r="U76" s="3"/>
      <c r="V76" s="3"/>
      <c r="W76" s="30"/>
      <c r="X76" s="3"/>
      <c r="Y76" s="3"/>
      <c r="Z76" s="30"/>
      <c r="AA76" s="3"/>
      <c r="AB76" s="3"/>
      <c r="AC76" s="3"/>
      <c r="AD76" s="3"/>
      <c r="AE76" s="3"/>
      <c r="AF76" s="3"/>
      <c r="AG76" s="3"/>
    </row>
    <row r="77" spans="1:33" ht="12.75">
      <c r="A77" s="27"/>
      <c r="B77" s="3"/>
      <c r="C77" s="3"/>
      <c r="D77" s="3"/>
      <c r="E77" s="157"/>
      <c r="F77" s="63"/>
      <c r="G77" s="86"/>
      <c r="H77" s="62"/>
      <c r="I77" s="166"/>
      <c r="J77" s="3"/>
      <c r="K77" s="30"/>
      <c r="L77" s="3"/>
      <c r="O77" s="3"/>
      <c r="P77" s="30"/>
      <c r="Q77" s="3"/>
      <c r="R77" s="30"/>
      <c r="S77" s="3"/>
      <c r="T77" s="3"/>
      <c r="U77" s="3"/>
      <c r="V77" s="3"/>
      <c r="W77" s="30"/>
      <c r="X77" s="3"/>
      <c r="Y77" s="3"/>
      <c r="Z77" s="30"/>
      <c r="AA77" s="3"/>
      <c r="AB77" s="3"/>
      <c r="AC77" s="3"/>
      <c r="AD77" s="3"/>
      <c r="AE77" s="3"/>
      <c r="AF77" s="3"/>
      <c r="AG77" s="3"/>
    </row>
    <row r="78" spans="1:33" ht="12.75">
      <c r="A78" s="27"/>
      <c r="B78" s="3"/>
      <c r="C78" s="3"/>
      <c r="D78" s="3"/>
      <c r="E78" s="153"/>
      <c r="F78" s="62"/>
      <c r="G78" s="3"/>
      <c r="H78" s="62"/>
      <c r="I78" s="166"/>
      <c r="J78" s="3"/>
      <c r="K78" s="30"/>
      <c r="L78" s="3"/>
      <c r="O78" s="3"/>
      <c r="P78" s="30"/>
      <c r="Q78" s="3"/>
      <c r="R78" s="30"/>
      <c r="S78" s="3"/>
      <c r="T78" s="3"/>
      <c r="U78" s="3"/>
      <c r="V78" s="3"/>
      <c r="W78" s="30"/>
      <c r="X78" s="3"/>
      <c r="Y78" s="3"/>
      <c r="Z78" s="30"/>
      <c r="AA78" s="3"/>
      <c r="AB78" s="3"/>
      <c r="AC78" s="3"/>
      <c r="AD78" s="3"/>
      <c r="AE78" s="3"/>
      <c r="AF78" s="3"/>
      <c r="AG78" s="3"/>
    </row>
    <row r="79" spans="1:12" ht="12.75">
      <c r="A79" s="27"/>
      <c r="B79" s="3"/>
      <c r="C79" s="3"/>
      <c r="D79" s="3"/>
      <c r="E79" s="153"/>
      <c r="F79" s="62"/>
      <c r="G79" s="3"/>
      <c r="H79" s="62"/>
      <c r="I79" s="166"/>
      <c r="L79" s="3"/>
    </row>
    <row r="80" spans="1:12" ht="12.75">
      <c r="A80" s="27"/>
      <c r="B80" s="21"/>
      <c r="C80" s="3"/>
      <c r="D80" s="3"/>
      <c r="E80" s="159"/>
      <c r="F80" s="63"/>
      <c r="G80" s="3"/>
      <c r="H80" s="62"/>
      <c r="I80" s="166"/>
      <c r="L80" s="3"/>
    </row>
    <row r="81" spans="1:12" ht="12.75">
      <c r="A81" s="32"/>
      <c r="B81" s="16"/>
      <c r="C81" s="3"/>
      <c r="D81" s="3"/>
      <c r="E81" s="158"/>
      <c r="F81" s="48"/>
      <c r="G81" s="3"/>
      <c r="H81" s="62"/>
      <c r="I81" s="166"/>
      <c r="L81" s="3"/>
    </row>
    <row r="82" spans="1:12" ht="12.75">
      <c r="A82" s="32"/>
      <c r="B82" s="16"/>
      <c r="C82" s="3"/>
      <c r="D82" s="3"/>
      <c r="E82" s="158"/>
      <c r="F82" s="63"/>
      <c r="G82" s="3"/>
      <c r="H82" s="62"/>
      <c r="I82" s="166"/>
      <c r="L82" s="3"/>
    </row>
    <row r="83" spans="1:12" ht="12.75">
      <c r="A83" s="32"/>
      <c r="B83" s="16"/>
      <c r="C83" s="3"/>
      <c r="D83" s="3"/>
      <c r="E83" s="158"/>
      <c r="F83" s="63"/>
      <c r="G83" s="3"/>
      <c r="H83" s="62"/>
      <c r="I83" s="166"/>
      <c r="L83" s="3"/>
    </row>
    <row r="84" spans="1:12" ht="12.75">
      <c r="A84" s="32"/>
      <c r="B84" s="16"/>
      <c r="C84" s="3"/>
      <c r="D84" s="3"/>
      <c r="E84" s="158"/>
      <c r="F84" s="63"/>
      <c r="G84" s="3"/>
      <c r="H84" s="62"/>
      <c r="I84" s="166"/>
      <c r="L84" s="3"/>
    </row>
    <row r="85" spans="1:12" ht="12.75">
      <c r="A85" s="32"/>
      <c r="B85" s="16"/>
      <c r="C85" s="3"/>
      <c r="D85" s="3"/>
      <c r="E85" s="158"/>
      <c r="F85" s="48"/>
      <c r="G85" s="3"/>
      <c r="H85" s="62"/>
      <c r="I85" s="166"/>
      <c r="L85" s="3"/>
    </row>
    <row r="86" spans="1:12" ht="13.5">
      <c r="A86" s="27"/>
      <c r="B86" s="3"/>
      <c r="C86" s="3"/>
      <c r="D86" s="3"/>
      <c r="E86" s="160"/>
      <c r="F86" s="64"/>
      <c r="G86" s="3"/>
      <c r="H86" s="62"/>
      <c r="I86" s="166"/>
      <c r="L86" s="3"/>
    </row>
    <row r="87" spans="1:12" ht="12.75">
      <c r="A87" s="25"/>
      <c r="I87" s="166"/>
      <c r="L87" s="3"/>
    </row>
    <row r="88" spans="1:12" ht="12.75">
      <c r="A88" s="25"/>
      <c r="I88" s="166"/>
      <c r="L88" s="3"/>
    </row>
    <row r="89" spans="1:12" ht="12.75">
      <c r="A89" s="25"/>
      <c r="I89" s="166"/>
      <c r="L89" s="3"/>
    </row>
    <row r="90" spans="1:12" ht="12.75">
      <c r="A90" s="25"/>
      <c r="I90" s="166"/>
      <c r="L90" s="3"/>
    </row>
    <row r="91" spans="1:12" ht="12.75">
      <c r="A91" s="25"/>
      <c r="I91" s="166"/>
      <c r="L91" s="3"/>
    </row>
    <row r="92" spans="1:12" ht="12.75">
      <c r="A92" s="25"/>
      <c r="I92" s="166"/>
      <c r="L92" s="3"/>
    </row>
    <row r="93" spans="1:12" ht="12.75">
      <c r="A93" s="25"/>
      <c r="I93" s="166"/>
      <c r="L93" s="3"/>
    </row>
    <row r="94" spans="1:12" ht="12.75">
      <c r="A94" s="25"/>
      <c r="I94" s="166"/>
      <c r="L94" s="3"/>
    </row>
    <row r="95" spans="1:12" ht="12.75">
      <c r="A95" s="25"/>
      <c r="I95" s="166"/>
      <c r="L95" s="3"/>
    </row>
    <row r="96" spans="1:12" ht="12.75">
      <c r="A96" s="25"/>
      <c r="I96" s="166"/>
      <c r="L96" s="3"/>
    </row>
    <row r="97" spans="1:12" ht="12.75">
      <c r="A97" s="25"/>
      <c r="I97" s="166"/>
      <c r="L97" s="3"/>
    </row>
    <row r="98" spans="1:33" ht="15.75">
      <c r="A98" s="27"/>
      <c r="B98" s="13"/>
      <c r="C98" s="13"/>
      <c r="D98" s="13"/>
      <c r="E98" s="154"/>
      <c r="F98" s="65"/>
      <c r="G98" s="14"/>
      <c r="H98" s="66"/>
      <c r="I98" s="166"/>
      <c r="J98" s="14"/>
      <c r="K98" s="13"/>
      <c r="L98" s="14"/>
      <c r="M98" s="14"/>
      <c r="N98" s="13"/>
      <c r="O98" s="14"/>
      <c r="P98" s="13"/>
      <c r="Q98" s="14"/>
      <c r="R98" s="13"/>
      <c r="S98" s="14"/>
      <c r="T98" s="14"/>
      <c r="U98" s="14"/>
      <c r="V98" s="14"/>
      <c r="W98" s="13"/>
      <c r="X98" s="3"/>
      <c r="Y98" s="3"/>
      <c r="Z98" s="30"/>
      <c r="AA98" s="3"/>
      <c r="AB98" s="3"/>
      <c r="AC98" s="3"/>
      <c r="AD98" s="3"/>
      <c r="AE98" s="3"/>
      <c r="AF98" s="3"/>
      <c r="AG98" s="3"/>
    </row>
    <row r="99" spans="1:33" ht="15.75">
      <c r="A99" s="27"/>
      <c r="B99" s="13"/>
      <c r="C99" s="13"/>
      <c r="D99" s="13"/>
      <c r="E99" s="154"/>
      <c r="F99" s="65"/>
      <c r="G99" s="14"/>
      <c r="H99" s="66"/>
      <c r="I99" s="166"/>
      <c r="J99" s="14"/>
      <c r="K99" s="13"/>
      <c r="L99" s="14"/>
      <c r="M99" s="14"/>
      <c r="N99" s="13"/>
      <c r="O99" s="14"/>
      <c r="P99" s="13"/>
      <c r="Q99" s="14"/>
      <c r="R99" s="13"/>
      <c r="S99" s="14"/>
      <c r="T99" s="14"/>
      <c r="U99" s="14"/>
      <c r="V99" s="14"/>
      <c r="W99" s="13"/>
      <c r="X99" s="3"/>
      <c r="Y99" s="3"/>
      <c r="Z99" s="30"/>
      <c r="AA99" s="3"/>
      <c r="AB99" s="3"/>
      <c r="AC99" s="3"/>
      <c r="AD99" s="3"/>
      <c r="AE99" s="3"/>
      <c r="AF99" s="3"/>
      <c r="AG99" s="3"/>
    </row>
    <row r="100" spans="1:33" ht="12.75">
      <c r="A100" s="27"/>
      <c r="B100" s="3"/>
      <c r="C100" s="3"/>
      <c r="D100" s="3"/>
      <c r="E100" s="153"/>
      <c r="F100" s="62"/>
      <c r="G100" s="3"/>
      <c r="H100" s="62"/>
      <c r="I100" s="166"/>
      <c r="J100" s="3"/>
      <c r="K100" s="30"/>
      <c r="L100" s="3"/>
      <c r="O100" s="3"/>
      <c r="P100" s="30"/>
      <c r="Q100" s="3"/>
      <c r="R100" s="30"/>
      <c r="S100" s="3"/>
      <c r="T100" s="3"/>
      <c r="U100" s="3"/>
      <c r="V100" s="3"/>
      <c r="W100" s="30"/>
      <c r="X100" s="3"/>
      <c r="Y100" s="3"/>
      <c r="Z100" s="30"/>
      <c r="AA100" s="3"/>
      <c r="AB100" s="3"/>
      <c r="AC100" s="3"/>
      <c r="AD100" s="3"/>
      <c r="AE100" s="3"/>
      <c r="AF100" s="3"/>
      <c r="AG100" s="3"/>
    </row>
    <row r="101" spans="1:34" ht="12.75">
      <c r="A101" s="67"/>
      <c r="B101" s="16"/>
      <c r="C101" s="16"/>
      <c r="D101" s="16"/>
      <c r="E101" s="155"/>
      <c r="F101" s="68"/>
      <c r="G101" s="9"/>
      <c r="H101" s="69"/>
      <c r="I101" s="166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8"/>
    </row>
    <row r="102" spans="1:34" ht="12.75">
      <c r="A102" s="67"/>
      <c r="B102" s="16"/>
      <c r="C102" s="16"/>
      <c r="D102" s="16"/>
      <c r="E102" s="155"/>
      <c r="F102" s="68"/>
      <c r="G102" s="9"/>
      <c r="H102" s="69"/>
      <c r="I102" s="166"/>
      <c r="J102" s="9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9"/>
    </row>
    <row r="103" spans="1:34" ht="12.75">
      <c r="A103" s="32"/>
      <c r="B103" s="16"/>
      <c r="C103" s="16"/>
      <c r="D103" s="16"/>
      <c r="E103" s="162"/>
      <c r="F103" s="70"/>
      <c r="G103" s="71"/>
      <c r="H103" s="72"/>
      <c r="I103" s="168"/>
      <c r="J103" s="28"/>
      <c r="K103" s="28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6"/>
    </row>
    <row r="104" spans="1:34" ht="12.75">
      <c r="A104" s="32"/>
      <c r="B104" s="16"/>
      <c r="C104" s="16"/>
      <c r="D104" s="16"/>
      <c r="E104" s="162"/>
      <c r="F104" s="70"/>
      <c r="G104" s="71"/>
      <c r="H104" s="72"/>
      <c r="I104" s="168"/>
      <c r="J104" s="28"/>
      <c r="K104" s="28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6"/>
    </row>
    <row r="105" spans="1:34" ht="12.75">
      <c r="A105" s="32"/>
      <c r="B105" s="16"/>
      <c r="C105" s="16"/>
      <c r="D105" s="16"/>
      <c r="E105" s="162"/>
      <c r="F105" s="70"/>
      <c r="G105" s="71"/>
      <c r="H105" s="72"/>
      <c r="I105" s="168"/>
      <c r="J105" s="28"/>
      <c r="K105" s="28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6"/>
    </row>
    <row r="106" spans="1:34" ht="12.75">
      <c r="A106" s="32"/>
      <c r="B106" s="16"/>
      <c r="C106" s="16"/>
      <c r="D106" s="16"/>
      <c r="E106" s="162"/>
      <c r="F106" s="70"/>
      <c r="G106" s="71"/>
      <c r="H106" s="72"/>
      <c r="I106" s="168"/>
      <c r="J106" s="28"/>
      <c r="K106" s="28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6"/>
    </row>
    <row r="107" spans="1:34" ht="12.75">
      <c r="A107" s="32"/>
      <c r="B107" s="16"/>
      <c r="C107" s="16"/>
      <c r="D107" s="16"/>
      <c r="E107" s="162"/>
      <c r="F107" s="70"/>
      <c r="G107" s="71"/>
      <c r="H107" s="72"/>
      <c r="I107" s="168"/>
      <c r="J107" s="28"/>
      <c r="K107" s="28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6"/>
    </row>
    <row r="108" spans="1:34" ht="12.75">
      <c r="A108" s="32"/>
      <c r="B108" s="16"/>
      <c r="C108" s="16"/>
      <c r="D108" s="16"/>
      <c r="E108" s="162"/>
      <c r="F108" s="70"/>
      <c r="G108" s="71"/>
      <c r="H108" s="72"/>
      <c r="I108" s="168"/>
      <c r="J108" s="28"/>
      <c r="K108" s="28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6"/>
    </row>
    <row r="109" spans="1:34" ht="12.75">
      <c r="A109" s="32"/>
      <c r="B109" s="16"/>
      <c r="C109" s="16"/>
      <c r="D109" s="16"/>
      <c r="E109" s="162"/>
      <c r="F109" s="70"/>
      <c r="G109" s="71"/>
      <c r="H109" s="72"/>
      <c r="I109" s="168"/>
      <c r="J109" s="28"/>
      <c r="K109" s="28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6"/>
    </row>
    <row r="110" spans="1:34" ht="12.75">
      <c r="A110" s="32"/>
      <c r="B110" s="16"/>
      <c r="C110" s="16"/>
      <c r="D110" s="16"/>
      <c r="E110" s="162"/>
      <c r="F110" s="70"/>
      <c r="G110" s="71"/>
      <c r="H110" s="72"/>
      <c r="I110" s="168"/>
      <c r="J110" s="28"/>
      <c r="K110" s="28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6"/>
    </row>
    <row r="111" spans="1:34" ht="12.75">
      <c r="A111" s="32"/>
      <c r="B111" s="16"/>
      <c r="C111" s="16"/>
      <c r="D111" s="16"/>
      <c r="E111" s="162"/>
      <c r="F111" s="70"/>
      <c r="G111" s="71"/>
      <c r="H111" s="72"/>
      <c r="I111" s="168"/>
      <c r="J111" s="28"/>
      <c r="K111" s="28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6"/>
    </row>
    <row r="112" spans="1:34" ht="12.75">
      <c r="A112" s="32"/>
      <c r="B112" s="16"/>
      <c r="C112" s="16"/>
      <c r="D112" s="16"/>
      <c r="E112" s="162"/>
      <c r="F112" s="70"/>
      <c r="G112" s="71"/>
      <c r="H112" s="72"/>
      <c r="I112" s="168"/>
      <c r="J112" s="28"/>
      <c r="K112" s="28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6"/>
    </row>
    <row r="113" spans="1:34" ht="12.75">
      <c r="A113" s="32"/>
      <c r="B113" s="16"/>
      <c r="C113" s="16"/>
      <c r="D113" s="16"/>
      <c r="E113" s="162"/>
      <c r="F113" s="70"/>
      <c r="G113" s="71"/>
      <c r="H113" s="72"/>
      <c r="I113" s="168"/>
      <c r="J113" s="28"/>
      <c r="K113" s="28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6"/>
    </row>
    <row r="114" spans="1:34" ht="12.75">
      <c r="A114" s="32"/>
      <c r="B114" s="16"/>
      <c r="C114" s="16"/>
      <c r="D114" s="16"/>
      <c r="E114" s="162"/>
      <c r="F114" s="70"/>
      <c r="G114" s="71"/>
      <c r="H114" s="72"/>
      <c r="I114" s="168"/>
      <c r="J114" s="28"/>
      <c r="K114" s="28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6"/>
    </row>
    <row r="115" spans="1:34" ht="12.75">
      <c r="A115" s="67"/>
      <c r="B115" s="16"/>
      <c r="C115" s="16"/>
      <c r="D115" s="16"/>
      <c r="E115" s="162"/>
      <c r="F115" s="70"/>
      <c r="G115" s="71"/>
      <c r="H115" s="72"/>
      <c r="I115" s="168"/>
      <c r="J115" s="28"/>
      <c r="K115" s="28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6"/>
    </row>
    <row r="116" spans="1:34" ht="12.75">
      <c r="A116" s="67"/>
      <c r="B116" s="16"/>
      <c r="C116" s="16"/>
      <c r="D116" s="16"/>
      <c r="E116" s="162"/>
      <c r="F116" s="70"/>
      <c r="G116" s="71"/>
      <c r="H116" s="72"/>
      <c r="I116" s="168"/>
      <c r="J116" s="28"/>
      <c r="K116" s="28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6"/>
    </row>
    <row r="117" spans="1:34" ht="12.75">
      <c r="A117" s="67"/>
      <c r="B117" s="16"/>
      <c r="C117" s="16"/>
      <c r="D117" s="16"/>
      <c r="E117" s="162"/>
      <c r="F117" s="70"/>
      <c r="G117" s="71"/>
      <c r="H117" s="72"/>
      <c r="I117" s="168"/>
      <c r="J117" s="28"/>
      <c r="K117" s="28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6"/>
    </row>
    <row r="118" spans="1:34" ht="12.75">
      <c r="A118" s="67"/>
      <c r="B118" s="16"/>
      <c r="C118" s="16"/>
      <c r="D118" s="16"/>
      <c r="E118" s="162"/>
      <c r="F118" s="70"/>
      <c r="G118" s="71"/>
      <c r="H118" s="72"/>
      <c r="I118" s="168"/>
      <c r="J118" s="28"/>
      <c r="K118" s="28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6"/>
    </row>
    <row r="119" spans="1:34" ht="12.75">
      <c r="A119" s="67"/>
      <c r="B119" s="16"/>
      <c r="C119" s="16"/>
      <c r="D119" s="16"/>
      <c r="E119" s="162"/>
      <c r="F119" s="70"/>
      <c r="G119" s="71"/>
      <c r="H119" s="72"/>
      <c r="I119" s="168"/>
      <c r="J119" s="28"/>
      <c r="K119" s="28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6"/>
    </row>
    <row r="120" spans="1:34" ht="12.75">
      <c r="A120" s="67"/>
      <c r="B120" s="16"/>
      <c r="C120" s="16"/>
      <c r="D120" s="16"/>
      <c r="E120" s="162"/>
      <c r="F120" s="70"/>
      <c r="G120" s="71"/>
      <c r="H120" s="72"/>
      <c r="I120" s="168"/>
      <c r="J120" s="28"/>
      <c r="K120" s="28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6"/>
    </row>
    <row r="121" spans="1:34" ht="12.75">
      <c r="A121" s="67"/>
      <c r="B121" s="16"/>
      <c r="C121" s="16"/>
      <c r="D121" s="16"/>
      <c r="E121" s="162"/>
      <c r="F121" s="70"/>
      <c r="G121" s="71"/>
      <c r="H121" s="72"/>
      <c r="I121" s="168"/>
      <c r="J121" s="28"/>
      <c r="K121" s="28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6"/>
    </row>
    <row r="122" spans="1:34" ht="12.75">
      <c r="A122" s="67"/>
      <c r="B122" s="16"/>
      <c r="C122" s="16"/>
      <c r="D122" s="16"/>
      <c r="E122" s="162"/>
      <c r="F122" s="70"/>
      <c r="G122" s="71"/>
      <c r="H122" s="72"/>
      <c r="I122" s="168"/>
      <c r="J122" s="28"/>
      <c r="K122" s="28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6"/>
    </row>
    <row r="123" spans="1:34" ht="12.75">
      <c r="A123" s="67"/>
      <c r="B123" s="16"/>
      <c r="C123" s="16"/>
      <c r="D123" s="16"/>
      <c r="E123" s="162"/>
      <c r="F123" s="70"/>
      <c r="G123" s="71"/>
      <c r="H123" s="72"/>
      <c r="I123" s="168"/>
      <c r="J123" s="28"/>
      <c r="K123" s="28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6"/>
    </row>
    <row r="124" spans="1:34" s="54" customFormat="1" ht="13.5">
      <c r="A124" s="15"/>
      <c r="B124" s="53"/>
      <c r="C124" s="9"/>
      <c r="D124" s="9"/>
      <c r="E124" s="163"/>
      <c r="F124" s="38"/>
      <c r="G124" s="42"/>
      <c r="H124" s="42"/>
      <c r="I124" s="169"/>
      <c r="J124" s="28"/>
      <c r="K124" s="74"/>
      <c r="L124" s="42"/>
      <c r="M124" s="42"/>
      <c r="N124" s="74"/>
      <c r="O124" s="42"/>
      <c r="P124" s="74"/>
      <c r="Q124" s="55"/>
      <c r="R124" s="75"/>
      <c r="S124" s="55"/>
      <c r="T124" s="55"/>
      <c r="U124" s="55"/>
      <c r="V124" s="55"/>
      <c r="W124" s="74"/>
      <c r="X124" s="42"/>
      <c r="Y124" s="42"/>
      <c r="Z124" s="74"/>
      <c r="AA124" s="42"/>
      <c r="AB124" s="42"/>
      <c r="AC124" s="42"/>
      <c r="AD124" s="42"/>
      <c r="AE124" s="42"/>
      <c r="AF124" s="42"/>
      <c r="AG124" s="42"/>
      <c r="AH124" s="53"/>
    </row>
    <row r="125" spans="1:34" ht="12.75">
      <c r="A125" s="27"/>
      <c r="B125" s="3"/>
      <c r="C125" s="16"/>
      <c r="D125" s="16"/>
      <c r="E125" s="157"/>
      <c r="F125" s="48"/>
      <c r="G125" s="49"/>
      <c r="H125" s="49"/>
      <c r="I125" s="170"/>
      <c r="J125" s="28"/>
      <c r="K125" s="59"/>
      <c r="L125" s="20"/>
      <c r="M125" s="20"/>
      <c r="N125" s="76"/>
      <c r="O125" s="20"/>
      <c r="P125" s="76"/>
      <c r="Q125" s="20"/>
      <c r="R125" s="76"/>
      <c r="S125" s="20"/>
      <c r="T125" s="20"/>
      <c r="U125" s="20"/>
      <c r="V125" s="20"/>
      <c r="W125" s="76"/>
      <c r="X125" s="20"/>
      <c r="Y125" s="20"/>
      <c r="Z125" s="76"/>
      <c r="AA125" s="20"/>
      <c r="AB125" s="20"/>
      <c r="AC125" s="20"/>
      <c r="AD125" s="20"/>
      <c r="AE125" s="20"/>
      <c r="AF125" s="20"/>
      <c r="AG125" s="20"/>
      <c r="AH125" s="3"/>
    </row>
    <row r="126" spans="1:34" ht="12.75">
      <c r="A126" s="27"/>
      <c r="B126" s="77"/>
      <c r="C126" s="16"/>
      <c r="D126" s="16"/>
      <c r="E126" s="157"/>
      <c r="F126" s="48"/>
      <c r="G126" s="20"/>
      <c r="H126" s="78"/>
      <c r="I126" s="168"/>
      <c r="J126" s="28"/>
      <c r="K126" s="28"/>
      <c r="L126" s="19"/>
      <c r="M126" s="19"/>
      <c r="N126" s="73"/>
      <c r="O126" s="18"/>
      <c r="P126" s="79"/>
      <c r="Q126" s="19"/>
      <c r="R126" s="73"/>
      <c r="S126" s="19"/>
      <c r="T126" s="19"/>
      <c r="U126" s="19"/>
      <c r="V126" s="19"/>
      <c r="W126" s="73"/>
      <c r="X126" s="45"/>
      <c r="Y126" s="45"/>
      <c r="Z126" s="80"/>
      <c r="AA126" s="45"/>
      <c r="AB126" s="45"/>
      <c r="AC126" s="45"/>
      <c r="AD126" s="45"/>
      <c r="AE126" s="45"/>
      <c r="AF126" s="45"/>
      <c r="AG126" s="45"/>
      <c r="AH126" s="3"/>
    </row>
    <row r="127" spans="1:34" ht="12.75">
      <c r="A127" s="27"/>
      <c r="B127" s="77"/>
      <c r="C127" s="16"/>
      <c r="D127" s="16"/>
      <c r="E127" s="157"/>
      <c r="F127" s="48"/>
      <c r="G127" s="20"/>
      <c r="H127" s="78"/>
      <c r="I127" s="168"/>
      <c r="J127" s="28"/>
      <c r="K127" s="28"/>
      <c r="L127" s="19"/>
      <c r="M127" s="19"/>
      <c r="N127" s="73"/>
      <c r="O127" s="18"/>
      <c r="P127" s="79"/>
      <c r="Q127" s="19"/>
      <c r="R127" s="73"/>
      <c r="S127" s="19"/>
      <c r="T127" s="19"/>
      <c r="U127" s="19"/>
      <c r="V127" s="19"/>
      <c r="W127" s="73"/>
      <c r="X127" s="45"/>
      <c r="Y127" s="45"/>
      <c r="Z127" s="80"/>
      <c r="AA127" s="45"/>
      <c r="AB127" s="45"/>
      <c r="AC127" s="45"/>
      <c r="AD127" s="45"/>
      <c r="AE127" s="45"/>
      <c r="AF127" s="45"/>
      <c r="AG127" s="45"/>
      <c r="AH127" s="3"/>
    </row>
    <row r="128" spans="1:34" ht="12.75">
      <c r="A128" s="27"/>
      <c r="B128" s="3"/>
      <c r="C128" s="16"/>
      <c r="D128" s="16"/>
      <c r="E128" s="157"/>
      <c r="F128" s="48"/>
      <c r="G128" s="49"/>
      <c r="H128" s="49"/>
      <c r="I128" s="170"/>
      <c r="J128" s="49"/>
      <c r="K128" s="59"/>
      <c r="L128" s="49"/>
      <c r="M128" s="49"/>
      <c r="N128" s="59"/>
      <c r="O128" s="49"/>
      <c r="P128" s="59"/>
      <c r="Q128" s="49"/>
      <c r="R128" s="59"/>
      <c r="S128" s="49"/>
      <c r="T128" s="49"/>
      <c r="U128" s="49"/>
      <c r="V128" s="49"/>
      <c r="W128" s="59"/>
      <c r="X128" s="49"/>
      <c r="Y128" s="49"/>
      <c r="Z128" s="59"/>
      <c r="AA128" s="49"/>
      <c r="AB128" s="49"/>
      <c r="AC128" s="49"/>
      <c r="AD128" s="49"/>
      <c r="AE128" s="49"/>
      <c r="AF128" s="49"/>
      <c r="AG128" s="49"/>
      <c r="AH128" s="3"/>
    </row>
    <row r="129" spans="1:34" ht="12.75">
      <c r="A129" s="27"/>
      <c r="B129" s="3"/>
      <c r="C129" s="16"/>
      <c r="D129" s="16"/>
      <c r="E129" s="157"/>
      <c r="F129" s="48"/>
      <c r="G129" s="49"/>
      <c r="H129" s="49"/>
      <c r="I129" s="170"/>
      <c r="J129" s="49"/>
      <c r="K129" s="59"/>
      <c r="L129" s="49"/>
      <c r="M129" s="49"/>
      <c r="N129" s="59"/>
      <c r="O129" s="49"/>
      <c r="P129" s="59"/>
      <c r="Q129" s="49"/>
      <c r="R129" s="59"/>
      <c r="S129" s="49"/>
      <c r="T129" s="49"/>
      <c r="U129" s="49"/>
      <c r="V129" s="49"/>
      <c r="W129" s="59"/>
      <c r="X129" s="49"/>
      <c r="Y129" s="49"/>
      <c r="Z129" s="59"/>
      <c r="AA129" s="49"/>
      <c r="AB129" s="49"/>
      <c r="AC129" s="49"/>
      <c r="AD129" s="49"/>
      <c r="AE129" s="49"/>
      <c r="AF129" s="49"/>
      <c r="AG129" s="49"/>
      <c r="AH129" s="3"/>
    </row>
    <row r="130" spans="1:33" ht="12.75">
      <c r="A130" s="15"/>
      <c r="B130" s="3"/>
      <c r="C130" s="3"/>
      <c r="D130" s="3"/>
      <c r="E130" s="164"/>
      <c r="F130" s="48"/>
      <c r="G130" s="48"/>
      <c r="H130" s="48"/>
      <c r="I130" s="170"/>
      <c r="J130" s="3"/>
      <c r="K130" s="30"/>
      <c r="L130" s="3"/>
      <c r="O130" s="3"/>
      <c r="P130" s="30"/>
      <c r="Q130" s="3"/>
      <c r="R130" s="30"/>
      <c r="S130" s="3"/>
      <c r="T130" s="3"/>
      <c r="U130" s="3"/>
      <c r="V130" s="3"/>
      <c r="W130" s="30"/>
      <c r="X130" s="3"/>
      <c r="Y130" s="3"/>
      <c r="Z130" s="30"/>
      <c r="AA130" s="3"/>
      <c r="AB130" s="3"/>
      <c r="AC130" s="3"/>
      <c r="AD130" s="3"/>
      <c r="AE130" s="3"/>
      <c r="AF130" s="3"/>
      <c r="AG130" s="3"/>
    </row>
    <row r="131" spans="1:33" ht="12.75">
      <c r="A131" s="3"/>
      <c r="B131" s="3"/>
      <c r="C131" s="3"/>
      <c r="D131" s="3"/>
      <c r="E131" s="153"/>
      <c r="F131" s="62"/>
      <c r="G131" s="3"/>
      <c r="H131" s="62"/>
      <c r="I131" s="118"/>
      <c r="J131" s="3"/>
      <c r="K131" s="30"/>
      <c r="L131" s="3"/>
      <c r="O131" s="3"/>
      <c r="P131" s="30"/>
      <c r="Q131" s="3"/>
      <c r="R131" s="30"/>
      <c r="S131" s="3"/>
      <c r="T131" s="3"/>
      <c r="U131" s="3"/>
      <c r="V131" s="3"/>
      <c r="W131" s="30"/>
      <c r="X131" s="3"/>
      <c r="Y131" s="3"/>
      <c r="Z131" s="30"/>
      <c r="AA131" s="3"/>
      <c r="AB131" s="3"/>
      <c r="AC131" s="3"/>
      <c r="AD131" s="3"/>
      <c r="AE131" s="3"/>
      <c r="AF131" s="3"/>
      <c r="AG131" s="3"/>
    </row>
    <row r="132" spans="1:33" ht="12.75">
      <c r="A132" s="3"/>
      <c r="B132" s="3"/>
      <c r="C132" s="3"/>
      <c r="D132" s="3"/>
      <c r="E132" s="153"/>
      <c r="F132" s="62"/>
      <c r="G132" s="3"/>
      <c r="H132" s="62"/>
      <c r="I132" s="118"/>
      <c r="J132" s="3"/>
      <c r="K132" s="30"/>
      <c r="L132" s="3"/>
      <c r="O132" s="3"/>
      <c r="P132" s="30"/>
      <c r="Q132" s="3"/>
      <c r="R132" s="30"/>
      <c r="S132" s="3"/>
      <c r="T132" s="3"/>
      <c r="U132" s="3"/>
      <c r="V132" s="3"/>
      <c r="W132" s="30"/>
      <c r="X132" s="3"/>
      <c r="Y132" s="3"/>
      <c r="Z132" s="30"/>
      <c r="AA132" s="3"/>
      <c r="AB132" s="3"/>
      <c r="AC132" s="3"/>
      <c r="AD132" s="3"/>
      <c r="AE132" s="3"/>
      <c r="AF132" s="3"/>
      <c r="AG132" s="3"/>
    </row>
  </sheetData>
  <mergeCells count="9">
    <mergeCell ref="AG5:AG6"/>
    <mergeCell ref="L5:L6"/>
    <mergeCell ref="O5:O6"/>
    <mergeCell ref="Q5:Q6"/>
    <mergeCell ref="S5:S6"/>
    <mergeCell ref="AB6:AC6"/>
    <mergeCell ref="X5:X6"/>
    <mergeCell ref="AA5:AA6"/>
    <mergeCell ref="AE5:AE6"/>
  </mergeCells>
  <printOptions/>
  <pageMargins left="0.3937007874015748" right="0" top="0.57" bottom="0.1968503937007874" header="0.9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13" sqref="O13"/>
    </sheetView>
  </sheetViews>
  <sheetFormatPr defaultColWidth="9.00390625" defaultRowHeight="12.75"/>
  <cols>
    <col min="1" max="1" width="16.125" style="0" customWidth="1"/>
    <col min="2" max="2" width="11.625" style="0" customWidth="1"/>
    <col min="3" max="3" width="7.875" style="0" customWidth="1"/>
    <col min="4" max="4" width="7.625" style="54" customWidth="1"/>
    <col min="5" max="5" width="11.625" style="54" customWidth="1"/>
    <col min="6" max="6" width="5.75390625" style="54" hidden="1" customWidth="1"/>
    <col min="7" max="7" width="9.375" style="54" hidden="1" customWidth="1"/>
    <col min="8" max="8" width="5.875" style="0" hidden="1" customWidth="1"/>
    <col min="9" max="9" width="12.25390625" style="0" customWidth="1"/>
    <col min="10" max="10" width="6.625" style="0" customWidth="1"/>
    <col min="11" max="11" width="8.875" style="0" hidden="1" customWidth="1"/>
    <col min="12" max="12" width="11.75390625" style="0" customWidth="1"/>
    <col min="13" max="13" width="4.25390625" style="0" hidden="1" customWidth="1"/>
    <col min="14" max="14" width="7.875" style="0" hidden="1" customWidth="1"/>
    <col min="15" max="15" width="10.375" style="0" customWidth="1"/>
    <col min="16" max="16" width="7.875" style="0" hidden="1" customWidth="1"/>
    <col min="17" max="17" width="11.00390625" style="0" customWidth="1"/>
    <col min="18" max="18" width="7.375" style="0" hidden="1" customWidth="1"/>
    <col min="19" max="19" width="10.25390625" style="0" customWidth="1"/>
    <col min="20" max="20" width="11.00390625" style="0" hidden="1" customWidth="1"/>
    <col min="21" max="21" width="10.125" style="0" hidden="1" customWidth="1"/>
    <col min="22" max="22" width="5.375" style="0" hidden="1" customWidth="1"/>
    <col min="23" max="23" width="10.75390625" style="0" customWidth="1"/>
    <col min="24" max="24" width="10.375" style="0" customWidth="1"/>
    <col min="25" max="25" width="5.125" style="0" hidden="1" customWidth="1"/>
    <col min="26" max="26" width="6.75390625" style="0" hidden="1" customWidth="1"/>
    <col min="28" max="28" width="8.875" style="0" hidden="1" customWidth="1"/>
    <col min="29" max="29" width="8.125" style="0" hidden="1" customWidth="1"/>
    <col min="30" max="30" width="7.00390625" style="0" hidden="1" customWidth="1"/>
    <col min="31" max="31" width="9.25390625" style="0" customWidth="1"/>
  </cols>
  <sheetData>
    <row r="1" spans="1:32" ht="12.75">
      <c r="A1" s="22"/>
      <c r="B1" s="3"/>
      <c r="C1" s="3"/>
      <c r="D1" s="105"/>
      <c r="E1" s="105"/>
      <c r="F1" s="105"/>
      <c r="G1" s="10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1"/>
      <c r="Y1" s="51"/>
      <c r="Z1" s="3"/>
      <c r="AA1" s="3"/>
      <c r="AB1" s="3"/>
      <c r="AC1" s="3"/>
      <c r="AD1" s="3"/>
      <c r="AE1" s="3"/>
      <c r="AF1" s="253" t="s">
        <v>170</v>
      </c>
    </row>
    <row r="2" spans="1:32" ht="12.75">
      <c r="A2" s="92"/>
      <c r="B2" s="92"/>
      <c r="C2" s="92"/>
      <c r="D2" s="93"/>
      <c r="E2" s="92"/>
      <c r="F2" s="92"/>
      <c r="G2" s="92"/>
      <c r="H2" s="92"/>
      <c r="I2" s="92"/>
      <c r="J2" s="92"/>
      <c r="K2" s="92"/>
      <c r="L2" s="93"/>
      <c r="M2" s="93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3"/>
    </row>
    <row r="3" spans="1:32" ht="15.75">
      <c r="A3" s="175" t="s">
        <v>169</v>
      </c>
      <c r="B3" s="95"/>
      <c r="C3" s="106"/>
      <c r="D3" s="97"/>
      <c r="E3" s="97"/>
      <c r="F3" s="97"/>
      <c r="G3" s="95"/>
      <c r="H3" s="98"/>
      <c r="I3" s="95"/>
      <c r="J3" s="97"/>
      <c r="K3" s="99"/>
      <c r="L3" s="99"/>
      <c r="M3" s="100"/>
      <c r="N3" s="100"/>
      <c r="O3" s="95"/>
      <c r="P3" s="95"/>
      <c r="Q3" s="95"/>
      <c r="R3" s="95"/>
      <c r="S3" s="95"/>
      <c r="T3" s="95"/>
      <c r="U3" s="95"/>
      <c r="V3" s="95"/>
      <c r="W3" s="95"/>
      <c r="X3" s="92"/>
      <c r="Y3" s="92"/>
      <c r="Z3" s="92"/>
      <c r="AA3" s="92"/>
      <c r="AB3" s="92"/>
      <c r="AC3" s="92"/>
      <c r="AD3" s="92"/>
      <c r="AE3" s="92"/>
      <c r="AF3" s="10"/>
    </row>
    <row r="4" spans="1:32" ht="12.75">
      <c r="A4" s="175" t="s">
        <v>88</v>
      </c>
      <c r="B4" s="92"/>
      <c r="C4" s="93"/>
      <c r="D4" s="93"/>
      <c r="E4" s="93"/>
      <c r="F4" s="93"/>
      <c r="G4" s="93"/>
      <c r="H4" s="93"/>
      <c r="I4" s="101"/>
      <c r="J4" s="93"/>
      <c r="K4" s="93"/>
      <c r="L4" s="102"/>
      <c r="M4" s="102"/>
      <c r="N4" s="102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176"/>
    </row>
    <row r="5" spans="1:32" ht="12.75">
      <c r="A5" s="260" t="s">
        <v>5</v>
      </c>
      <c r="B5" s="248" t="s">
        <v>25</v>
      </c>
      <c r="C5" s="256" t="s">
        <v>28</v>
      </c>
      <c r="D5" s="256" t="s">
        <v>30</v>
      </c>
      <c r="E5" s="258" t="s">
        <v>0</v>
      </c>
      <c r="F5" s="181" t="s">
        <v>2</v>
      </c>
      <c r="G5" s="180" t="s">
        <v>1</v>
      </c>
      <c r="H5" s="182" t="s">
        <v>118</v>
      </c>
      <c r="I5" s="258" t="s">
        <v>120</v>
      </c>
      <c r="J5" s="256" t="s">
        <v>23</v>
      </c>
      <c r="K5" s="180" t="s">
        <v>0</v>
      </c>
      <c r="L5" s="281" t="s">
        <v>63</v>
      </c>
      <c r="M5" s="180"/>
      <c r="N5" s="180"/>
      <c r="O5" s="281" t="s">
        <v>67</v>
      </c>
      <c r="P5" s="180"/>
      <c r="Q5" s="281" t="s">
        <v>34</v>
      </c>
      <c r="R5" s="180"/>
      <c r="S5" s="281" t="s">
        <v>35</v>
      </c>
      <c r="T5" s="183"/>
      <c r="U5" s="183"/>
      <c r="V5" s="183"/>
      <c r="W5" s="281" t="s">
        <v>36</v>
      </c>
      <c r="X5" s="281" t="s">
        <v>36</v>
      </c>
      <c r="Y5" s="180"/>
      <c r="Z5" s="180"/>
      <c r="AA5" s="281" t="s">
        <v>68</v>
      </c>
      <c r="AB5" s="180"/>
      <c r="AC5" s="180"/>
      <c r="AD5" s="180"/>
      <c r="AE5" s="281" t="s">
        <v>166</v>
      </c>
      <c r="AF5" s="176"/>
    </row>
    <row r="6" spans="1:33" ht="12.75">
      <c r="A6" s="209" t="s">
        <v>83</v>
      </c>
      <c r="B6" s="236" t="s">
        <v>26</v>
      </c>
      <c r="C6" s="257" t="s">
        <v>29</v>
      </c>
      <c r="D6" s="257" t="s">
        <v>31</v>
      </c>
      <c r="E6" s="259" t="s">
        <v>27</v>
      </c>
      <c r="F6" s="181" t="s">
        <v>33</v>
      </c>
      <c r="G6" s="180" t="s">
        <v>27</v>
      </c>
      <c r="H6" s="182" t="s">
        <v>121</v>
      </c>
      <c r="I6" s="259" t="s">
        <v>27</v>
      </c>
      <c r="J6" s="257" t="s">
        <v>110</v>
      </c>
      <c r="K6" s="179" t="s">
        <v>63</v>
      </c>
      <c r="L6" s="282"/>
      <c r="M6" s="180" t="s">
        <v>110</v>
      </c>
      <c r="N6" s="179" t="s">
        <v>67</v>
      </c>
      <c r="O6" s="282"/>
      <c r="P6" s="179" t="s">
        <v>34</v>
      </c>
      <c r="Q6" s="282"/>
      <c r="R6" s="179" t="s">
        <v>35</v>
      </c>
      <c r="S6" s="282"/>
      <c r="T6" s="184" t="s">
        <v>153</v>
      </c>
      <c r="U6" s="184" t="s">
        <v>154</v>
      </c>
      <c r="V6" s="184" t="s">
        <v>150</v>
      </c>
      <c r="W6" s="282"/>
      <c r="X6" s="282"/>
      <c r="Y6" s="180" t="s">
        <v>110</v>
      </c>
      <c r="Z6" s="179" t="s">
        <v>68</v>
      </c>
      <c r="AA6" s="282"/>
      <c r="AB6" s="283" t="s">
        <v>109</v>
      </c>
      <c r="AC6" s="283"/>
      <c r="AD6" s="235" t="s">
        <v>166</v>
      </c>
      <c r="AE6" s="282"/>
      <c r="AF6" s="176"/>
      <c r="AG6" s="3"/>
    </row>
    <row r="7" spans="1:33" ht="15.75" customHeight="1">
      <c r="A7" s="178" t="s">
        <v>69</v>
      </c>
      <c r="B7" s="185" t="s">
        <v>70</v>
      </c>
      <c r="C7" s="186">
        <v>587</v>
      </c>
      <c r="D7" s="186">
        <f>I7/12/C7</f>
        <v>482.81189664963085</v>
      </c>
      <c r="E7" s="195">
        <v>3433463</v>
      </c>
      <c r="F7" s="141"/>
      <c r="G7" s="141">
        <v>3400927</v>
      </c>
      <c r="H7" s="141"/>
      <c r="I7" s="195">
        <f>G7+H7</f>
        <v>3400927</v>
      </c>
      <c r="J7" s="141">
        <f>I7/E7*100</f>
        <v>99.05238530311816</v>
      </c>
      <c r="K7" s="141">
        <v>2329435</v>
      </c>
      <c r="L7" s="141">
        <v>2312597</v>
      </c>
      <c r="M7" s="141">
        <f>L7/K7*100</f>
        <v>99.27716377576536</v>
      </c>
      <c r="N7" s="141">
        <v>178774</v>
      </c>
      <c r="O7" s="141">
        <v>178773</v>
      </c>
      <c r="P7" s="141">
        <v>378890</v>
      </c>
      <c r="Q7" s="141">
        <v>371737</v>
      </c>
      <c r="R7" s="141">
        <v>57027</v>
      </c>
      <c r="S7" s="141">
        <v>55450</v>
      </c>
      <c r="T7" s="141">
        <f>K7+N7+P7+R7</f>
        <v>2944126</v>
      </c>
      <c r="U7" s="141">
        <f>L7+O7+Q7+S7</f>
        <v>2918557</v>
      </c>
      <c r="V7" s="141">
        <f>U7/T7*100</f>
        <v>99.13152494152764</v>
      </c>
      <c r="W7" s="141">
        <v>135134</v>
      </c>
      <c r="X7" s="141">
        <v>133455</v>
      </c>
      <c r="Y7" s="141">
        <f>X7/W7*100</f>
        <v>98.75752956324834</v>
      </c>
      <c r="Z7" s="141">
        <v>95000</v>
      </c>
      <c r="AA7" s="141">
        <v>91952</v>
      </c>
      <c r="AB7" s="141"/>
      <c r="AC7" s="141"/>
      <c r="AD7" s="141">
        <v>51850</v>
      </c>
      <c r="AE7" s="141">
        <v>51850</v>
      </c>
      <c r="AF7" s="176"/>
      <c r="AG7" s="3"/>
    </row>
    <row r="8" spans="1:32" ht="15.75" customHeight="1">
      <c r="A8" s="178" t="s">
        <v>165</v>
      </c>
      <c r="B8" s="185" t="s">
        <v>92</v>
      </c>
      <c r="C8" s="186">
        <v>320</v>
      </c>
      <c r="D8" s="186">
        <f aca="true" t="shared" si="0" ref="D8:D29">I8/12/C8</f>
        <v>533.6825520833333</v>
      </c>
      <c r="E8" s="195">
        <v>2062249</v>
      </c>
      <c r="F8" s="141">
        <v>2000</v>
      </c>
      <c r="G8" s="141">
        <v>2047341</v>
      </c>
      <c r="H8" s="141">
        <v>2000</v>
      </c>
      <c r="I8" s="195">
        <f aca="true" t="shared" si="1" ref="I8:I28">G8+H8</f>
        <v>2049341</v>
      </c>
      <c r="J8" s="141">
        <f aca="true" t="shared" si="2" ref="J8:J29">I8/E8*100</f>
        <v>99.37408140336109</v>
      </c>
      <c r="K8" s="141">
        <v>1354553</v>
      </c>
      <c r="L8" s="141">
        <v>1349418</v>
      </c>
      <c r="M8" s="141">
        <f aca="true" t="shared" si="3" ref="M8:M29">L8/K8*100</f>
        <v>99.62090815198815</v>
      </c>
      <c r="N8" s="141">
        <v>99030</v>
      </c>
      <c r="O8" s="141">
        <v>99029</v>
      </c>
      <c r="P8" s="141">
        <v>214516</v>
      </c>
      <c r="Q8" s="141">
        <v>211926</v>
      </c>
      <c r="R8" s="141">
        <v>34052</v>
      </c>
      <c r="S8" s="141">
        <v>33648</v>
      </c>
      <c r="T8" s="141">
        <f aca="true" t="shared" si="4" ref="T8:T28">K8+N8+P8+R8</f>
        <v>1702151</v>
      </c>
      <c r="U8" s="141">
        <f aca="true" t="shared" si="5" ref="U8:U27">L8+O8+Q8+S8</f>
        <v>1694021</v>
      </c>
      <c r="V8" s="141">
        <f aca="true" t="shared" si="6" ref="V8:V29">U8/T8*100</f>
        <v>99.52236904951441</v>
      </c>
      <c r="W8" s="141">
        <v>36583</v>
      </c>
      <c r="X8" s="141">
        <v>33516</v>
      </c>
      <c r="Y8" s="141">
        <f aca="true" t="shared" si="7" ref="Y8:Y29">X8/W8*100</f>
        <v>91.61632452231912</v>
      </c>
      <c r="Z8" s="141">
        <v>50000</v>
      </c>
      <c r="AA8" s="141">
        <v>50000</v>
      </c>
      <c r="AB8" s="141"/>
      <c r="AC8" s="141"/>
      <c r="AD8" s="141"/>
      <c r="AE8" s="141"/>
      <c r="AF8" s="176"/>
    </row>
    <row r="9" spans="1:32" ht="15.75" customHeight="1">
      <c r="A9" s="178" t="s">
        <v>71</v>
      </c>
      <c r="B9" s="185" t="s">
        <v>72</v>
      </c>
      <c r="C9" s="186">
        <v>231</v>
      </c>
      <c r="D9" s="186">
        <f t="shared" si="0"/>
        <v>968.2557720057721</v>
      </c>
      <c r="E9" s="195">
        <v>2684872</v>
      </c>
      <c r="F9" s="141">
        <v>5500</v>
      </c>
      <c r="G9" s="141">
        <v>2678505</v>
      </c>
      <c r="H9" s="141">
        <v>5500</v>
      </c>
      <c r="I9" s="195">
        <f t="shared" si="1"/>
        <v>2684005</v>
      </c>
      <c r="J9" s="141">
        <f t="shared" si="2"/>
        <v>99.96770795777229</v>
      </c>
      <c r="K9" s="141">
        <v>1816800</v>
      </c>
      <c r="L9" s="141">
        <v>1816380</v>
      </c>
      <c r="M9" s="141">
        <f t="shared" si="3"/>
        <v>99.9768824306473</v>
      </c>
      <c r="N9" s="141">
        <v>130873</v>
      </c>
      <c r="O9" s="141">
        <v>130871</v>
      </c>
      <c r="P9" s="141">
        <v>286000</v>
      </c>
      <c r="Q9" s="141">
        <v>285931</v>
      </c>
      <c r="R9" s="141">
        <v>41600</v>
      </c>
      <c r="S9" s="141">
        <v>41576</v>
      </c>
      <c r="T9" s="141">
        <f t="shared" si="4"/>
        <v>2275273</v>
      </c>
      <c r="U9" s="141">
        <f t="shared" si="5"/>
        <v>2274758</v>
      </c>
      <c r="V9" s="141">
        <f t="shared" si="6"/>
        <v>99.97736535352021</v>
      </c>
      <c r="W9" s="141">
        <v>158000</v>
      </c>
      <c r="X9" s="141">
        <v>157726</v>
      </c>
      <c r="Y9" s="141">
        <f t="shared" si="7"/>
        <v>99.82658227848101</v>
      </c>
      <c r="Z9" s="141">
        <v>101800</v>
      </c>
      <c r="AA9" s="141">
        <v>101799</v>
      </c>
      <c r="AB9" s="141"/>
      <c r="AC9" s="141"/>
      <c r="AD9" s="141"/>
      <c r="AE9" s="141"/>
      <c r="AF9" s="176"/>
    </row>
    <row r="10" spans="1:32" ht="15.75" customHeight="1">
      <c r="A10" s="178" t="s">
        <v>73</v>
      </c>
      <c r="B10" s="185" t="s">
        <v>74</v>
      </c>
      <c r="C10" s="186">
        <v>455</v>
      </c>
      <c r="D10" s="186">
        <f t="shared" si="0"/>
        <v>582.1703296703297</v>
      </c>
      <c r="E10" s="195">
        <v>3196264</v>
      </c>
      <c r="F10" s="141">
        <v>11000</v>
      </c>
      <c r="G10" s="141">
        <v>3167653</v>
      </c>
      <c r="H10" s="141">
        <v>10997</v>
      </c>
      <c r="I10" s="195">
        <f t="shared" si="1"/>
        <v>3178650</v>
      </c>
      <c r="J10" s="141">
        <f t="shared" si="2"/>
        <v>99.4489191130645</v>
      </c>
      <c r="K10" s="141">
        <v>2106208</v>
      </c>
      <c r="L10" s="141">
        <v>2099988</v>
      </c>
      <c r="M10" s="141">
        <f t="shared" si="3"/>
        <v>99.70468253847673</v>
      </c>
      <c r="N10" s="141">
        <v>155495</v>
      </c>
      <c r="O10" s="141">
        <v>155493</v>
      </c>
      <c r="P10" s="141">
        <v>325624</v>
      </c>
      <c r="Q10" s="141">
        <v>323771</v>
      </c>
      <c r="R10" s="141">
        <v>50811</v>
      </c>
      <c r="S10" s="141">
        <v>50271</v>
      </c>
      <c r="T10" s="141">
        <f t="shared" si="4"/>
        <v>2638138</v>
      </c>
      <c r="U10" s="141">
        <f t="shared" si="5"/>
        <v>2629523</v>
      </c>
      <c r="V10" s="141">
        <f t="shared" si="6"/>
        <v>99.67344392143247</v>
      </c>
      <c r="W10" s="141">
        <v>226185</v>
      </c>
      <c r="X10" s="141">
        <v>220035</v>
      </c>
      <c r="Y10" s="141">
        <f t="shared" si="7"/>
        <v>97.28098680283838</v>
      </c>
      <c r="Z10" s="141">
        <v>141500</v>
      </c>
      <c r="AA10" s="141">
        <f>135444+6000</f>
        <v>141444</v>
      </c>
      <c r="AB10" s="141"/>
      <c r="AC10" s="141"/>
      <c r="AD10" s="141"/>
      <c r="AE10" s="141"/>
      <c r="AF10" s="176"/>
    </row>
    <row r="11" spans="1:32" ht="15.75" customHeight="1">
      <c r="A11" s="178" t="s">
        <v>122</v>
      </c>
      <c r="B11" s="185" t="s">
        <v>93</v>
      </c>
      <c r="C11" s="186">
        <v>190</v>
      </c>
      <c r="D11" s="186">
        <f t="shared" si="0"/>
        <v>643.5964912280701</v>
      </c>
      <c r="E11" s="195">
        <v>1478948</v>
      </c>
      <c r="F11" s="141"/>
      <c r="G11" s="141">
        <v>1467400</v>
      </c>
      <c r="H11" s="141"/>
      <c r="I11" s="195">
        <f t="shared" si="1"/>
        <v>1467400</v>
      </c>
      <c r="J11" s="141">
        <f t="shared" si="2"/>
        <v>99.21917471067272</v>
      </c>
      <c r="K11" s="141">
        <v>1143243</v>
      </c>
      <c r="L11" s="141">
        <v>1135726</v>
      </c>
      <c r="M11" s="141">
        <f t="shared" si="3"/>
        <v>99.34248449367283</v>
      </c>
      <c r="N11" s="141">
        <v>68380</v>
      </c>
      <c r="O11" s="141">
        <v>68379</v>
      </c>
      <c r="P11" s="141">
        <v>112059</v>
      </c>
      <c r="Q11" s="141">
        <v>112058</v>
      </c>
      <c r="R11" s="141">
        <v>26488</v>
      </c>
      <c r="S11" s="141">
        <v>26483</v>
      </c>
      <c r="T11" s="141">
        <f t="shared" si="4"/>
        <v>1350170</v>
      </c>
      <c r="U11" s="141">
        <f t="shared" si="5"/>
        <v>1342646</v>
      </c>
      <c r="V11" s="141">
        <f t="shared" si="6"/>
        <v>99.442736840546</v>
      </c>
      <c r="W11" s="141">
        <v>34945</v>
      </c>
      <c r="X11" s="141">
        <v>34945</v>
      </c>
      <c r="Y11" s="141">
        <f t="shared" si="7"/>
        <v>100</v>
      </c>
      <c r="Z11" s="141"/>
      <c r="AA11" s="141"/>
      <c r="AB11" s="141"/>
      <c r="AC11" s="141"/>
      <c r="AD11" s="141"/>
      <c r="AE11" s="141"/>
      <c r="AF11" s="176"/>
    </row>
    <row r="12" spans="1:32" ht="15.75" customHeight="1">
      <c r="A12" s="178" t="s">
        <v>123</v>
      </c>
      <c r="B12" s="185" t="s">
        <v>94</v>
      </c>
      <c r="C12" s="186">
        <v>196</v>
      </c>
      <c r="D12" s="186">
        <f t="shared" si="0"/>
        <v>620.3303571428571</v>
      </c>
      <c r="E12" s="195">
        <v>1464877</v>
      </c>
      <c r="F12" s="141"/>
      <c r="G12" s="141">
        <v>1459017</v>
      </c>
      <c r="H12" s="141"/>
      <c r="I12" s="195">
        <f t="shared" si="1"/>
        <v>1459017</v>
      </c>
      <c r="J12" s="141">
        <f t="shared" si="2"/>
        <v>99.59996641356237</v>
      </c>
      <c r="K12" s="141">
        <v>1041596</v>
      </c>
      <c r="L12" s="141">
        <v>1036821</v>
      </c>
      <c r="M12" s="141">
        <f t="shared" si="3"/>
        <v>99.54156890003418</v>
      </c>
      <c r="N12" s="141">
        <v>76202</v>
      </c>
      <c r="O12" s="141">
        <v>76202</v>
      </c>
      <c r="P12" s="141">
        <v>161336</v>
      </c>
      <c r="Q12" s="141">
        <v>161336</v>
      </c>
      <c r="R12" s="141">
        <v>25251</v>
      </c>
      <c r="S12" s="141">
        <v>25228</v>
      </c>
      <c r="T12" s="141">
        <f t="shared" si="4"/>
        <v>1304385</v>
      </c>
      <c r="U12" s="141">
        <f t="shared" si="5"/>
        <v>1299587</v>
      </c>
      <c r="V12" s="141">
        <f t="shared" si="6"/>
        <v>99.63216381666456</v>
      </c>
      <c r="W12" s="141">
        <v>73340</v>
      </c>
      <c r="X12" s="141">
        <v>73340</v>
      </c>
      <c r="Y12" s="141">
        <f t="shared" si="7"/>
        <v>100</v>
      </c>
      <c r="Z12" s="141"/>
      <c r="AA12" s="141"/>
      <c r="AB12" s="141"/>
      <c r="AC12" s="141"/>
      <c r="AD12" s="141"/>
      <c r="AE12" s="141"/>
      <c r="AF12" s="176"/>
    </row>
    <row r="13" spans="1:32" ht="15.75" customHeight="1">
      <c r="A13" s="178" t="s">
        <v>124</v>
      </c>
      <c r="B13" s="185" t="s">
        <v>95</v>
      </c>
      <c r="C13" s="186">
        <v>321</v>
      </c>
      <c r="D13" s="186">
        <f t="shared" si="0"/>
        <v>544.8714953271028</v>
      </c>
      <c r="E13" s="195">
        <v>2112075</v>
      </c>
      <c r="F13" s="141">
        <v>1000</v>
      </c>
      <c r="G13" s="141">
        <v>2097845</v>
      </c>
      <c r="H13" s="141">
        <v>1000</v>
      </c>
      <c r="I13" s="195">
        <f t="shared" si="1"/>
        <v>2098845</v>
      </c>
      <c r="J13" s="141">
        <f t="shared" si="2"/>
        <v>99.37360178970917</v>
      </c>
      <c r="K13" s="141">
        <v>1505463</v>
      </c>
      <c r="L13" s="141">
        <v>1500455</v>
      </c>
      <c r="M13" s="141">
        <f t="shared" si="3"/>
        <v>99.66734486334104</v>
      </c>
      <c r="N13" s="141">
        <v>110791</v>
      </c>
      <c r="O13" s="141">
        <v>110791</v>
      </c>
      <c r="P13" s="141">
        <v>243497</v>
      </c>
      <c r="Q13" s="141">
        <v>239709</v>
      </c>
      <c r="R13" s="141">
        <v>36386</v>
      </c>
      <c r="S13" s="141">
        <v>36257</v>
      </c>
      <c r="T13" s="141">
        <f t="shared" si="4"/>
        <v>1896137</v>
      </c>
      <c r="U13" s="141">
        <f t="shared" si="5"/>
        <v>1887212</v>
      </c>
      <c r="V13" s="141">
        <f t="shared" si="6"/>
        <v>99.52930616300405</v>
      </c>
      <c r="W13" s="141">
        <v>98849</v>
      </c>
      <c r="X13" s="141">
        <v>95850</v>
      </c>
      <c r="Y13" s="141">
        <f t="shared" si="7"/>
        <v>96.96607957591883</v>
      </c>
      <c r="Z13" s="141">
        <v>1532</v>
      </c>
      <c r="AA13" s="141">
        <v>1532</v>
      </c>
      <c r="AB13" s="141"/>
      <c r="AC13" s="141"/>
      <c r="AD13" s="141"/>
      <c r="AE13" s="141"/>
      <c r="AF13" s="176"/>
    </row>
    <row r="14" spans="1:32" ht="15.75" customHeight="1">
      <c r="A14" s="178" t="s">
        <v>132</v>
      </c>
      <c r="B14" s="185" t="s">
        <v>96</v>
      </c>
      <c r="C14" s="186">
        <v>158</v>
      </c>
      <c r="D14" s="186">
        <f t="shared" si="0"/>
        <v>622.45305907173</v>
      </c>
      <c r="E14" s="195">
        <v>1183887</v>
      </c>
      <c r="F14" s="141"/>
      <c r="G14" s="141">
        <v>1180171</v>
      </c>
      <c r="H14" s="141"/>
      <c r="I14" s="195">
        <f t="shared" si="1"/>
        <v>1180171</v>
      </c>
      <c r="J14" s="141">
        <f t="shared" si="2"/>
        <v>99.68611869207112</v>
      </c>
      <c r="K14" s="141">
        <v>781448</v>
      </c>
      <c r="L14" s="141">
        <v>781438</v>
      </c>
      <c r="M14" s="141">
        <f t="shared" si="3"/>
        <v>99.998720324321</v>
      </c>
      <c r="N14" s="141">
        <v>57673</v>
      </c>
      <c r="O14" s="141">
        <v>57673</v>
      </c>
      <c r="P14" s="141">
        <v>127528</v>
      </c>
      <c r="Q14" s="141">
        <v>127528</v>
      </c>
      <c r="R14" s="141">
        <v>20369</v>
      </c>
      <c r="S14" s="141">
        <v>20234</v>
      </c>
      <c r="T14" s="141">
        <f t="shared" si="4"/>
        <v>987018</v>
      </c>
      <c r="U14" s="141">
        <f t="shared" si="5"/>
        <v>986873</v>
      </c>
      <c r="V14" s="141">
        <f t="shared" si="6"/>
        <v>99.98530928513968</v>
      </c>
      <c r="W14" s="141">
        <v>41282</v>
      </c>
      <c r="X14" s="141">
        <v>41282</v>
      </c>
      <c r="Y14" s="141">
        <f t="shared" si="7"/>
        <v>100</v>
      </c>
      <c r="Z14" s="141">
        <v>2000</v>
      </c>
      <c r="AA14" s="141">
        <v>2000</v>
      </c>
      <c r="AB14" s="141"/>
      <c r="AC14" s="141"/>
      <c r="AD14" s="141"/>
      <c r="AE14" s="141"/>
      <c r="AF14" s="176"/>
    </row>
    <row r="15" spans="1:32" ht="15.75" customHeight="1">
      <c r="A15" s="178" t="s">
        <v>133</v>
      </c>
      <c r="B15" s="185" t="s">
        <v>75</v>
      </c>
      <c r="C15" s="186">
        <v>319</v>
      </c>
      <c r="D15" s="186">
        <f t="shared" si="0"/>
        <v>543.5992685475444</v>
      </c>
      <c r="E15" s="195">
        <v>2087034</v>
      </c>
      <c r="F15" s="141"/>
      <c r="G15" s="141">
        <v>2080898</v>
      </c>
      <c r="H15" s="141"/>
      <c r="I15" s="195">
        <f t="shared" si="1"/>
        <v>2080898</v>
      </c>
      <c r="J15" s="141">
        <f t="shared" si="2"/>
        <v>99.70599424829688</v>
      </c>
      <c r="K15" s="141">
        <v>1510701</v>
      </c>
      <c r="L15" s="141">
        <v>1510024</v>
      </c>
      <c r="M15" s="141">
        <f t="shared" si="3"/>
        <v>99.9551863671236</v>
      </c>
      <c r="N15" s="141">
        <v>106894</v>
      </c>
      <c r="O15" s="141">
        <v>106893</v>
      </c>
      <c r="P15" s="141">
        <v>239617</v>
      </c>
      <c r="Q15" s="141">
        <v>239214</v>
      </c>
      <c r="R15" s="141">
        <v>37210</v>
      </c>
      <c r="S15" s="141">
        <v>36823</v>
      </c>
      <c r="T15" s="141">
        <f t="shared" si="4"/>
        <v>1894422</v>
      </c>
      <c r="U15" s="141">
        <f t="shared" si="5"/>
        <v>1892954</v>
      </c>
      <c r="V15" s="141">
        <f t="shared" si="6"/>
        <v>99.92250934585853</v>
      </c>
      <c r="W15" s="141">
        <v>20065</v>
      </c>
      <c r="X15" s="141">
        <v>19906</v>
      </c>
      <c r="Y15" s="141">
        <f t="shared" si="7"/>
        <v>99.20757538001496</v>
      </c>
      <c r="Z15" s="141"/>
      <c r="AA15" s="141"/>
      <c r="AB15" s="141"/>
      <c r="AC15" s="141"/>
      <c r="AD15" s="141"/>
      <c r="AE15" s="141"/>
      <c r="AF15" s="176"/>
    </row>
    <row r="16" spans="1:32" ht="15.75" customHeight="1">
      <c r="A16" s="178" t="s">
        <v>76</v>
      </c>
      <c r="B16" s="185" t="s">
        <v>77</v>
      </c>
      <c r="C16" s="186">
        <v>401</v>
      </c>
      <c r="D16" s="186">
        <f t="shared" si="0"/>
        <v>574.6647963424772</v>
      </c>
      <c r="E16" s="195">
        <v>2777132</v>
      </c>
      <c r="F16" s="141"/>
      <c r="G16" s="141">
        <v>2765287</v>
      </c>
      <c r="H16" s="141"/>
      <c r="I16" s="195">
        <f t="shared" si="1"/>
        <v>2765287</v>
      </c>
      <c r="J16" s="141">
        <f t="shared" si="2"/>
        <v>99.57348084282634</v>
      </c>
      <c r="K16" s="141">
        <v>1841399</v>
      </c>
      <c r="L16" s="141">
        <v>1838557</v>
      </c>
      <c r="M16" s="141">
        <f t="shared" si="3"/>
        <v>99.84566082636083</v>
      </c>
      <c r="N16" s="141">
        <v>124969</v>
      </c>
      <c r="O16" s="141">
        <v>124968</v>
      </c>
      <c r="P16" s="141">
        <v>289683</v>
      </c>
      <c r="Q16" s="141">
        <v>288616</v>
      </c>
      <c r="R16" s="141">
        <v>44138</v>
      </c>
      <c r="S16" s="141">
        <v>44070</v>
      </c>
      <c r="T16" s="141">
        <f t="shared" si="4"/>
        <v>2300189</v>
      </c>
      <c r="U16" s="141">
        <f t="shared" si="5"/>
        <v>2296211</v>
      </c>
      <c r="V16" s="141">
        <f t="shared" si="6"/>
        <v>99.82705768960724</v>
      </c>
      <c r="W16" s="141">
        <v>165000</v>
      </c>
      <c r="X16" s="141">
        <v>161000</v>
      </c>
      <c r="Y16" s="141">
        <f t="shared" si="7"/>
        <v>97.57575757575758</v>
      </c>
      <c r="Z16" s="141">
        <v>153000</v>
      </c>
      <c r="AA16" s="141">
        <v>152957</v>
      </c>
      <c r="AB16" s="141"/>
      <c r="AC16" s="141"/>
      <c r="AD16" s="141"/>
      <c r="AE16" s="141"/>
      <c r="AF16" s="176"/>
    </row>
    <row r="17" spans="1:32" ht="15.75" customHeight="1">
      <c r="A17" s="178" t="s">
        <v>125</v>
      </c>
      <c r="B17" s="185" t="s">
        <v>97</v>
      </c>
      <c r="C17" s="186">
        <v>397</v>
      </c>
      <c r="D17" s="186">
        <f t="shared" si="0"/>
        <v>510.5946683459278</v>
      </c>
      <c r="E17" s="195">
        <v>2432896</v>
      </c>
      <c r="F17" s="141">
        <v>1000</v>
      </c>
      <c r="G17" s="141">
        <v>2431473</v>
      </c>
      <c r="H17" s="141">
        <v>1000</v>
      </c>
      <c r="I17" s="195">
        <f t="shared" si="1"/>
        <v>2432473</v>
      </c>
      <c r="J17" s="141">
        <f t="shared" si="2"/>
        <v>99.98261331351608</v>
      </c>
      <c r="K17" s="141">
        <v>1700854</v>
      </c>
      <c r="L17" s="141">
        <v>1700854</v>
      </c>
      <c r="M17" s="141">
        <f t="shared" si="3"/>
        <v>100</v>
      </c>
      <c r="N17" s="141">
        <v>119796</v>
      </c>
      <c r="O17" s="141">
        <v>119796</v>
      </c>
      <c r="P17" s="141">
        <v>271164</v>
      </c>
      <c r="Q17" s="141">
        <v>271062</v>
      </c>
      <c r="R17" s="141">
        <v>42193</v>
      </c>
      <c r="S17" s="141">
        <v>41893</v>
      </c>
      <c r="T17" s="141">
        <f t="shared" si="4"/>
        <v>2134007</v>
      </c>
      <c r="U17" s="141">
        <f t="shared" si="5"/>
        <v>2133605</v>
      </c>
      <c r="V17" s="141">
        <f t="shared" si="6"/>
        <v>99.98116219862446</v>
      </c>
      <c r="W17" s="141">
        <v>152452</v>
      </c>
      <c r="X17" s="141">
        <v>152452</v>
      </c>
      <c r="Y17" s="141">
        <f t="shared" si="7"/>
        <v>100</v>
      </c>
      <c r="Z17" s="141">
        <v>1500</v>
      </c>
      <c r="AA17" s="141">
        <v>1500</v>
      </c>
      <c r="AB17" s="141"/>
      <c r="AC17" s="141"/>
      <c r="AD17" s="141"/>
      <c r="AE17" s="141"/>
      <c r="AF17" s="176"/>
    </row>
    <row r="18" spans="1:32" ht="15.75" customHeight="1">
      <c r="A18" s="178" t="s">
        <v>134</v>
      </c>
      <c r="B18" s="185" t="s">
        <v>80</v>
      </c>
      <c r="C18" s="186">
        <v>420</v>
      </c>
      <c r="D18" s="186">
        <f t="shared" si="0"/>
        <v>399.01964285714286</v>
      </c>
      <c r="E18" s="195">
        <v>2033141</v>
      </c>
      <c r="F18" s="141"/>
      <c r="G18" s="141">
        <v>2011059</v>
      </c>
      <c r="H18" s="141"/>
      <c r="I18" s="195">
        <f t="shared" si="1"/>
        <v>2011059</v>
      </c>
      <c r="J18" s="141">
        <f t="shared" si="2"/>
        <v>98.91389726536428</v>
      </c>
      <c r="K18" s="141">
        <v>1437374</v>
      </c>
      <c r="L18" s="141">
        <v>1425770</v>
      </c>
      <c r="M18" s="141">
        <f t="shared" si="3"/>
        <v>99.1926944553053</v>
      </c>
      <c r="N18" s="141">
        <v>106470</v>
      </c>
      <c r="O18" s="141">
        <v>106469</v>
      </c>
      <c r="P18" s="141">
        <v>224444</v>
      </c>
      <c r="Q18" s="141">
        <v>219428</v>
      </c>
      <c r="R18" s="141">
        <v>34380</v>
      </c>
      <c r="S18" s="141">
        <v>34054</v>
      </c>
      <c r="T18" s="141">
        <f t="shared" si="4"/>
        <v>1802668</v>
      </c>
      <c r="U18" s="141">
        <f t="shared" si="5"/>
        <v>1785721</v>
      </c>
      <c r="V18" s="141">
        <f t="shared" si="6"/>
        <v>99.05989344682438</v>
      </c>
      <c r="W18" s="141">
        <v>94700</v>
      </c>
      <c r="X18" s="141">
        <v>91911</v>
      </c>
      <c r="Y18" s="141">
        <f t="shared" si="7"/>
        <v>97.05491024287223</v>
      </c>
      <c r="Z18" s="141">
        <v>3500</v>
      </c>
      <c r="AA18" s="141">
        <v>3500</v>
      </c>
      <c r="AB18" s="141"/>
      <c r="AC18" s="141"/>
      <c r="AD18" s="141"/>
      <c r="AE18" s="141"/>
      <c r="AF18" s="176"/>
    </row>
    <row r="19" spans="1:32" ht="15.75" customHeight="1">
      <c r="A19" s="178" t="s">
        <v>135</v>
      </c>
      <c r="B19" s="185" t="s">
        <v>98</v>
      </c>
      <c r="C19" s="186">
        <v>370</v>
      </c>
      <c r="D19" s="186">
        <f t="shared" si="0"/>
        <v>463.83018018018015</v>
      </c>
      <c r="E19" s="195">
        <v>2083303</v>
      </c>
      <c r="F19" s="141"/>
      <c r="G19" s="141">
        <v>2059406</v>
      </c>
      <c r="H19" s="141"/>
      <c r="I19" s="195">
        <f t="shared" si="1"/>
        <v>2059406</v>
      </c>
      <c r="J19" s="141">
        <f t="shared" si="2"/>
        <v>98.85292729862147</v>
      </c>
      <c r="K19" s="141">
        <v>1404037</v>
      </c>
      <c r="L19" s="141">
        <v>1401347</v>
      </c>
      <c r="M19" s="141">
        <f t="shared" si="3"/>
        <v>99.80840960743912</v>
      </c>
      <c r="N19" s="141">
        <v>101681</v>
      </c>
      <c r="O19" s="141">
        <v>101680</v>
      </c>
      <c r="P19" s="141">
        <v>220962</v>
      </c>
      <c r="Q19" s="141">
        <v>220962</v>
      </c>
      <c r="R19" s="141">
        <v>35065</v>
      </c>
      <c r="S19" s="141">
        <v>35065</v>
      </c>
      <c r="T19" s="141">
        <f t="shared" si="4"/>
        <v>1761745</v>
      </c>
      <c r="U19" s="141">
        <f t="shared" si="5"/>
        <v>1759054</v>
      </c>
      <c r="V19" s="141">
        <f t="shared" si="6"/>
        <v>99.84725371719517</v>
      </c>
      <c r="W19" s="141">
        <v>167849</v>
      </c>
      <c r="X19" s="141">
        <v>158360</v>
      </c>
      <c r="Y19" s="141">
        <f t="shared" si="7"/>
        <v>94.34670447843003</v>
      </c>
      <c r="Z19" s="141">
        <v>3000</v>
      </c>
      <c r="AA19" s="141">
        <v>674</v>
      </c>
      <c r="AB19" s="141"/>
      <c r="AC19" s="141"/>
      <c r="AD19" s="141"/>
      <c r="AE19" s="141"/>
      <c r="AF19" s="176"/>
    </row>
    <row r="20" spans="1:32" ht="15.75" customHeight="1">
      <c r="A20" s="178" t="s">
        <v>126</v>
      </c>
      <c r="B20" s="185" t="s">
        <v>99</v>
      </c>
      <c r="C20" s="186">
        <v>311</v>
      </c>
      <c r="D20" s="186">
        <f t="shared" si="0"/>
        <v>602.6278135048232</v>
      </c>
      <c r="E20" s="195">
        <v>2270843</v>
      </c>
      <c r="F20" s="141"/>
      <c r="G20" s="141">
        <v>2249007</v>
      </c>
      <c r="H20" s="141"/>
      <c r="I20" s="195">
        <f t="shared" si="1"/>
        <v>2249007</v>
      </c>
      <c r="J20" s="141">
        <f t="shared" si="2"/>
        <v>99.03841877223569</v>
      </c>
      <c r="K20" s="141">
        <v>1721750</v>
      </c>
      <c r="L20" s="141">
        <v>1705126</v>
      </c>
      <c r="M20" s="141">
        <f t="shared" si="3"/>
        <v>99.03447074197764</v>
      </c>
      <c r="N20" s="141">
        <v>118163</v>
      </c>
      <c r="O20" s="141">
        <v>118163</v>
      </c>
      <c r="P20" s="141">
        <v>270794</v>
      </c>
      <c r="Q20" s="141">
        <v>267880</v>
      </c>
      <c r="R20" s="141">
        <v>38754</v>
      </c>
      <c r="S20" s="141">
        <v>37560</v>
      </c>
      <c r="T20" s="141">
        <f t="shared" si="4"/>
        <v>2149461</v>
      </c>
      <c r="U20" s="141">
        <f t="shared" si="5"/>
        <v>2128729</v>
      </c>
      <c r="V20" s="141">
        <f t="shared" si="6"/>
        <v>99.0354791270928</v>
      </c>
      <c r="W20" s="141">
        <v>3153</v>
      </c>
      <c r="X20" s="141">
        <v>3153</v>
      </c>
      <c r="Y20" s="141">
        <f t="shared" si="7"/>
        <v>100</v>
      </c>
      <c r="Z20" s="141">
        <v>500</v>
      </c>
      <c r="AA20" s="141">
        <v>500</v>
      </c>
      <c r="AB20" s="141"/>
      <c r="AC20" s="141"/>
      <c r="AD20" s="141"/>
      <c r="AE20" s="141"/>
      <c r="AF20" s="176"/>
    </row>
    <row r="21" spans="1:32" ht="15.75" customHeight="1">
      <c r="A21" s="178" t="s">
        <v>127</v>
      </c>
      <c r="B21" s="185" t="s">
        <v>100</v>
      </c>
      <c r="C21" s="186">
        <v>302</v>
      </c>
      <c r="D21" s="186">
        <f t="shared" si="0"/>
        <v>694.9315673289184</v>
      </c>
      <c r="E21" s="195">
        <v>2527991</v>
      </c>
      <c r="F21" s="141"/>
      <c r="G21" s="141">
        <v>2518432</v>
      </c>
      <c r="H21" s="141"/>
      <c r="I21" s="195">
        <f t="shared" si="1"/>
        <v>2518432</v>
      </c>
      <c r="J21" s="141">
        <f t="shared" si="2"/>
        <v>99.62187365382235</v>
      </c>
      <c r="K21" s="141">
        <v>1787301</v>
      </c>
      <c r="L21" s="141">
        <v>1784547</v>
      </c>
      <c r="M21" s="141">
        <f t="shared" si="3"/>
        <v>99.84591291561969</v>
      </c>
      <c r="N21" s="141">
        <v>129676</v>
      </c>
      <c r="O21" s="141">
        <v>129675</v>
      </c>
      <c r="P21" s="141">
        <v>285765</v>
      </c>
      <c r="Q21" s="141">
        <v>282101</v>
      </c>
      <c r="R21" s="141">
        <v>44643</v>
      </c>
      <c r="S21" s="141">
        <v>44388</v>
      </c>
      <c r="T21" s="141">
        <f t="shared" si="4"/>
        <v>2247385</v>
      </c>
      <c r="U21" s="141">
        <f t="shared" si="5"/>
        <v>2240711</v>
      </c>
      <c r="V21" s="141">
        <f t="shared" si="6"/>
        <v>99.70303263570773</v>
      </c>
      <c r="W21" s="141">
        <v>153677</v>
      </c>
      <c r="X21" s="141">
        <v>151399</v>
      </c>
      <c r="Y21" s="141">
        <f t="shared" si="7"/>
        <v>98.5176701783611</v>
      </c>
      <c r="Z21" s="141">
        <v>2000</v>
      </c>
      <c r="AA21" s="141">
        <v>2000</v>
      </c>
      <c r="AB21" s="141"/>
      <c r="AC21" s="141"/>
      <c r="AD21" s="141"/>
      <c r="AE21" s="141"/>
      <c r="AF21" s="176"/>
    </row>
    <row r="22" spans="1:32" ht="15.75" customHeight="1">
      <c r="A22" s="178" t="s">
        <v>128</v>
      </c>
      <c r="B22" s="185" t="s">
        <v>101</v>
      </c>
      <c r="C22" s="186">
        <v>480</v>
      </c>
      <c r="D22" s="186">
        <f t="shared" si="0"/>
        <v>422.03125</v>
      </c>
      <c r="E22" s="195">
        <v>2446833</v>
      </c>
      <c r="F22" s="141"/>
      <c r="G22" s="141">
        <v>2430900</v>
      </c>
      <c r="H22" s="141"/>
      <c r="I22" s="195">
        <f t="shared" si="1"/>
        <v>2430900</v>
      </c>
      <c r="J22" s="141">
        <f t="shared" si="2"/>
        <v>99.3488317347363</v>
      </c>
      <c r="K22" s="141">
        <v>1702757</v>
      </c>
      <c r="L22" s="141">
        <v>1692133</v>
      </c>
      <c r="M22" s="141">
        <f t="shared" si="3"/>
        <v>99.37607069006323</v>
      </c>
      <c r="N22" s="141">
        <v>116913</v>
      </c>
      <c r="O22" s="141">
        <v>116912</v>
      </c>
      <c r="P22" s="141">
        <v>271544</v>
      </c>
      <c r="Q22" s="141">
        <v>268738</v>
      </c>
      <c r="R22" s="141">
        <v>40621</v>
      </c>
      <c r="S22" s="141">
        <v>40278</v>
      </c>
      <c r="T22" s="141">
        <f t="shared" si="4"/>
        <v>2131835</v>
      </c>
      <c r="U22" s="141">
        <f t="shared" si="5"/>
        <v>2118061</v>
      </c>
      <c r="V22" s="141">
        <f t="shared" si="6"/>
        <v>99.35388995865064</v>
      </c>
      <c r="W22" s="141">
        <v>146902</v>
      </c>
      <c r="X22" s="141">
        <v>146813</v>
      </c>
      <c r="Y22" s="141">
        <f t="shared" si="7"/>
        <v>99.93941539257463</v>
      </c>
      <c r="Z22" s="141">
        <v>2420</v>
      </c>
      <c r="AA22" s="141">
        <v>2420</v>
      </c>
      <c r="AB22" s="141"/>
      <c r="AC22" s="141"/>
      <c r="AD22" s="141"/>
      <c r="AE22" s="141"/>
      <c r="AF22" s="176"/>
    </row>
    <row r="23" spans="1:32" ht="15.75" customHeight="1">
      <c r="A23" s="178" t="s">
        <v>129</v>
      </c>
      <c r="B23" s="185" t="s">
        <v>102</v>
      </c>
      <c r="C23" s="186">
        <v>281</v>
      </c>
      <c r="D23" s="186">
        <f t="shared" si="0"/>
        <v>523.8312574139977</v>
      </c>
      <c r="E23" s="195">
        <v>1771224</v>
      </c>
      <c r="F23" s="141"/>
      <c r="G23" s="141">
        <v>1766359</v>
      </c>
      <c r="H23" s="141"/>
      <c r="I23" s="195">
        <f t="shared" si="1"/>
        <v>1766359</v>
      </c>
      <c r="J23" s="141">
        <f t="shared" si="2"/>
        <v>99.72533118340763</v>
      </c>
      <c r="K23" s="141">
        <v>1234705</v>
      </c>
      <c r="L23" s="141">
        <v>1234705</v>
      </c>
      <c r="M23" s="141">
        <f t="shared" si="3"/>
        <v>100</v>
      </c>
      <c r="N23" s="141">
        <v>91164</v>
      </c>
      <c r="O23" s="141">
        <v>91164</v>
      </c>
      <c r="P23" s="141">
        <v>199711</v>
      </c>
      <c r="Q23" s="141">
        <v>199711</v>
      </c>
      <c r="R23" s="141">
        <v>30874</v>
      </c>
      <c r="S23" s="141">
        <v>30874</v>
      </c>
      <c r="T23" s="141">
        <f t="shared" si="4"/>
        <v>1556454</v>
      </c>
      <c r="U23" s="141">
        <f t="shared" si="5"/>
        <v>1556454</v>
      </c>
      <c r="V23" s="141">
        <f t="shared" si="6"/>
        <v>100</v>
      </c>
      <c r="W23" s="141">
        <v>117500</v>
      </c>
      <c r="X23" s="141">
        <v>117500</v>
      </c>
      <c r="Y23" s="141">
        <f t="shared" si="7"/>
        <v>100</v>
      </c>
      <c r="Z23" s="141">
        <v>3000</v>
      </c>
      <c r="AA23" s="141">
        <v>3000</v>
      </c>
      <c r="AB23" s="141"/>
      <c r="AC23" s="141"/>
      <c r="AD23" s="141"/>
      <c r="AE23" s="141"/>
      <c r="AF23" s="176"/>
    </row>
    <row r="24" spans="1:32" ht="15.75" customHeight="1">
      <c r="A24" s="178" t="s">
        <v>130</v>
      </c>
      <c r="B24" s="185" t="s">
        <v>103</v>
      </c>
      <c r="C24" s="186">
        <v>361</v>
      </c>
      <c r="D24" s="186">
        <f t="shared" si="0"/>
        <v>666.4305170821791</v>
      </c>
      <c r="E24" s="195">
        <v>2889279</v>
      </c>
      <c r="F24" s="141"/>
      <c r="G24" s="141">
        <v>2886977</v>
      </c>
      <c r="H24" s="141"/>
      <c r="I24" s="195">
        <f t="shared" si="1"/>
        <v>2886977</v>
      </c>
      <c r="J24" s="141">
        <f t="shared" si="2"/>
        <v>99.92032614365037</v>
      </c>
      <c r="K24" s="141">
        <v>2057530</v>
      </c>
      <c r="L24" s="141">
        <v>2057515</v>
      </c>
      <c r="M24" s="141">
        <f t="shared" si="3"/>
        <v>99.99927097053262</v>
      </c>
      <c r="N24" s="141">
        <v>146043</v>
      </c>
      <c r="O24" s="141">
        <v>146043</v>
      </c>
      <c r="P24" s="141">
        <v>331794</v>
      </c>
      <c r="Q24" s="141">
        <v>331158</v>
      </c>
      <c r="R24" s="141">
        <v>51701</v>
      </c>
      <c r="S24" s="141">
        <v>50807</v>
      </c>
      <c r="T24" s="141">
        <f t="shared" si="4"/>
        <v>2587068</v>
      </c>
      <c r="U24" s="141">
        <f t="shared" si="5"/>
        <v>2585523</v>
      </c>
      <c r="V24" s="141">
        <f t="shared" si="6"/>
        <v>99.94027988440969</v>
      </c>
      <c r="W24" s="141">
        <v>152969</v>
      </c>
      <c r="X24" s="141">
        <v>152969</v>
      </c>
      <c r="Y24" s="141">
        <f t="shared" si="7"/>
        <v>100</v>
      </c>
      <c r="Z24" s="141">
        <v>5500</v>
      </c>
      <c r="AA24" s="141">
        <v>5499</v>
      </c>
      <c r="AB24" s="141"/>
      <c r="AC24" s="141"/>
      <c r="AD24" s="141"/>
      <c r="AE24" s="141"/>
      <c r="AF24" s="176"/>
    </row>
    <row r="25" spans="1:32" ht="15.75" customHeight="1">
      <c r="A25" s="178" t="s">
        <v>131</v>
      </c>
      <c r="B25" s="185" t="s">
        <v>104</v>
      </c>
      <c r="C25" s="186">
        <v>195</v>
      </c>
      <c r="D25" s="186">
        <f t="shared" si="0"/>
        <v>602.9794871794871</v>
      </c>
      <c r="E25" s="195">
        <v>1414816</v>
      </c>
      <c r="F25" s="141"/>
      <c r="G25" s="141">
        <v>1410972</v>
      </c>
      <c r="H25" s="141"/>
      <c r="I25" s="195">
        <f t="shared" si="1"/>
        <v>1410972</v>
      </c>
      <c r="J25" s="141">
        <f t="shared" si="2"/>
        <v>99.7283038925203</v>
      </c>
      <c r="K25" s="141">
        <v>1040385</v>
      </c>
      <c r="L25" s="141">
        <v>1038574</v>
      </c>
      <c r="M25" s="141">
        <f t="shared" si="3"/>
        <v>99.82592982405552</v>
      </c>
      <c r="N25" s="141">
        <v>78701</v>
      </c>
      <c r="O25" s="141">
        <v>78305</v>
      </c>
      <c r="P25" s="141">
        <v>165443</v>
      </c>
      <c r="Q25" s="141">
        <v>164342</v>
      </c>
      <c r="R25" s="141">
        <v>25825</v>
      </c>
      <c r="S25" s="141">
        <v>25289</v>
      </c>
      <c r="T25" s="141">
        <f t="shared" si="4"/>
        <v>1310354</v>
      </c>
      <c r="U25" s="141">
        <f t="shared" si="5"/>
        <v>1306510</v>
      </c>
      <c r="V25" s="141">
        <f t="shared" si="6"/>
        <v>99.70664415875405</v>
      </c>
      <c r="W25" s="141">
        <v>25306</v>
      </c>
      <c r="X25" s="141">
        <v>25306</v>
      </c>
      <c r="Y25" s="141">
        <f t="shared" si="7"/>
        <v>100</v>
      </c>
      <c r="Z25" s="141">
        <v>400</v>
      </c>
      <c r="AA25" s="141">
        <v>400</v>
      </c>
      <c r="AB25" s="141"/>
      <c r="AC25" s="141"/>
      <c r="AD25" s="141"/>
      <c r="AE25" s="141"/>
      <c r="AF25" s="176"/>
    </row>
    <row r="26" spans="1:32" ht="15.75" customHeight="1">
      <c r="A26" s="178" t="s">
        <v>141</v>
      </c>
      <c r="B26" s="185" t="s">
        <v>81</v>
      </c>
      <c r="C26" s="186">
        <v>170</v>
      </c>
      <c r="D26" s="186">
        <f t="shared" si="0"/>
        <v>141.92254901960783</v>
      </c>
      <c r="E26" s="195">
        <v>291069</v>
      </c>
      <c r="F26" s="141"/>
      <c r="G26" s="141">
        <v>289522</v>
      </c>
      <c r="H26" s="141"/>
      <c r="I26" s="195">
        <f t="shared" si="1"/>
        <v>289522</v>
      </c>
      <c r="J26" s="141">
        <f t="shared" si="2"/>
        <v>99.46851090291305</v>
      </c>
      <c r="K26" s="141">
        <v>208291</v>
      </c>
      <c r="L26" s="141">
        <v>208214</v>
      </c>
      <c r="M26" s="141">
        <f t="shared" si="3"/>
        <v>99.96303248820159</v>
      </c>
      <c r="N26" s="141">
        <v>11081</v>
      </c>
      <c r="O26" s="141">
        <v>11080</v>
      </c>
      <c r="P26" s="141">
        <v>26541</v>
      </c>
      <c r="Q26" s="141">
        <v>25569</v>
      </c>
      <c r="R26" s="141">
        <v>4658</v>
      </c>
      <c r="S26" s="141">
        <v>4569</v>
      </c>
      <c r="T26" s="141">
        <f t="shared" si="4"/>
        <v>250571</v>
      </c>
      <c r="U26" s="141">
        <f t="shared" si="5"/>
        <v>249432</v>
      </c>
      <c r="V26" s="141">
        <f t="shared" si="6"/>
        <v>99.54543821910757</v>
      </c>
      <c r="W26" s="141">
        <v>1238</v>
      </c>
      <c r="X26" s="141">
        <v>838</v>
      </c>
      <c r="Y26" s="141">
        <f t="shared" si="7"/>
        <v>67.68982229402262</v>
      </c>
      <c r="Z26" s="141">
        <v>5000</v>
      </c>
      <c r="AA26" s="141">
        <v>5000</v>
      </c>
      <c r="AB26" s="141"/>
      <c r="AC26" s="141"/>
      <c r="AD26" s="141"/>
      <c r="AE26" s="141"/>
      <c r="AF26" s="176"/>
    </row>
    <row r="27" spans="1:32" ht="15.75" customHeight="1">
      <c r="A27" s="187" t="s">
        <v>136</v>
      </c>
      <c r="B27" s="185" t="s">
        <v>78</v>
      </c>
      <c r="C27" s="186">
        <v>142</v>
      </c>
      <c r="D27" s="186">
        <f t="shared" si="0"/>
        <v>479.07805164319245</v>
      </c>
      <c r="E27" s="195">
        <v>816349</v>
      </c>
      <c r="F27" s="141"/>
      <c r="G27" s="141">
        <v>816349</v>
      </c>
      <c r="H27" s="141"/>
      <c r="I27" s="195">
        <f t="shared" si="1"/>
        <v>816349</v>
      </c>
      <c r="J27" s="141">
        <f t="shared" si="2"/>
        <v>100</v>
      </c>
      <c r="K27" s="141">
        <v>591682</v>
      </c>
      <c r="L27" s="141">
        <v>591682</v>
      </c>
      <c r="M27" s="141">
        <f t="shared" si="3"/>
        <v>100</v>
      </c>
      <c r="N27" s="141">
        <v>42526</v>
      </c>
      <c r="O27" s="141">
        <v>42526</v>
      </c>
      <c r="P27" s="141">
        <v>95290</v>
      </c>
      <c r="Q27" s="141">
        <v>95290</v>
      </c>
      <c r="R27" s="141">
        <v>15337</v>
      </c>
      <c r="S27" s="141">
        <v>15337</v>
      </c>
      <c r="T27" s="141">
        <f t="shared" si="4"/>
        <v>744835</v>
      </c>
      <c r="U27" s="141">
        <f t="shared" si="5"/>
        <v>744835</v>
      </c>
      <c r="V27" s="141">
        <f t="shared" si="6"/>
        <v>100</v>
      </c>
      <c r="W27" s="141">
        <v>15600</v>
      </c>
      <c r="X27" s="141">
        <v>15600</v>
      </c>
      <c r="Y27" s="141">
        <f t="shared" si="7"/>
        <v>100</v>
      </c>
      <c r="Z27" s="141"/>
      <c r="AA27" s="141"/>
      <c r="AB27" s="141"/>
      <c r="AC27" s="141"/>
      <c r="AD27" s="141"/>
      <c r="AE27" s="141"/>
      <c r="AF27" s="176"/>
    </row>
    <row r="28" spans="1:32" ht="15.75" customHeight="1">
      <c r="A28" s="187" t="s">
        <v>137</v>
      </c>
      <c r="B28" s="185" t="s">
        <v>79</v>
      </c>
      <c r="C28" s="186">
        <v>228</v>
      </c>
      <c r="D28" s="186">
        <f t="shared" si="0"/>
        <v>520.21783625731</v>
      </c>
      <c r="E28" s="195">
        <v>1437569</v>
      </c>
      <c r="F28" s="141"/>
      <c r="G28" s="141">
        <v>1423316</v>
      </c>
      <c r="H28" s="141"/>
      <c r="I28" s="195">
        <f t="shared" si="1"/>
        <v>1423316</v>
      </c>
      <c r="J28" s="141">
        <f t="shared" si="2"/>
        <v>99.00853454686349</v>
      </c>
      <c r="K28" s="141">
        <v>1090604</v>
      </c>
      <c r="L28" s="141">
        <v>1081381</v>
      </c>
      <c r="M28" s="141">
        <f t="shared" si="3"/>
        <v>99.15432182533715</v>
      </c>
      <c r="N28" s="141">
        <v>76048</v>
      </c>
      <c r="O28" s="141">
        <v>72527</v>
      </c>
      <c r="P28" s="141">
        <v>162425</v>
      </c>
      <c r="Q28" s="141">
        <v>161330</v>
      </c>
      <c r="R28" s="141">
        <v>25711</v>
      </c>
      <c r="S28" s="141">
        <v>25324</v>
      </c>
      <c r="T28" s="141">
        <f t="shared" si="4"/>
        <v>1354788</v>
      </c>
      <c r="U28" s="141">
        <f>L28+O28+Q28+S28</f>
        <v>1340562</v>
      </c>
      <c r="V28" s="141">
        <f t="shared" si="6"/>
        <v>98.94994641228</v>
      </c>
      <c r="W28" s="141"/>
      <c r="X28" s="141"/>
      <c r="Y28" s="141">
        <v>0</v>
      </c>
      <c r="Z28" s="141"/>
      <c r="AA28" s="141"/>
      <c r="AB28" s="141"/>
      <c r="AC28" s="141"/>
      <c r="AD28" s="141"/>
      <c r="AE28" s="141"/>
      <c r="AF28" s="176"/>
    </row>
    <row r="29" spans="1:32" s="119" customFormat="1" ht="15.75" customHeight="1">
      <c r="A29" s="243" t="s">
        <v>3</v>
      </c>
      <c r="B29" s="243"/>
      <c r="C29" s="200">
        <f>SUM(C7:C28)</f>
        <v>6835</v>
      </c>
      <c r="D29" s="254">
        <f t="shared" si="0"/>
        <v>544.492965130456</v>
      </c>
      <c r="E29" s="200">
        <f>SUM(E7:E28)</f>
        <v>44896114</v>
      </c>
      <c r="F29" s="200">
        <f aca="true" t="shared" si="8" ref="F29:AC29">SUM(F7:F28)</f>
        <v>20500</v>
      </c>
      <c r="G29" s="200">
        <f t="shared" si="8"/>
        <v>44638816</v>
      </c>
      <c r="H29" s="200">
        <f t="shared" si="8"/>
        <v>20497</v>
      </c>
      <c r="I29" s="200">
        <f>SUM(I7:I28)</f>
        <v>44659313</v>
      </c>
      <c r="J29" s="200">
        <f t="shared" si="2"/>
        <v>99.47255791447786</v>
      </c>
      <c r="K29" s="200">
        <f t="shared" si="8"/>
        <v>31408116</v>
      </c>
      <c r="L29" s="200">
        <f t="shared" si="8"/>
        <v>31303252</v>
      </c>
      <c r="M29" s="200">
        <f t="shared" si="3"/>
        <v>99.66612451380401</v>
      </c>
      <c r="N29" s="200">
        <f t="shared" si="8"/>
        <v>2247343</v>
      </c>
      <c r="O29" s="200">
        <f t="shared" si="8"/>
        <v>2243412</v>
      </c>
      <c r="P29" s="200">
        <f t="shared" si="8"/>
        <v>4904627</v>
      </c>
      <c r="Q29" s="200">
        <f t="shared" si="8"/>
        <v>4869397</v>
      </c>
      <c r="R29" s="200">
        <f t="shared" si="8"/>
        <v>763094</v>
      </c>
      <c r="S29" s="200">
        <f t="shared" si="8"/>
        <v>755478</v>
      </c>
      <c r="T29" s="200">
        <f t="shared" si="8"/>
        <v>39323180</v>
      </c>
      <c r="U29" s="201">
        <f>SUM(U7:U28)</f>
        <v>39171539</v>
      </c>
      <c r="V29" s="195">
        <f t="shared" si="6"/>
        <v>99.61437248971218</v>
      </c>
      <c r="W29" s="200">
        <f t="shared" si="8"/>
        <v>2020729</v>
      </c>
      <c r="X29" s="200">
        <f t="shared" si="8"/>
        <v>1987356</v>
      </c>
      <c r="Y29" s="195">
        <f t="shared" si="7"/>
        <v>98.34846731055971</v>
      </c>
      <c r="Z29" s="200">
        <f t="shared" si="8"/>
        <v>571652</v>
      </c>
      <c r="AA29" s="200">
        <f t="shared" si="8"/>
        <v>566177</v>
      </c>
      <c r="AB29" s="200">
        <f t="shared" si="8"/>
        <v>0</v>
      </c>
      <c r="AC29" s="200">
        <f t="shared" si="8"/>
        <v>0</v>
      </c>
      <c r="AD29" s="200">
        <f>SUM(AD7:AD28)</f>
        <v>51850</v>
      </c>
      <c r="AE29" s="200">
        <f>SUM(AE7:AE28)</f>
        <v>51850</v>
      </c>
      <c r="AF29" s="255"/>
    </row>
    <row r="30" spans="1:32" ht="12.75">
      <c r="A30" s="126"/>
      <c r="B30" s="126"/>
      <c r="C30" s="126"/>
      <c r="D30" s="127"/>
      <c r="E30" s="128"/>
      <c r="F30" s="129"/>
      <c r="G30" s="126"/>
      <c r="H30" s="129"/>
      <c r="I30" s="130"/>
      <c r="J30" s="126"/>
      <c r="K30" s="128"/>
      <c r="L30" s="131"/>
      <c r="M30" s="131"/>
      <c r="N30" s="124"/>
      <c r="O30" s="126"/>
      <c r="P30" s="128"/>
      <c r="Q30" s="126"/>
      <c r="R30" s="128"/>
      <c r="S30" s="126"/>
      <c r="T30" s="126"/>
      <c r="U30" s="126"/>
      <c r="V30" s="126"/>
      <c r="W30" s="128"/>
      <c r="X30" s="126"/>
      <c r="Y30" s="126"/>
      <c r="Z30" s="128"/>
      <c r="AA30" s="126"/>
      <c r="AB30" s="128"/>
      <c r="AC30" s="126"/>
      <c r="AD30" s="126"/>
      <c r="AE30" s="126"/>
      <c r="AF30" s="3"/>
    </row>
    <row r="31" spans="4:32" ht="12.75">
      <c r="D31" s="108"/>
      <c r="E31" s="31"/>
      <c r="F31" s="61"/>
      <c r="G31" s="107"/>
      <c r="H31" s="61"/>
      <c r="I31" s="60"/>
      <c r="K31" s="31"/>
      <c r="L31" s="4"/>
      <c r="M31" s="4"/>
      <c r="N31" s="30"/>
      <c r="P31" s="31"/>
      <c r="R31" s="31"/>
      <c r="W31" s="31"/>
      <c r="Z31" s="31"/>
      <c r="AB31" s="31"/>
      <c r="AF31" s="3"/>
    </row>
    <row r="32" spans="1:32" ht="12.75">
      <c r="A32" s="23"/>
      <c r="B32" s="16"/>
      <c r="C32" s="29"/>
      <c r="D32" s="29"/>
      <c r="E32" s="29"/>
      <c r="F32" s="29"/>
      <c r="G32" s="29"/>
      <c r="H32" s="29"/>
      <c r="I32" s="33"/>
      <c r="J32" s="33"/>
      <c r="K32" s="33"/>
      <c r="L32" s="33"/>
      <c r="M32" s="33"/>
      <c r="N32" s="33"/>
      <c r="O32" s="29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7"/>
      <c r="AA32" s="39"/>
      <c r="AB32" s="39"/>
      <c r="AC32" s="40"/>
      <c r="AD32" s="40"/>
      <c r="AE32" s="40"/>
      <c r="AF32" s="3"/>
    </row>
    <row r="33" spans="1:32" ht="12.75">
      <c r="A33" s="23"/>
      <c r="B33" s="16"/>
      <c r="C33" s="29"/>
      <c r="D33" s="29"/>
      <c r="E33" s="29"/>
      <c r="F33" s="29"/>
      <c r="G33" s="29"/>
      <c r="H33" s="29"/>
      <c r="I33" s="33"/>
      <c r="J33" s="33"/>
      <c r="K33" s="33"/>
      <c r="L33" s="33"/>
      <c r="M33" s="33"/>
      <c r="N33" s="33"/>
      <c r="O33" s="29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7"/>
      <c r="AA33" s="39"/>
      <c r="AB33" s="39"/>
      <c r="AC33" s="40"/>
      <c r="AD33" s="40"/>
      <c r="AE33" s="40"/>
      <c r="AF33" s="3"/>
    </row>
    <row r="34" spans="1:32" ht="12.75">
      <c r="A34" s="23"/>
      <c r="B34" s="103"/>
      <c r="C34" s="29"/>
      <c r="D34" s="29"/>
      <c r="E34" s="29"/>
      <c r="F34" s="29"/>
      <c r="G34" s="29"/>
      <c r="H34" s="29"/>
      <c r="I34" s="33"/>
      <c r="J34" s="33"/>
      <c r="K34" s="33"/>
      <c r="L34" s="29"/>
      <c r="M34" s="29"/>
      <c r="N34" s="33"/>
      <c r="O34" s="29"/>
      <c r="P34" s="44"/>
      <c r="Q34" s="34"/>
      <c r="R34" s="34"/>
      <c r="S34" s="44"/>
      <c r="T34" s="44"/>
      <c r="U34" s="44"/>
      <c r="V34" s="44"/>
      <c r="W34" s="44"/>
      <c r="X34" s="44"/>
      <c r="Y34" s="44"/>
      <c r="Z34" s="7"/>
      <c r="AA34" s="39"/>
      <c r="AB34" s="39"/>
      <c r="AC34" s="40"/>
      <c r="AD34" s="40"/>
      <c r="AE34" s="40"/>
      <c r="AF34" s="3"/>
    </row>
    <row r="35" spans="1:32" ht="12.75">
      <c r="A35" s="23"/>
      <c r="B35" s="16"/>
      <c r="C35" s="29"/>
      <c r="D35" s="29"/>
      <c r="E35" s="29"/>
      <c r="F35" s="29"/>
      <c r="G35" s="29"/>
      <c r="H35" s="29"/>
      <c r="I35" s="33"/>
      <c r="J35" s="33"/>
      <c r="K35" s="33"/>
      <c r="L35" s="33"/>
      <c r="M35" s="33"/>
      <c r="N35" s="33"/>
      <c r="O35" s="29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7"/>
      <c r="AA35" s="39"/>
      <c r="AB35" s="39"/>
      <c r="AC35" s="40"/>
      <c r="AD35" s="40"/>
      <c r="AE35" s="40"/>
      <c r="AF35" s="3"/>
    </row>
    <row r="36" spans="1:32" ht="12.75">
      <c r="A36" s="23"/>
      <c r="B36" s="16"/>
      <c r="C36" s="29"/>
      <c r="D36" s="29"/>
      <c r="E36" s="29"/>
      <c r="F36" s="29"/>
      <c r="G36" s="29"/>
      <c r="H36" s="29"/>
      <c r="I36" s="33"/>
      <c r="J36" s="33"/>
      <c r="K36" s="33"/>
      <c r="L36" s="33"/>
      <c r="M36" s="33"/>
      <c r="N36" s="33"/>
      <c r="O36" s="29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7"/>
      <c r="AA36" s="39"/>
      <c r="AB36" s="39"/>
      <c r="AC36" s="40"/>
      <c r="AD36" s="40"/>
      <c r="AE36" s="40"/>
      <c r="AF36" s="3"/>
    </row>
    <row r="37" spans="1:32" ht="12.75">
      <c r="A37" s="23"/>
      <c r="B37" s="3"/>
      <c r="C37" s="29"/>
      <c r="D37" s="29"/>
      <c r="E37" s="29"/>
      <c r="F37" s="29"/>
      <c r="G37" s="29"/>
      <c r="H37" s="29"/>
      <c r="I37" s="44"/>
      <c r="J37" s="29"/>
      <c r="K37" s="29"/>
      <c r="L37" s="29"/>
      <c r="M37" s="29"/>
      <c r="N37" s="29"/>
      <c r="O37" s="29"/>
      <c r="P37" s="29"/>
      <c r="Q37" s="34"/>
      <c r="R37" s="29"/>
      <c r="S37" s="29"/>
      <c r="T37" s="29"/>
      <c r="U37" s="29"/>
      <c r="V37" s="29"/>
      <c r="W37" s="29"/>
      <c r="X37" s="29"/>
      <c r="Y37" s="29"/>
      <c r="Z37" s="7"/>
      <c r="AA37" s="39"/>
      <c r="AB37" s="39"/>
      <c r="AC37" s="40"/>
      <c r="AD37" s="40"/>
      <c r="AE37" s="40"/>
      <c r="AF37" s="3"/>
    </row>
    <row r="38" spans="1:32" ht="12.75">
      <c r="A38" s="23"/>
      <c r="B38" s="24"/>
      <c r="C38" s="29"/>
      <c r="D38" s="29"/>
      <c r="E38" s="33"/>
      <c r="F38" s="33"/>
      <c r="G38" s="33"/>
      <c r="H38" s="33"/>
      <c r="I38" s="44"/>
      <c r="J38" s="33"/>
      <c r="K38" s="33"/>
      <c r="L38" s="33"/>
      <c r="M38" s="33"/>
      <c r="N38" s="33"/>
      <c r="O38" s="29"/>
      <c r="P38" s="44"/>
      <c r="Q38" s="33"/>
      <c r="R38" s="33"/>
      <c r="S38" s="33"/>
      <c r="T38" s="33"/>
      <c r="U38" s="33"/>
      <c r="V38" s="33"/>
      <c r="W38" s="33"/>
      <c r="X38" s="33"/>
      <c r="Y38" s="33"/>
      <c r="Z38" s="7"/>
      <c r="AA38" s="39"/>
      <c r="AB38" s="39"/>
      <c r="AC38" s="40"/>
      <c r="AD38" s="40"/>
      <c r="AE38" s="40"/>
      <c r="AF38" s="3"/>
    </row>
    <row r="39" spans="1:32" ht="12.75">
      <c r="A39" s="23"/>
      <c r="B39" s="24"/>
      <c r="C39" s="29"/>
      <c r="D39" s="29"/>
      <c r="E39" s="33"/>
      <c r="F39" s="33"/>
      <c r="G39" s="33"/>
      <c r="H39" s="33"/>
      <c r="I39" s="44"/>
      <c r="J39" s="33"/>
      <c r="K39" s="33"/>
      <c r="L39" s="33"/>
      <c r="M39" s="33"/>
      <c r="N39" s="33"/>
      <c r="O39" s="29"/>
      <c r="P39" s="44"/>
      <c r="Q39" s="33"/>
      <c r="R39" s="33"/>
      <c r="S39" s="33"/>
      <c r="T39" s="33"/>
      <c r="U39" s="33"/>
      <c r="V39" s="33"/>
      <c r="W39" s="33"/>
      <c r="X39" s="33"/>
      <c r="Y39" s="33"/>
      <c r="Z39" s="7"/>
      <c r="AA39" s="39"/>
      <c r="AB39" s="39"/>
      <c r="AC39" s="40"/>
      <c r="AD39" s="40"/>
      <c r="AE39" s="40"/>
      <c r="AF39" s="3"/>
    </row>
    <row r="40" spans="1:32" s="119" customFormat="1" ht="12.75">
      <c r="A40" s="109"/>
      <c r="B40" s="5"/>
      <c r="C40" s="110"/>
      <c r="D40" s="110"/>
      <c r="E40" s="110"/>
      <c r="F40" s="110"/>
      <c r="G40" s="110"/>
      <c r="H40" s="110"/>
      <c r="I40" s="111"/>
      <c r="J40" s="111"/>
      <c r="K40" s="112"/>
      <c r="L40" s="111"/>
      <c r="M40" s="111"/>
      <c r="N40" s="112"/>
      <c r="O40" s="113"/>
      <c r="P40" s="111"/>
      <c r="Q40" s="114"/>
      <c r="R40" s="114"/>
      <c r="S40" s="114"/>
      <c r="T40" s="114"/>
      <c r="U40" s="114"/>
      <c r="V40" s="114"/>
      <c r="W40" s="114"/>
      <c r="X40" s="114"/>
      <c r="Y40" s="114"/>
      <c r="Z40" s="115"/>
      <c r="AA40" s="116"/>
      <c r="AB40" s="116"/>
      <c r="AC40" s="117"/>
      <c r="AD40" s="117"/>
      <c r="AE40" s="117"/>
      <c r="AF40" s="5"/>
    </row>
    <row r="41" spans="1:32" ht="12.75">
      <c r="A41" s="10"/>
      <c r="B41" s="37"/>
      <c r="C41" s="37"/>
      <c r="D41" s="91"/>
      <c r="E41" s="91"/>
      <c r="F41" s="91"/>
      <c r="G41" s="91"/>
      <c r="H41" s="37"/>
      <c r="I41" s="26"/>
      <c r="J41" s="35"/>
      <c r="K41" s="38"/>
      <c r="L41" s="52"/>
      <c r="M41" s="52"/>
      <c r="N41" s="44"/>
      <c r="O41" s="46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20"/>
      <c r="AA41" s="41"/>
      <c r="AB41" s="7"/>
      <c r="AC41" s="40"/>
      <c r="AD41" s="40"/>
      <c r="AE41" s="40"/>
      <c r="AF41" s="3"/>
    </row>
    <row r="42" spans="1:32" ht="12.75">
      <c r="A42" s="3"/>
      <c r="B42" s="4"/>
      <c r="C42" s="4"/>
      <c r="D42" s="91"/>
      <c r="E42" s="53"/>
      <c r="F42" s="91"/>
      <c r="G42" s="91"/>
      <c r="H42" s="4"/>
      <c r="I42" s="29"/>
      <c r="J42" s="46"/>
      <c r="K42" s="37"/>
      <c r="L42" s="26"/>
      <c r="M42" s="26"/>
      <c r="N42" s="20"/>
      <c r="O42" s="2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20"/>
      <c r="AA42" s="37"/>
      <c r="AB42" s="37"/>
      <c r="AC42" s="40"/>
      <c r="AD42" s="40"/>
      <c r="AE42" s="40"/>
      <c r="AF42" s="3"/>
    </row>
    <row r="43" spans="1:32" ht="12.75">
      <c r="A43" s="10"/>
      <c r="B43" s="37"/>
      <c r="C43" s="37"/>
      <c r="D43" s="91"/>
      <c r="E43" s="91"/>
      <c r="F43" s="91"/>
      <c r="G43" s="91"/>
      <c r="H43" s="37"/>
      <c r="I43" s="37"/>
      <c r="J43" s="36"/>
      <c r="K43" s="42"/>
      <c r="L43" s="42"/>
      <c r="M43" s="42"/>
      <c r="N43" s="7"/>
      <c r="O43" s="7"/>
      <c r="P43" s="43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40"/>
      <c r="AD43" s="40"/>
      <c r="AE43" s="40"/>
      <c r="AF43" s="3"/>
    </row>
    <row r="44" spans="1:32" ht="12.75">
      <c r="A44" s="3"/>
      <c r="B44" s="3"/>
      <c r="C44" s="3"/>
      <c r="D44" s="53"/>
      <c r="E44" s="53"/>
      <c r="F44" s="53"/>
      <c r="G44" s="53"/>
      <c r="H44" s="3"/>
      <c r="I44" s="3"/>
      <c r="J44" s="4"/>
      <c r="K44" s="4"/>
      <c r="L44" s="4"/>
      <c r="M44" s="4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12.75">
      <c r="A45" s="3"/>
      <c r="B45" s="10"/>
      <c r="C45" s="3"/>
      <c r="D45" s="53"/>
      <c r="E45" s="53"/>
      <c r="F45" s="53"/>
      <c r="G45" s="5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>
      <c r="A46" s="3"/>
      <c r="B46" s="3"/>
      <c r="C46" s="3"/>
      <c r="D46" s="53"/>
      <c r="E46" s="53"/>
      <c r="F46" s="53"/>
      <c r="G46" s="5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.75">
      <c r="A47" s="3"/>
      <c r="B47" s="3"/>
      <c r="C47" s="3"/>
      <c r="D47" s="53"/>
      <c r="E47" s="53"/>
      <c r="F47" s="53"/>
      <c r="G47" s="5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3"/>
      <c r="B48" s="3"/>
      <c r="C48" s="3"/>
      <c r="D48" s="53"/>
      <c r="E48" s="53"/>
      <c r="F48" s="53"/>
      <c r="G48" s="5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53"/>
      <c r="E49" s="53"/>
      <c r="F49" s="53"/>
      <c r="G49" s="5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3"/>
      <c r="B50" s="3"/>
      <c r="C50" s="3"/>
      <c r="D50" s="53"/>
      <c r="E50" s="53"/>
      <c r="F50" s="53"/>
      <c r="G50" s="5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</sheetData>
  <mergeCells count="9">
    <mergeCell ref="AE5:AE6"/>
    <mergeCell ref="AB6:AC6"/>
    <mergeCell ref="L5:L6"/>
    <mergeCell ref="O5:O6"/>
    <mergeCell ref="Q5:Q6"/>
    <mergeCell ref="S5:S6"/>
    <mergeCell ref="W5:W6"/>
    <mergeCell ref="X5:X6"/>
    <mergeCell ref="AA5:AA6"/>
  </mergeCells>
  <printOptions/>
  <pageMargins left="0.3937007874015748" right="0" top="0.61" bottom="0.3937007874015748" header="0.84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8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9" sqref="C9"/>
    </sheetView>
  </sheetViews>
  <sheetFormatPr defaultColWidth="9.00390625" defaultRowHeight="12.75"/>
  <cols>
    <col min="1" max="1" width="13.875" style="0" customWidth="1"/>
    <col min="2" max="2" width="5.75390625" style="0" customWidth="1"/>
    <col min="3" max="3" width="8.875" style="0" customWidth="1"/>
    <col min="4" max="4" width="9.00390625" style="0" customWidth="1"/>
    <col min="5" max="5" width="11.625" style="0" customWidth="1"/>
    <col min="6" max="6" width="11.125" style="0" customWidth="1"/>
    <col min="7" max="7" width="7.625" style="0" customWidth="1"/>
    <col min="8" max="8" width="7.875" style="0" hidden="1" customWidth="1"/>
    <col min="9" max="9" width="11.25390625" style="0" customWidth="1"/>
    <col min="10" max="10" width="5.375" style="0" hidden="1" customWidth="1"/>
    <col min="11" max="11" width="7.00390625" style="0" hidden="1" customWidth="1"/>
    <col min="12" max="12" width="10.75390625" style="0" customWidth="1"/>
    <col min="13" max="13" width="6.625" style="0" hidden="1" customWidth="1"/>
    <col min="14" max="14" width="11.125" style="0" customWidth="1"/>
    <col min="15" max="15" width="6.375" style="0" hidden="1" customWidth="1"/>
    <col min="16" max="16" width="10.75390625" style="0" customWidth="1"/>
    <col min="17" max="17" width="9.25390625" style="0" hidden="1" customWidth="1"/>
    <col min="18" max="18" width="9.75390625" style="0" hidden="1" customWidth="1"/>
    <col min="19" max="19" width="5.375" style="0" hidden="1" customWidth="1"/>
    <col min="20" max="20" width="6.75390625" style="0" hidden="1" customWidth="1"/>
    <col min="21" max="21" width="10.375" style="0" customWidth="1"/>
    <col min="22" max="22" width="5.25390625" style="0" hidden="1" customWidth="1"/>
    <col min="23" max="23" width="5.875" style="0" hidden="1" customWidth="1"/>
    <col min="24" max="24" width="7.625" style="0" customWidth="1"/>
    <col min="25" max="26" width="6.75390625" style="0" hidden="1" customWidth="1"/>
  </cols>
  <sheetData>
    <row r="1" spans="1:28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253" t="s">
        <v>173</v>
      </c>
    </row>
    <row r="2" spans="1:26" ht="15.75">
      <c r="A2" s="22"/>
      <c r="B2" s="14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94"/>
      <c r="B3" s="92"/>
      <c r="C3" s="92"/>
      <c r="D3" s="92"/>
      <c r="E3" s="92"/>
      <c r="F3" s="92"/>
      <c r="G3" s="92"/>
      <c r="H3" s="92"/>
      <c r="I3" s="104"/>
      <c r="J3" s="104"/>
      <c r="K3" s="104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7" ht="15.75">
      <c r="A4" s="197" t="s">
        <v>171</v>
      </c>
      <c r="B4" s="95"/>
      <c r="C4" s="95"/>
      <c r="D4" s="95"/>
      <c r="E4" s="95"/>
      <c r="F4" s="95"/>
      <c r="G4" s="95"/>
      <c r="H4" s="95"/>
      <c r="I4" s="100"/>
      <c r="J4" s="100"/>
      <c r="K4" s="100"/>
      <c r="L4" s="95"/>
      <c r="M4" s="95"/>
      <c r="N4" s="95"/>
      <c r="O4" s="95"/>
      <c r="P4" s="95"/>
      <c r="Q4" s="95"/>
      <c r="R4" s="95"/>
      <c r="S4" s="95"/>
      <c r="T4" s="95"/>
      <c r="U4" s="92"/>
      <c r="V4" s="92"/>
      <c r="W4" s="92"/>
      <c r="X4" s="92"/>
      <c r="Y4" s="92"/>
      <c r="Z4" s="92"/>
      <c r="AA4" s="177"/>
    </row>
    <row r="5" spans="1:27" ht="15.75">
      <c r="A5" s="198"/>
      <c r="B5" s="95"/>
      <c r="C5" s="95"/>
      <c r="D5" s="95"/>
      <c r="E5" s="95"/>
      <c r="F5" s="95"/>
      <c r="G5" s="95"/>
      <c r="H5" s="95"/>
      <c r="I5" s="100"/>
      <c r="J5" s="100"/>
      <c r="K5" s="100"/>
      <c r="L5" s="95"/>
      <c r="M5" s="95"/>
      <c r="N5" s="95"/>
      <c r="O5" s="95"/>
      <c r="P5" s="95"/>
      <c r="Q5" s="95"/>
      <c r="R5" s="95"/>
      <c r="S5" s="95"/>
      <c r="T5" s="95"/>
      <c r="U5" s="92"/>
      <c r="V5" s="92"/>
      <c r="W5" s="92"/>
      <c r="X5" s="92"/>
      <c r="Y5" s="92"/>
      <c r="Z5" s="92"/>
      <c r="AA5" s="177"/>
    </row>
    <row r="6" spans="1:27" ht="12.75">
      <c r="A6" s="175" t="s">
        <v>162</v>
      </c>
      <c r="B6" s="92"/>
      <c r="C6" s="92"/>
      <c r="D6" s="92"/>
      <c r="E6" s="92"/>
      <c r="F6" s="92"/>
      <c r="G6" s="92"/>
      <c r="H6" s="92"/>
      <c r="I6" s="104"/>
      <c r="J6" s="104"/>
      <c r="K6" s="104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177"/>
    </row>
    <row r="7" spans="1:27" ht="12.75">
      <c r="A7" s="199"/>
      <c r="B7" s="92"/>
      <c r="C7" s="92"/>
      <c r="D7" s="92"/>
      <c r="E7" s="92"/>
      <c r="F7" s="92"/>
      <c r="G7" s="92"/>
      <c r="H7" s="92"/>
      <c r="I7" s="104"/>
      <c r="J7" s="104"/>
      <c r="K7" s="104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177"/>
    </row>
    <row r="8" spans="1:27" ht="18.75" customHeight="1">
      <c r="A8" s="248" t="s">
        <v>5</v>
      </c>
      <c r="B8" s="256" t="s">
        <v>25</v>
      </c>
      <c r="C8" s="256" t="s">
        <v>28</v>
      </c>
      <c r="D8" s="256" t="s">
        <v>30</v>
      </c>
      <c r="E8" s="258" t="s">
        <v>0</v>
      </c>
      <c r="F8" s="261" t="s">
        <v>1</v>
      </c>
      <c r="G8" s="256" t="s">
        <v>23</v>
      </c>
      <c r="H8" s="202" t="s">
        <v>0</v>
      </c>
      <c r="I8" s="281" t="s">
        <v>63</v>
      </c>
      <c r="J8" s="180"/>
      <c r="K8" s="180"/>
      <c r="L8" s="281" t="s">
        <v>67</v>
      </c>
      <c r="M8" s="180"/>
      <c r="N8" s="281" t="s">
        <v>34</v>
      </c>
      <c r="O8" s="180"/>
      <c r="P8" s="281" t="s">
        <v>35</v>
      </c>
      <c r="Q8" s="183"/>
      <c r="R8" s="183"/>
      <c r="S8" s="183"/>
      <c r="T8" s="180"/>
      <c r="U8" s="281" t="s">
        <v>36</v>
      </c>
      <c r="V8" s="180"/>
      <c r="W8" s="180"/>
      <c r="X8" s="281" t="s">
        <v>68</v>
      </c>
      <c r="Y8" s="180" t="s">
        <v>0</v>
      </c>
      <c r="Z8" s="194" t="s">
        <v>110</v>
      </c>
      <c r="AA8" s="8"/>
    </row>
    <row r="9" spans="1:27" ht="12.75">
      <c r="A9" s="236" t="s">
        <v>83</v>
      </c>
      <c r="B9" s="257" t="s">
        <v>26</v>
      </c>
      <c r="C9" s="257" t="s">
        <v>29</v>
      </c>
      <c r="D9" s="257" t="s">
        <v>31</v>
      </c>
      <c r="E9" s="259" t="s">
        <v>27</v>
      </c>
      <c r="F9" s="262" t="s">
        <v>27</v>
      </c>
      <c r="G9" s="257" t="s">
        <v>24</v>
      </c>
      <c r="H9" s="179" t="s">
        <v>63</v>
      </c>
      <c r="I9" s="282"/>
      <c r="J9" s="203" t="s">
        <v>24</v>
      </c>
      <c r="K9" s="179" t="s">
        <v>67</v>
      </c>
      <c r="L9" s="282"/>
      <c r="M9" s="179" t="s">
        <v>34</v>
      </c>
      <c r="N9" s="282"/>
      <c r="O9" s="179" t="s">
        <v>35</v>
      </c>
      <c r="P9" s="282"/>
      <c r="Q9" s="184" t="s">
        <v>153</v>
      </c>
      <c r="R9" s="184" t="s">
        <v>154</v>
      </c>
      <c r="S9" s="184" t="s">
        <v>150</v>
      </c>
      <c r="T9" s="179" t="s">
        <v>36</v>
      </c>
      <c r="U9" s="282"/>
      <c r="V9" s="203" t="s">
        <v>24</v>
      </c>
      <c r="W9" s="179" t="s">
        <v>68</v>
      </c>
      <c r="X9" s="282"/>
      <c r="Y9" s="283" t="s">
        <v>109</v>
      </c>
      <c r="Z9" s="283"/>
      <c r="AA9" s="9"/>
    </row>
    <row r="10" spans="1:27" ht="14.25" customHeight="1">
      <c r="A10" s="178" t="s">
        <v>105</v>
      </c>
      <c r="B10" s="204">
        <v>6</v>
      </c>
      <c r="C10" s="186">
        <v>8</v>
      </c>
      <c r="D10" s="186">
        <f>F10/12/C10</f>
        <v>251.6875</v>
      </c>
      <c r="E10" s="195">
        <v>24534</v>
      </c>
      <c r="F10" s="241">
        <v>24162</v>
      </c>
      <c r="G10" s="141">
        <f aca="true" t="shared" si="0" ref="G10:G33">F10/E10*100</f>
        <v>98.48373685497677</v>
      </c>
      <c r="H10" s="237">
        <v>12729</v>
      </c>
      <c r="I10" s="238">
        <v>12408</v>
      </c>
      <c r="J10" s="238">
        <f>I10/H10*100</f>
        <v>97.47819938722601</v>
      </c>
      <c r="K10" s="212"/>
      <c r="L10" s="240"/>
      <c r="M10" s="212">
        <v>1552</v>
      </c>
      <c r="N10" s="212">
        <v>1509</v>
      </c>
      <c r="O10" s="212">
        <v>253</v>
      </c>
      <c r="P10" s="212">
        <v>245</v>
      </c>
      <c r="Q10" s="239">
        <f aca="true" t="shared" si="1" ref="Q10:R12">H10+K10+M10+O10</f>
        <v>14534</v>
      </c>
      <c r="R10" s="239">
        <f t="shared" si="1"/>
        <v>14162</v>
      </c>
      <c r="S10" s="239">
        <f>R10/Q10*100</f>
        <v>97.44048438145039</v>
      </c>
      <c r="T10" s="212"/>
      <c r="U10" s="212"/>
      <c r="V10" s="212">
        <v>0</v>
      </c>
      <c r="W10" s="212"/>
      <c r="X10" s="212"/>
      <c r="Y10" s="179"/>
      <c r="Z10" s="179"/>
      <c r="AA10" s="9"/>
    </row>
    <row r="11" spans="1:27" ht="14.25" customHeight="1">
      <c r="A11" s="178" t="s">
        <v>122</v>
      </c>
      <c r="B11" s="204">
        <v>8</v>
      </c>
      <c r="C11" s="186">
        <v>4</v>
      </c>
      <c r="D11" s="186">
        <f>F11/12/C11</f>
        <v>458.125</v>
      </c>
      <c r="E11" s="195">
        <v>22039</v>
      </c>
      <c r="F11" s="241">
        <v>21990</v>
      </c>
      <c r="G11" s="141">
        <f t="shared" si="0"/>
        <v>99.7776668632878</v>
      </c>
      <c r="H11" s="237">
        <v>10200</v>
      </c>
      <c r="I11" s="238">
        <v>10192</v>
      </c>
      <c r="J11" s="238">
        <f>I11/H11*100</f>
        <v>99.92156862745098</v>
      </c>
      <c r="K11" s="212"/>
      <c r="L11" s="240"/>
      <c r="M11" s="212">
        <v>1579</v>
      </c>
      <c r="N11" s="212">
        <v>1579</v>
      </c>
      <c r="O11" s="212">
        <v>260</v>
      </c>
      <c r="P11" s="212">
        <v>220</v>
      </c>
      <c r="Q11" s="239">
        <f t="shared" si="1"/>
        <v>12039</v>
      </c>
      <c r="R11" s="239">
        <f t="shared" si="1"/>
        <v>11991</v>
      </c>
      <c r="S11" s="239">
        <f>R11/Q11*100</f>
        <v>99.60129578868677</v>
      </c>
      <c r="T11" s="212"/>
      <c r="U11" s="212"/>
      <c r="V11" s="212">
        <v>0</v>
      </c>
      <c r="W11" s="212"/>
      <c r="X11" s="212"/>
      <c r="Y11" s="179"/>
      <c r="Z11" s="179"/>
      <c r="AA11" s="9"/>
    </row>
    <row r="12" spans="1:27" ht="14.25" customHeight="1">
      <c r="A12" s="178" t="s">
        <v>7</v>
      </c>
      <c r="B12" s="204">
        <v>10</v>
      </c>
      <c r="C12" s="186">
        <v>55</v>
      </c>
      <c r="D12" s="186">
        <f>F12/12/C12</f>
        <v>394.7560606060606</v>
      </c>
      <c r="E12" s="195">
        <v>261401</v>
      </c>
      <c r="F12" s="195">
        <v>260539</v>
      </c>
      <c r="G12" s="141">
        <f t="shared" si="0"/>
        <v>99.6702384459126</v>
      </c>
      <c r="H12" s="205">
        <v>169554</v>
      </c>
      <c r="I12" s="206">
        <v>169498</v>
      </c>
      <c r="J12" s="206">
        <f>I12/H12*100</f>
        <v>99.96697217405665</v>
      </c>
      <c r="K12" s="141">
        <v>12518</v>
      </c>
      <c r="L12" s="207">
        <v>12518</v>
      </c>
      <c r="M12" s="141">
        <v>27090</v>
      </c>
      <c r="N12" s="141">
        <v>26787</v>
      </c>
      <c r="O12" s="141">
        <v>4399</v>
      </c>
      <c r="P12" s="141">
        <v>4341</v>
      </c>
      <c r="Q12" s="150">
        <f t="shared" si="1"/>
        <v>213561</v>
      </c>
      <c r="R12" s="150">
        <f t="shared" si="1"/>
        <v>213144</v>
      </c>
      <c r="S12" s="150">
        <f>R12/Q12*100</f>
        <v>99.80473962942672</v>
      </c>
      <c r="T12" s="141">
        <v>29103</v>
      </c>
      <c r="U12" s="141">
        <v>29103</v>
      </c>
      <c r="V12" s="141">
        <f>U12/T12*100</f>
        <v>100</v>
      </c>
      <c r="W12" s="141"/>
      <c r="X12" s="141"/>
      <c r="Y12" s="141"/>
      <c r="Z12" s="141"/>
      <c r="AA12" s="6"/>
    </row>
    <row r="13" spans="1:27" ht="14.25" customHeight="1">
      <c r="A13" s="178" t="s">
        <v>123</v>
      </c>
      <c r="B13" s="204">
        <v>11</v>
      </c>
      <c r="C13" s="186">
        <v>30</v>
      </c>
      <c r="D13" s="186">
        <f aca="true" t="shared" si="2" ref="D13:D33">F13/12/C13</f>
        <v>318.8666666666667</v>
      </c>
      <c r="E13" s="195">
        <v>115140</v>
      </c>
      <c r="F13" s="195">
        <v>114792</v>
      </c>
      <c r="G13" s="141">
        <f t="shared" si="0"/>
        <v>99.69775924960918</v>
      </c>
      <c r="H13" s="205">
        <v>83296</v>
      </c>
      <c r="I13" s="206">
        <v>83211</v>
      </c>
      <c r="J13" s="206">
        <f aca="true" t="shared" si="3" ref="J13:J32">I13/H13*100</f>
        <v>99.89795428351901</v>
      </c>
      <c r="K13" s="141">
        <v>4367</v>
      </c>
      <c r="L13" s="207">
        <v>4367</v>
      </c>
      <c r="M13" s="141">
        <v>13388</v>
      </c>
      <c r="N13" s="141">
        <v>13387</v>
      </c>
      <c r="O13" s="141">
        <v>2164</v>
      </c>
      <c r="P13" s="141">
        <v>2164</v>
      </c>
      <c r="Q13" s="150">
        <f aca="true" t="shared" si="4" ref="Q13:Q32">H13+K13+M13+O13</f>
        <v>103215</v>
      </c>
      <c r="R13" s="150">
        <f aca="true" t="shared" si="5" ref="R13:R32">I13+L13+N13+P13</f>
        <v>103129</v>
      </c>
      <c r="S13" s="150">
        <f aca="true" t="shared" si="6" ref="S13:S33">R13/Q13*100</f>
        <v>99.9166787773095</v>
      </c>
      <c r="T13" s="141"/>
      <c r="U13" s="141"/>
      <c r="V13" s="141">
        <v>0</v>
      </c>
      <c r="W13" s="141"/>
      <c r="X13" s="141"/>
      <c r="Y13" s="141"/>
      <c r="Z13" s="141"/>
      <c r="AA13" s="6"/>
    </row>
    <row r="14" spans="1:27" ht="14.25" customHeight="1">
      <c r="A14" s="178" t="s">
        <v>124</v>
      </c>
      <c r="B14" s="204">
        <v>12</v>
      </c>
      <c r="C14" s="186">
        <v>38</v>
      </c>
      <c r="D14" s="186">
        <f t="shared" si="2"/>
        <v>207.66008771929825</v>
      </c>
      <c r="E14" s="195">
        <v>95645</v>
      </c>
      <c r="F14" s="195">
        <v>94693</v>
      </c>
      <c r="G14" s="141">
        <f t="shared" si="0"/>
        <v>99.0046526216739</v>
      </c>
      <c r="H14" s="208">
        <v>62898</v>
      </c>
      <c r="I14" s="141">
        <v>62402</v>
      </c>
      <c r="J14" s="206">
        <f t="shared" si="3"/>
        <v>99.21142166682564</v>
      </c>
      <c r="K14" s="141">
        <v>5969</v>
      </c>
      <c r="L14" s="207">
        <v>5969</v>
      </c>
      <c r="M14" s="141">
        <v>11098</v>
      </c>
      <c r="N14" s="141">
        <v>10842</v>
      </c>
      <c r="O14" s="141">
        <v>1732</v>
      </c>
      <c r="P14" s="141">
        <v>1718</v>
      </c>
      <c r="Q14" s="150">
        <f t="shared" si="4"/>
        <v>81697</v>
      </c>
      <c r="R14" s="150">
        <f t="shared" si="5"/>
        <v>80931</v>
      </c>
      <c r="S14" s="150">
        <f t="shared" si="6"/>
        <v>99.06238907181414</v>
      </c>
      <c r="T14" s="141">
        <v>4492</v>
      </c>
      <c r="U14" s="141">
        <v>4355</v>
      </c>
      <c r="V14" s="141">
        <f>U14/T14*100</f>
        <v>96.95013357079252</v>
      </c>
      <c r="W14" s="141"/>
      <c r="X14" s="141"/>
      <c r="Y14" s="141"/>
      <c r="Z14" s="141"/>
      <c r="AA14" s="6"/>
    </row>
    <row r="15" spans="1:27" ht="14.25" customHeight="1">
      <c r="A15" s="178" t="s">
        <v>64</v>
      </c>
      <c r="B15" s="204">
        <v>13</v>
      </c>
      <c r="C15" s="186">
        <v>26</v>
      </c>
      <c r="D15" s="186">
        <f t="shared" si="2"/>
        <v>254.98076923076923</v>
      </c>
      <c r="E15" s="195">
        <v>80092</v>
      </c>
      <c r="F15" s="195">
        <v>79554</v>
      </c>
      <c r="G15" s="141">
        <f t="shared" si="0"/>
        <v>99.32827248664037</v>
      </c>
      <c r="H15" s="208">
        <v>48040</v>
      </c>
      <c r="I15" s="141">
        <v>48040</v>
      </c>
      <c r="J15" s="206">
        <f t="shared" si="3"/>
        <v>100</v>
      </c>
      <c r="K15" s="141">
        <v>2960</v>
      </c>
      <c r="L15" s="207">
        <v>2960</v>
      </c>
      <c r="M15" s="141">
        <v>6933</v>
      </c>
      <c r="N15" s="141">
        <v>6812</v>
      </c>
      <c r="O15" s="141">
        <v>1171</v>
      </c>
      <c r="P15" s="141">
        <v>1151</v>
      </c>
      <c r="Q15" s="150">
        <f t="shared" si="4"/>
        <v>59104</v>
      </c>
      <c r="R15" s="150">
        <f t="shared" si="5"/>
        <v>58963</v>
      </c>
      <c r="S15" s="150">
        <f t="shared" si="6"/>
        <v>99.76143746616134</v>
      </c>
      <c r="T15" s="141">
        <v>4860</v>
      </c>
      <c r="U15" s="141">
        <v>4860</v>
      </c>
      <c r="V15" s="141">
        <f>U15/T15*100</f>
        <v>100</v>
      </c>
      <c r="W15" s="141"/>
      <c r="X15" s="141"/>
      <c r="Y15" s="141"/>
      <c r="Z15" s="141"/>
      <c r="AA15" s="6"/>
    </row>
    <row r="16" spans="1:27" ht="14.25" customHeight="1">
      <c r="A16" s="178" t="s">
        <v>9</v>
      </c>
      <c r="B16" s="204">
        <v>16</v>
      </c>
      <c r="C16" s="186">
        <v>30</v>
      </c>
      <c r="D16" s="186">
        <f t="shared" si="2"/>
        <v>194.0611111111111</v>
      </c>
      <c r="E16" s="195">
        <v>71005</v>
      </c>
      <c r="F16" s="195">
        <v>69862</v>
      </c>
      <c r="G16" s="141">
        <f t="shared" si="0"/>
        <v>98.39025420745018</v>
      </c>
      <c r="H16" s="141">
        <v>43563</v>
      </c>
      <c r="I16" s="206">
        <v>42709</v>
      </c>
      <c r="J16" s="206">
        <f t="shared" si="3"/>
        <v>98.03962077910154</v>
      </c>
      <c r="K16" s="206">
        <v>920</v>
      </c>
      <c r="L16" s="141">
        <v>920</v>
      </c>
      <c r="M16" s="141">
        <v>6500</v>
      </c>
      <c r="N16" s="141">
        <v>6343</v>
      </c>
      <c r="O16" s="141">
        <v>1042</v>
      </c>
      <c r="P16" s="141">
        <v>1014</v>
      </c>
      <c r="Q16" s="150">
        <f t="shared" si="4"/>
        <v>52025</v>
      </c>
      <c r="R16" s="150">
        <f t="shared" si="5"/>
        <v>50986</v>
      </c>
      <c r="S16" s="150">
        <f t="shared" si="6"/>
        <v>98.00288322921672</v>
      </c>
      <c r="T16" s="141">
        <v>3100</v>
      </c>
      <c r="U16" s="141">
        <v>3100</v>
      </c>
      <c r="V16" s="141">
        <f aca="true" t="shared" si="7" ref="V16:V33">U16/T16*100</f>
        <v>100</v>
      </c>
      <c r="W16" s="141"/>
      <c r="X16" s="141"/>
      <c r="Y16" s="141"/>
      <c r="Z16" s="141"/>
      <c r="AA16" s="6"/>
    </row>
    <row r="17" spans="1:27" ht="14.25" customHeight="1">
      <c r="A17" s="178" t="s">
        <v>8</v>
      </c>
      <c r="B17" s="204">
        <v>17</v>
      </c>
      <c r="C17" s="186">
        <v>54</v>
      </c>
      <c r="D17" s="186">
        <f t="shared" si="2"/>
        <v>171.02932098765433</v>
      </c>
      <c r="E17" s="195">
        <v>113417</v>
      </c>
      <c r="F17" s="195">
        <v>110827</v>
      </c>
      <c r="G17" s="141">
        <f t="shared" si="0"/>
        <v>97.71639172258128</v>
      </c>
      <c r="H17" s="141">
        <v>77275</v>
      </c>
      <c r="I17" s="141">
        <v>75988</v>
      </c>
      <c r="J17" s="206">
        <f t="shared" si="3"/>
        <v>98.33451957295374</v>
      </c>
      <c r="K17" s="141">
        <v>4730</v>
      </c>
      <c r="L17" s="141">
        <v>4728</v>
      </c>
      <c r="M17" s="141">
        <v>11131</v>
      </c>
      <c r="N17" s="141">
        <v>10563</v>
      </c>
      <c r="O17" s="141">
        <v>1593</v>
      </c>
      <c r="P17" s="141">
        <v>1568</v>
      </c>
      <c r="Q17" s="150">
        <f t="shared" si="4"/>
        <v>94729</v>
      </c>
      <c r="R17" s="150">
        <f t="shared" si="5"/>
        <v>92847</v>
      </c>
      <c r="S17" s="150">
        <f t="shared" si="6"/>
        <v>98.01327998817679</v>
      </c>
      <c r="T17" s="141">
        <v>6056</v>
      </c>
      <c r="U17" s="141">
        <v>5589</v>
      </c>
      <c r="V17" s="141">
        <f t="shared" si="7"/>
        <v>92.2886393659181</v>
      </c>
      <c r="W17" s="141"/>
      <c r="X17" s="141"/>
      <c r="Y17" s="141"/>
      <c r="Z17" s="141"/>
      <c r="AA17" s="6"/>
    </row>
    <row r="18" spans="1:27" ht="14.25" customHeight="1">
      <c r="A18" s="178" t="s">
        <v>12</v>
      </c>
      <c r="B18" s="204">
        <v>21</v>
      </c>
      <c r="C18" s="186">
        <v>25</v>
      </c>
      <c r="D18" s="186">
        <f t="shared" si="2"/>
        <v>147.61666666666667</v>
      </c>
      <c r="E18" s="195">
        <v>44659</v>
      </c>
      <c r="F18" s="195">
        <v>44285</v>
      </c>
      <c r="G18" s="141">
        <f t="shared" si="0"/>
        <v>99.16254282451466</v>
      </c>
      <c r="H18" s="141">
        <v>30685</v>
      </c>
      <c r="I18" s="141">
        <v>30431</v>
      </c>
      <c r="J18" s="206">
        <f t="shared" si="3"/>
        <v>99.17223399054913</v>
      </c>
      <c r="K18" s="141">
        <v>2494</v>
      </c>
      <c r="L18" s="141">
        <v>2494</v>
      </c>
      <c r="M18" s="141">
        <v>4732</v>
      </c>
      <c r="N18" s="141">
        <v>4732</v>
      </c>
      <c r="O18" s="141">
        <v>752</v>
      </c>
      <c r="P18" s="141">
        <v>752</v>
      </c>
      <c r="Q18" s="150">
        <f t="shared" si="4"/>
        <v>38663</v>
      </c>
      <c r="R18" s="150">
        <f t="shared" si="5"/>
        <v>38409</v>
      </c>
      <c r="S18" s="150">
        <f t="shared" si="6"/>
        <v>99.34304115045393</v>
      </c>
      <c r="T18" s="141"/>
      <c r="U18" s="141"/>
      <c r="V18" s="141">
        <v>0</v>
      </c>
      <c r="W18" s="141">
        <v>500</v>
      </c>
      <c r="X18" s="141">
        <v>500</v>
      </c>
      <c r="Y18" s="141"/>
      <c r="Z18" s="141"/>
      <c r="AA18" s="6"/>
    </row>
    <row r="19" spans="1:27" ht="14.25" customHeight="1">
      <c r="A19" s="178" t="s">
        <v>13</v>
      </c>
      <c r="B19" s="204">
        <v>23</v>
      </c>
      <c r="C19" s="186">
        <v>31</v>
      </c>
      <c r="D19" s="186">
        <f t="shared" si="2"/>
        <v>278.68817204301075</v>
      </c>
      <c r="E19" s="195">
        <v>105122</v>
      </c>
      <c r="F19" s="195">
        <v>103672</v>
      </c>
      <c r="G19" s="141">
        <f t="shared" si="0"/>
        <v>98.62065029204162</v>
      </c>
      <c r="H19" s="141">
        <v>70937</v>
      </c>
      <c r="I19" s="141">
        <v>69874</v>
      </c>
      <c r="J19" s="206">
        <f t="shared" si="3"/>
        <v>98.50148723515233</v>
      </c>
      <c r="K19" s="141">
        <v>3261</v>
      </c>
      <c r="L19" s="141">
        <v>3260</v>
      </c>
      <c r="M19" s="141">
        <v>10824</v>
      </c>
      <c r="N19" s="141">
        <v>10606</v>
      </c>
      <c r="O19" s="141">
        <v>1751</v>
      </c>
      <c r="P19" s="141">
        <v>1705</v>
      </c>
      <c r="Q19" s="150">
        <f t="shared" si="4"/>
        <v>86773</v>
      </c>
      <c r="R19" s="150">
        <f t="shared" si="5"/>
        <v>85445</v>
      </c>
      <c r="S19" s="150">
        <f t="shared" si="6"/>
        <v>98.46957002754313</v>
      </c>
      <c r="T19" s="141">
        <v>2736</v>
      </c>
      <c r="U19" s="141">
        <v>2736</v>
      </c>
      <c r="V19" s="141">
        <f t="shared" si="7"/>
        <v>100</v>
      </c>
      <c r="W19" s="141"/>
      <c r="X19" s="141"/>
      <c r="Y19" s="141"/>
      <c r="Z19" s="141"/>
      <c r="AA19" s="6"/>
    </row>
    <row r="20" spans="1:27" ht="14.25" customHeight="1">
      <c r="A20" s="178" t="s">
        <v>14</v>
      </c>
      <c r="B20" s="204">
        <v>26</v>
      </c>
      <c r="C20" s="186">
        <v>27</v>
      </c>
      <c r="D20" s="186">
        <f t="shared" si="2"/>
        <v>298.75308641975306</v>
      </c>
      <c r="E20" s="195">
        <v>97255</v>
      </c>
      <c r="F20" s="195">
        <v>96796</v>
      </c>
      <c r="G20" s="141">
        <f t="shared" si="0"/>
        <v>99.52804483059997</v>
      </c>
      <c r="H20" s="141">
        <v>67794</v>
      </c>
      <c r="I20" s="141">
        <v>67580</v>
      </c>
      <c r="J20" s="206">
        <f t="shared" si="3"/>
        <v>99.68433784700711</v>
      </c>
      <c r="K20" s="141">
        <v>5621</v>
      </c>
      <c r="L20" s="141">
        <v>5620</v>
      </c>
      <c r="M20" s="141">
        <v>10917</v>
      </c>
      <c r="N20" s="141">
        <v>10890</v>
      </c>
      <c r="O20" s="141">
        <v>1750</v>
      </c>
      <c r="P20" s="141">
        <v>1744</v>
      </c>
      <c r="Q20" s="150">
        <f t="shared" si="4"/>
        <v>86082</v>
      </c>
      <c r="R20" s="150">
        <f t="shared" si="5"/>
        <v>85834</v>
      </c>
      <c r="S20" s="150">
        <f t="shared" si="6"/>
        <v>99.71190260449339</v>
      </c>
      <c r="T20" s="141">
        <v>1784</v>
      </c>
      <c r="U20" s="141">
        <v>1784</v>
      </c>
      <c r="V20" s="141">
        <f t="shared" si="7"/>
        <v>100</v>
      </c>
      <c r="W20" s="141"/>
      <c r="X20" s="141"/>
      <c r="Y20" s="141"/>
      <c r="Z20" s="141"/>
      <c r="AA20" s="6"/>
    </row>
    <row r="21" spans="1:27" ht="14.25" customHeight="1">
      <c r="A21" s="178" t="s">
        <v>16</v>
      </c>
      <c r="B21" s="204">
        <v>29</v>
      </c>
      <c r="C21" s="186">
        <v>35</v>
      </c>
      <c r="D21" s="186">
        <f t="shared" si="2"/>
        <v>298.4166666666667</v>
      </c>
      <c r="E21" s="195">
        <v>127951</v>
      </c>
      <c r="F21" s="195">
        <v>125335</v>
      </c>
      <c r="G21" s="141">
        <f t="shared" si="0"/>
        <v>97.95546732733624</v>
      </c>
      <c r="H21" s="141">
        <v>88794</v>
      </c>
      <c r="I21" s="141">
        <v>87333</v>
      </c>
      <c r="J21" s="206">
        <f t="shared" si="3"/>
        <v>98.3546185553078</v>
      </c>
      <c r="K21" s="141">
        <v>6483</v>
      </c>
      <c r="L21" s="141">
        <v>6483</v>
      </c>
      <c r="M21" s="141">
        <v>14364</v>
      </c>
      <c r="N21" s="141">
        <v>13572</v>
      </c>
      <c r="O21" s="141">
        <v>2085</v>
      </c>
      <c r="P21" s="141">
        <v>1833</v>
      </c>
      <c r="Q21" s="150">
        <f t="shared" si="4"/>
        <v>111726</v>
      </c>
      <c r="R21" s="150">
        <f t="shared" si="5"/>
        <v>109221</v>
      </c>
      <c r="S21" s="150">
        <f t="shared" si="6"/>
        <v>97.75790773857473</v>
      </c>
      <c r="T21" s="141">
        <v>6130</v>
      </c>
      <c r="U21" s="141">
        <v>6130</v>
      </c>
      <c r="V21" s="141">
        <f t="shared" si="7"/>
        <v>100</v>
      </c>
      <c r="W21" s="141"/>
      <c r="X21" s="141"/>
      <c r="Y21" s="141"/>
      <c r="Z21" s="141"/>
      <c r="AA21" s="6"/>
    </row>
    <row r="22" spans="1:27" ht="14.25" customHeight="1">
      <c r="A22" s="178" t="s">
        <v>125</v>
      </c>
      <c r="B22" s="204">
        <v>31</v>
      </c>
      <c r="C22" s="186">
        <v>62</v>
      </c>
      <c r="D22" s="186">
        <f t="shared" si="2"/>
        <v>214.61424731182797</v>
      </c>
      <c r="E22" s="195">
        <v>160038</v>
      </c>
      <c r="F22" s="195">
        <v>159673</v>
      </c>
      <c r="G22" s="141">
        <f t="shared" si="0"/>
        <v>99.77192916682289</v>
      </c>
      <c r="H22" s="141">
        <v>92588</v>
      </c>
      <c r="I22" s="141">
        <v>92588</v>
      </c>
      <c r="J22" s="206">
        <f t="shared" si="3"/>
        <v>100</v>
      </c>
      <c r="K22" s="141">
        <v>6662</v>
      </c>
      <c r="L22" s="141">
        <v>6662</v>
      </c>
      <c r="M22" s="141">
        <v>15015</v>
      </c>
      <c r="N22" s="141">
        <v>14931</v>
      </c>
      <c r="O22" s="141">
        <v>2404</v>
      </c>
      <c r="P22" s="141">
        <v>2394</v>
      </c>
      <c r="Q22" s="150">
        <f t="shared" si="4"/>
        <v>116669</v>
      </c>
      <c r="R22" s="150">
        <f t="shared" si="5"/>
        <v>116575</v>
      </c>
      <c r="S22" s="150">
        <f t="shared" si="6"/>
        <v>99.91943018282493</v>
      </c>
      <c r="T22" s="141">
        <v>29543</v>
      </c>
      <c r="U22" s="141">
        <v>29543</v>
      </c>
      <c r="V22" s="141">
        <f t="shared" si="7"/>
        <v>100</v>
      </c>
      <c r="W22" s="141"/>
      <c r="X22" s="141"/>
      <c r="Y22" s="141"/>
      <c r="Z22" s="141"/>
      <c r="AA22" s="6"/>
    </row>
    <row r="23" spans="1:27" ht="14.25" customHeight="1">
      <c r="A23" s="178" t="s">
        <v>18</v>
      </c>
      <c r="B23" s="204">
        <v>34</v>
      </c>
      <c r="C23" s="186">
        <v>21</v>
      </c>
      <c r="D23" s="186">
        <f t="shared" si="2"/>
        <v>438.61111111111114</v>
      </c>
      <c r="E23" s="195">
        <v>111869</v>
      </c>
      <c r="F23" s="195">
        <v>110530</v>
      </c>
      <c r="G23" s="141">
        <f t="shared" si="0"/>
        <v>98.80306429842048</v>
      </c>
      <c r="H23" s="141">
        <v>76600</v>
      </c>
      <c r="I23" s="141">
        <v>75709</v>
      </c>
      <c r="J23" s="206">
        <f t="shared" si="3"/>
        <v>98.83681462140991</v>
      </c>
      <c r="K23" s="141">
        <v>3778</v>
      </c>
      <c r="L23" s="141">
        <v>3777</v>
      </c>
      <c r="M23" s="141">
        <v>11844</v>
      </c>
      <c r="N23" s="141">
        <v>11621</v>
      </c>
      <c r="O23" s="141">
        <v>1918</v>
      </c>
      <c r="P23" s="141">
        <v>1876</v>
      </c>
      <c r="Q23" s="150">
        <f t="shared" si="4"/>
        <v>94140</v>
      </c>
      <c r="R23" s="150">
        <f t="shared" si="5"/>
        <v>92983</v>
      </c>
      <c r="S23" s="150">
        <f t="shared" si="6"/>
        <v>98.77097939239431</v>
      </c>
      <c r="T23" s="141">
        <v>8584</v>
      </c>
      <c r="U23" s="141">
        <v>8584</v>
      </c>
      <c r="V23" s="141">
        <f t="shared" si="7"/>
        <v>100</v>
      </c>
      <c r="W23" s="141"/>
      <c r="X23" s="141"/>
      <c r="Y23" s="141"/>
      <c r="Z23" s="141"/>
      <c r="AA23" s="6"/>
    </row>
    <row r="24" spans="1:27" ht="14.25" customHeight="1">
      <c r="A24" s="178" t="s">
        <v>19</v>
      </c>
      <c r="B24" s="204">
        <v>35</v>
      </c>
      <c r="C24" s="186">
        <v>43</v>
      </c>
      <c r="D24" s="186">
        <f t="shared" si="2"/>
        <v>253.75581395348837</v>
      </c>
      <c r="E24" s="195">
        <v>134092</v>
      </c>
      <c r="F24" s="195">
        <v>130938</v>
      </c>
      <c r="G24" s="141">
        <f t="shared" si="0"/>
        <v>97.64788354264236</v>
      </c>
      <c r="H24" s="141">
        <v>96852</v>
      </c>
      <c r="I24" s="141">
        <v>94615</v>
      </c>
      <c r="J24" s="206">
        <f t="shared" si="3"/>
        <v>97.69029033990006</v>
      </c>
      <c r="K24" s="141">
        <v>6518</v>
      </c>
      <c r="L24" s="141">
        <v>6518</v>
      </c>
      <c r="M24" s="141">
        <v>16188</v>
      </c>
      <c r="N24" s="141">
        <v>15282</v>
      </c>
      <c r="O24" s="141">
        <v>2369</v>
      </c>
      <c r="P24" s="141">
        <v>2361</v>
      </c>
      <c r="Q24" s="150">
        <f t="shared" si="4"/>
        <v>121927</v>
      </c>
      <c r="R24" s="150">
        <f t="shared" si="5"/>
        <v>118776</v>
      </c>
      <c r="S24" s="150">
        <f t="shared" si="6"/>
        <v>97.41566675141684</v>
      </c>
      <c r="T24" s="141">
        <v>2137</v>
      </c>
      <c r="U24" s="141">
        <v>2137</v>
      </c>
      <c r="V24" s="141">
        <f t="shared" si="7"/>
        <v>100</v>
      </c>
      <c r="W24" s="141"/>
      <c r="X24" s="141"/>
      <c r="Y24" s="141"/>
      <c r="Z24" s="141"/>
      <c r="AA24" s="6"/>
    </row>
    <row r="25" spans="1:27" ht="14.25" customHeight="1">
      <c r="A25" s="178" t="s">
        <v>20</v>
      </c>
      <c r="B25" s="204">
        <v>37</v>
      </c>
      <c r="C25" s="186">
        <v>19</v>
      </c>
      <c r="D25" s="186">
        <f t="shared" si="2"/>
        <v>350.9780701754386</v>
      </c>
      <c r="E25" s="195">
        <v>81096</v>
      </c>
      <c r="F25" s="195">
        <v>80023</v>
      </c>
      <c r="G25" s="141">
        <f t="shared" si="0"/>
        <v>98.67687678800434</v>
      </c>
      <c r="H25" s="141">
        <v>51521</v>
      </c>
      <c r="I25" s="141">
        <v>51144</v>
      </c>
      <c r="J25" s="206">
        <f t="shared" si="3"/>
        <v>99.2682595446517</v>
      </c>
      <c r="K25" s="141">
        <v>3087</v>
      </c>
      <c r="L25" s="141">
        <v>3086</v>
      </c>
      <c r="M25" s="141">
        <v>8127</v>
      </c>
      <c r="N25" s="141">
        <v>7856</v>
      </c>
      <c r="O25" s="141">
        <v>1099</v>
      </c>
      <c r="P25" s="141">
        <v>1073</v>
      </c>
      <c r="Q25" s="150">
        <f t="shared" si="4"/>
        <v>63834</v>
      </c>
      <c r="R25" s="150">
        <f t="shared" si="5"/>
        <v>63159</v>
      </c>
      <c r="S25" s="150">
        <f t="shared" si="6"/>
        <v>98.94256979039383</v>
      </c>
      <c r="T25" s="141">
        <v>2616</v>
      </c>
      <c r="U25" s="141">
        <v>2471</v>
      </c>
      <c r="V25" s="141">
        <f t="shared" si="7"/>
        <v>94.4571865443425</v>
      </c>
      <c r="W25" s="141"/>
      <c r="X25" s="141"/>
      <c r="Y25" s="141"/>
      <c r="Z25" s="141"/>
      <c r="AA25" s="6"/>
    </row>
    <row r="26" spans="1:27" ht="14.25" customHeight="1">
      <c r="A26" s="178" t="s">
        <v>22</v>
      </c>
      <c r="B26" s="204">
        <v>40</v>
      </c>
      <c r="C26" s="186">
        <v>87</v>
      </c>
      <c r="D26" s="186">
        <f t="shared" si="2"/>
        <v>242.24521072796932</v>
      </c>
      <c r="E26" s="195">
        <v>254518</v>
      </c>
      <c r="F26" s="195">
        <v>252904</v>
      </c>
      <c r="G26" s="141">
        <f t="shared" si="0"/>
        <v>99.36586017491886</v>
      </c>
      <c r="H26" s="141">
        <v>180988</v>
      </c>
      <c r="I26" s="141">
        <v>180079</v>
      </c>
      <c r="J26" s="206">
        <f t="shared" si="3"/>
        <v>99.49775675735408</v>
      </c>
      <c r="K26" s="141">
        <v>11049</v>
      </c>
      <c r="L26" s="141">
        <v>11048</v>
      </c>
      <c r="M26" s="141">
        <v>26644</v>
      </c>
      <c r="N26" s="141">
        <v>26325</v>
      </c>
      <c r="O26" s="141">
        <v>4016</v>
      </c>
      <c r="P26" s="141">
        <v>4015</v>
      </c>
      <c r="Q26" s="150">
        <f t="shared" si="4"/>
        <v>222697</v>
      </c>
      <c r="R26" s="150">
        <f t="shared" si="5"/>
        <v>221467</v>
      </c>
      <c r="S26" s="150">
        <f t="shared" si="6"/>
        <v>99.44768003161246</v>
      </c>
      <c r="T26" s="141">
        <v>12265</v>
      </c>
      <c r="U26" s="141">
        <v>12265</v>
      </c>
      <c r="V26" s="141">
        <f t="shared" si="7"/>
        <v>100</v>
      </c>
      <c r="W26" s="141"/>
      <c r="X26" s="141"/>
      <c r="Y26" s="141"/>
      <c r="Z26" s="141"/>
      <c r="AA26" s="6"/>
    </row>
    <row r="27" spans="1:27" ht="14.25" customHeight="1">
      <c r="A27" s="178" t="s">
        <v>126</v>
      </c>
      <c r="B27" s="204">
        <v>42</v>
      </c>
      <c r="C27" s="186">
        <v>45</v>
      </c>
      <c r="D27" s="186">
        <f t="shared" si="2"/>
        <v>182.80555555555554</v>
      </c>
      <c r="E27" s="195">
        <v>99438</v>
      </c>
      <c r="F27" s="195">
        <v>98715</v>
      </c>
      <c r="G27" s="141">
        <f t="shared" si="0"/>
        <v>99.27291377541785</v>
      </c>
      <c r="H27" s="141">
        <v>67315</v>
      </c>
      <c r="I27" s="141">
        <v>67108</v>
      </c>
      <c r="J27" s="206">
        <f t="shared" si="3"/>
        <v>99.69249052959964</v>
      </c>
      <c r="K27" s="141">
        <v>5583</v>
      </c>
      <c r="L27" s="141">
        <v>5583</v>
      </c>
      <c r="M27" s="141">
        <v>11174</v>
      </c>
      <c r="N27" s="141">
        <v>10735</v>
      </c>
      <c r="O27" s="141">
        <v>1773</v>
      </c>
      <c r="P27" s="141">
        <v>1701</v>
      </c>
      <c r="Q27" s="150">
        <f t="shared" si="4"/>
        <v>85845</v>
      </c>
      <c r="R27" s="150">
        <f t="shared" si="5"/>
        <v>85127</v>
      </c>
      <c r="S27" s="150">
        <f t="shared" si="6"/>
        <v>99.16360882986778</v>
      </c>
      <c r="T27" s="141">
        <v>3616</v>
      </c>
      <c r="U27" s="141">
        <v>3616</v>
      </c>
      <c r="V27" s="141">
        <f t="shared" si="7"/>
        <v>100</v>
      </c>
      <c r="W27" s="141"/>
      <c r="X27" s="141"/>
      <c r="Y27" s="141"/>
      <c r="Z27" s="141"/>
      <c r="AA27" s="6"/>
    </row>
    <row r="28" spans="1:27" ht="14.25" customHeight="1">
      <c r="A28" s="178" t="s">
        <v>127</v>
      </c>
      <c r="B28" s="204">
        <v>43</v>
      </c>
      <c r="C28" s="186">
        <v>43</v>
      </c>
      <c r="D28" s="186">
        <f t="shared" si="2"/>
        <v>238.5542635658915</v>
      </c>
      <c r="E28" s="195">
        <v>125115</v>
      </c>
      <c r="F28" s="195">
        <v>123094</v>
      </c>
      <c r="G28" s="141">
        <f t="shared" si="0"/>
        <v>98.3846860887983</v>
      </c>
      <c r="H28" s="141">
        <v>86446</v>
      </c>
      <c r="I28" s="141">
        <v>85002</v>
      </c>
      <c r="J28" s="206">
        <f t="shared" si="3"/>
        <v>98.3295930407422</v>
      </c>
      <c r="K28" s="141">
        <v>4429</v>
      </c>
      <c r="L28" s="141">
        <v>4429</v>
      </c>
      <c r="M28" s="141">
        <v>14059</v>
      </c>
      <c r="N28" s="141">
        <v>13550</v>
      </c>
      <c r="O28" s="141">
        <v>2131</v>
      </c>
      <c r="P28" s="141">
        <v>2062</v>
      </c>
      <c r="Q28" s="150">
        <f t="shared" si="4"/>
        <v>107065</v>
      </c>
      <c r="R28" s="150">
        <f t="shared" si="5"/>
        <v>105043</v>
      </c>
      <c r="S28" s="150">
        <f t="shared" si="6"/>
        <v>98.11142763741653</v>
      </c>
      <c r="T28" s="141">
        <v>9190</v>
      </c>
      <c r="U28" s="141">
        <v>9190</v>
      </c>
      <c r="V28" s="141">
        <f t="shared" si="7"/>
        <v>100</v>
      </c>
      <c r="W28" s="141">
        <v>450</v>
      </c>
      <c r="X28" s="141">
        <v>450</v>
      </c>
      <c r="Y28" s="141"/>
      <c r="Z28" s="141"/>
      <c r="AA28" s="6"/>
    </row>
    <row r="29" spans="1:27" ht="14.25" customHeight="1">
      <c r="A29" s="178" t="s">
        <v>163</v>
      </c>
      <c r="B29" s="204">
        <v>45</v>
      </c>
      <c r="C29" s="186">
        <v>59</v>
      </c>
      <c r="D29" s="186">
        <f t="shared" si="2"/>
        <v>307.10593220338984</v>
      </c>
      <c r="E29" s="195">
        <v>218376</v>
      </c>
      <c r="F29" s="195">
        <v>217431</v>
      </c>
      <c r="G29" s="141">
        <f t="shared" si="0"/>
        <v>99.56726013847675</v>
      </c>
      <c r="H29" s="141">
        <v>156912</v>
      </c>
      <c r="I29" s="141">
        <v>156554</v>
      </c>
      <c r="J29" s="206">
        <f t="shared" si="3"/>
        <v>99.77184664015499</v>
      </c>
      <c r="K29" s="141">
        <v>8987</v>
      </c>
      <c r="L29" s="141">
        <v>8986</v>
      </c>
      <c r="M29" s="141">
        <v>25733</v>
      </c>
      <c r="N29" s="141">
        <v>25474</v>
      </c>
      <c r="O29" s="141">
        <v>3797</v>
      </c>
      <c r="P29" s="141">
        <v>3792</v>
      </c>
      <c r="Q29" s="150">
        <f t="shared" si="4"/>
        <v>195429</v>
      </c>
      <c r="R29" s="150">
        <f t="shared" si="5"/>
        <v>194806</v>
      </c>
      <c r="S29" s="150">
        <f t="shared" si="6"/>
        <v>99.68121414938418</v>
      </c>
      <c r="T29" s="141">
        <v>5000</v>
      </c>
      <c r="U29" s="141">
        <v>5000</v>
      </c>
      <c r="V29" s="141">
        <f t="shared" si="7"/>
        <v>100</v>
      </c>
      <c r="W29" s="141"/>
      <c r="X29" s="141"/>
      <c r="Y29" s="141"/>
      <c r="Z29" s="141"/>
      <c r="AA29" s="6"/>
    </row>
    <row r="30" spans="1:27" ht="14.25" customHeight="1">
      <c r="A30" s="178" t="s">
        <v>129</v>
      </c>
      <c r="B30" s="204">
        <v>46</v>
      </c>
      <c r="C30" s="186">
        <v>62</v>
      </c>
      <c r="D30" s="186">
        <f t="shared" si="2"/>
        <v>188.69758064516128</v>
      </c>
      <c r="E30" s="195">
        <v>140585</v>
      </c>
      <c r="F30" s="195">
        <v>140391</v>
      </c>
      <c r="G30" s="141">
        <f t="shared" si="0"/>
        <v>99.86200519258811</v>
      </c>
      <c r="H30" s="141">
        <v>82937</v>
      </c>
      <c r="I30" s="141">
        <v>82937</v>
      </c>
      <c r="J30" s="206">
        <f t="shared" si="3"/>
        <v>100</v>
      </c>
      <c r="K30" s="141">
        <v>4652</v>
      </c>
      <c r="L30" s="141">
        <v>4651</v>
      </c>
      <c r="M30" s="141">
        <v>12624</v>
      </c>
      <c r="N30" s="141">
        <v>12624</v>
      </c>
      <c r="O30" s="141">
        <v>2030</v>
      </c>
      <c r="P30" s="141">
        <v>2030</v>
      </c>
      <c r="Q30" s="150">
        <f t="shared" si="4"/>
        <v>102243</v>
      </c>
      <c r="R30" s="150">
        <f t="shared" si="5"/>
        <v>102242</v>
      </c>
      <c r="S30" s="150">
        <f t="shared" si="6"/>
        <v>99.99902193793218</v>
      </c>
      <c r="T30" s="141">
        <v>8077</v>
      </c>
      <c r="U30" s="141">
        <v>8077</v>
      </c>
      <c r="V30" s="141">
        <f t="shared" si="7"/>
        <v>100</v>
      </c>
      <c r="W30" s="141">
        <v>500</v>
      </c>
      <c r="X30" s="141">
        <v>500</v>
      </c>
      <c r="Y30" s="141"/>
      <c r="Z30" s="141"/>
      <c r="AA30" s="6"/>
    </row>
    <row r="31" spans="1:27" ht="14.25" customHeight="1">
      <c r="A31" s="178" t="s">
        <v>130</v>
      </c>
      <c r="B31" s="204">
        <v>47</v>
      </c>
      <c r="C31" s="186">
        <v>62</v>
      </c>
      <c r="D31" s="186">
        <f t="shared" si="2"/>
        <v>282.11559139784947</v>
      </c>
      <c r="E31" s="195">
        <v>210685</v>
      </c>
      <c r="F31" s="195">
        <v>209894</v>
      </c>
      <c r="G31" s="141">
        <f t="shared" si="0"/>
        <v>99.62455798941548</v>
      </c>
      <c r="H31" s="141">
        <v>142992</v>
      </c>
      <c r="I31" s="141">
        <v>142992</v>
      </c>
      <c r="J31" s="206">
        <f t="shared" si="3"/>
        <v>100</v>
      </c>
      <c r="K31" s="141">
        <v>8599</v>
      </c>
      <c r="L31" s="141">
        <v>8599</v>
      </c>
      <c r="M31" s="141">
        <v>21652</v>
      </c>
      <c r="N31" s="141">
        <v>21292</v>
      </c>
      <c r="O31" s="141">
        <v>3525</v>
      </c>
      <c r="P31" s="141">
        <v>3467</v>
      </c>
      <c r="Q31" s="150">
        <f t="shared" si="4"/>
        <v>176768</v>
      </c>
      <c r="R31" s="150">
        <f t="shared" si="5"/>
        <v>176350</v>
      </c>
      <c r="S31" s="150">
        <f t="shared" si="6"/>
        <v>99.76353186097032</v>
      </c>
      <c r="T31" s="141">
        <v>20851</v>
      </c>
      <c r="U31" s="141">
        <v>20851</v>
      </c>
      <c r="V31" s="141">
        <f t="shared" si="7"/>
        <v>100</v>
      </c>
      <c r="W31" s="141"/>
      <c r="X31" s="141"/>
      <c r="Y31" s="141"/>
      <c r="Z31" s="141"/>
      <c r="AA31" s="6"/>
    </row>
    <row r="32" spans="1:27" ht="14.25" customHeight="1">
      <c r="A32" s="209" t="s">
        <v>131</v>
      </c>
      <c r="B32" s="204">
        <v>48</v>
      </c>
      <c r="C32" s="186">
        <v>36</v>
      </c>
      <c r="D32" s="186">
        <f t="shared" si="2"/>
        <v>247.4074074074074</v>
      </c>
      <c r="E32" s="195">
        <v>107087</v>
      </c>
      <c r="F32" s="195">
        <v>106880</v>
      </c>
      <c r="G32" s="141">
        <f t="shared" si="0"/>
        <v>99.80669922586308</v>
      </c>
      <c r="H32" s="141">
        <v>73594</v>
      </c>
      <c r="I32" s="141">
        <v>73416</v>
      </c>
      <c r="J32" s="206">
        <f t="shared" si="3"/>
        <v>99.75813245645026</v>
      </c>
      <c r="K32" s="141">
        <v>6341</v>
      </c>
      <c r="L32" s="141">
        <v>6340</v>
      </c>
      <c r="M32" s="141">
        <v>12615</v>
      </c>
      <c r="N32" s="141">
        <v>12591</v>
      </c>
      <c r="O32" s="141">
        <v>2000</v>
      </c>
      <c r="P32" s="141">
        <v>1995</v>
      </c>
      <c r="Q32" s="150">
        <f t="shared" si="4"/>
        <v>94550</v>
      </c>
      <c r="R32" s="150">
        <f t="shared" si="5"/>
        <v>94342</v>
      </c>
      <c r="S32" s="150">
        <f t="shared" si="6"/>
        <v>99.7800105764146</v>
      </c>
      <c r="T32" s="141">
        <v>2453</v>
      </c>
      <c r="U32" s="141">
        <v>2453</v>
      </c>
      <c r="V32" s="141">
        <f t="shared" si="7"/>
        <v>100</v>
      </c>
      <c r="W32" s="141">
        <v>60</v>
      </c>
      <c r="X32" s="141">
        <v>60</v>
      </c>
      <c r="Y32" s="141"/>
      <c r="Z32" s="141"/>
      <c r="AA32" s="6"/>
    </row>
    <row r="33" spans="1:27" ht="14.25" customHeight="1">
      <c r="A33" s="187" t="s">
        <v>3</v>
      </c>
      <c r="B33" s="210"/>
      <c r="C33" s="180">
        <f>SUM(C10:C32)</f>
        <v>902</v>
      </c>
      <c r="D33" s="186">
        <f t="shared" si="2"/>
        <v>256.55764966740577</v>
      </c>
      <c r="E33" s="200">
        <f>SUM(E10:E32)</f>
        <v>2801159</v>
      </c>
      <c r="F33" s="200">
        <f>SUM(F10:F32)</f>
        <v>2776980</v>
      </c>
      <c r="G33" s="195">
        <f t="shared" si="0"/>
        <v>99.1368215799246</v>
      </c>
      <c r="H33" s="200">
        <f>SUM(H10:H32)</f>
        <v>1874510</v>
      </c>
      <c r="I33" s="200">
        <f>SUM(I10:I32)</f>
        <v>1861810</v>
      </c>
      <c r="J33" s="259">
        <f>I33/H33*100</f>
        <v>99.32248961061823</v>
      </c>
      <c r="K33" s="200">
        <f>SUM(K10:K32)</f>
        <v>119008</v>
      </c>
      <c r="L33" s="200">
        <f aca="true" t="shared" si="8" ref="L33:R33">SUM(L10:L32)</f>
        <v>118998</v>
      </c>
      <c r="M33" s="200">
        <f t="shared" si="8"/>
        <v>295783</v>
      </c>
      <c r="N33" s="200">
        <f t="shared" si="8"/>
        <v>289903</v>
      </c>
      <c r="O33" s="200">
        <f t="shared" si="8"/>
        <v>46014</v>
      </c>
      <c r="P33" s="200">
        <f t="shared" si="8"/>
        <v>45221</v>
      </c>
      <c r="Q33" s="200">
        <f t="shared" si="8"/>
        <v>2335315</v>
      </c>
      <c r="R33" s="200">
        <f t="shared" si="8"/>
        <v>2315932</v>
      </c>
      <c r="S33" s="195">
        <f t="shared" si="6"/>
        <v>99.17000490297883</v>
      </c>
      <c r="T33" s="200">
        <f>SUM(T10:T32)</f>
        <v>162593</v>
      </c>
      <c r="U33" s="200">
        <f>SUM(U10:U32)</f>
        <v>161844</v>
      </c>
      <c r="V33" s="195">
        <f t="shared" si="7"/>
        <v>99.53934056201682</v>
      </c>
      <c r="W33" s="200">
        <f>SUM(W10:W32)</f>
        <v>1510</v>
      </c>
      <c r="X33" s="200">
        <f>SUM(X10:X32)</f>
        <v>1510</v>
      </c>
      <c r="Y33" s="181">
        <f>SUM(Y12:Y32)</f>
        <v>0</v>
      </c>
      <c r="Z33" s="181">
        <f>SUM(Z12:Z32)</f>
        <v>0</v>
      </c>
      <c r="AA33" s="176"/>
    </row>
    <row r="34" spans="1:26" ht="12.75">
      <c r="A34" s="132"/>
      <c r="B34" s="133"/>
      <c r="C34" s="134"/>
      <c r="D34" s="134"/>
      <c r="E34" s="134"/>
      <c r="F34" s="135"/>
      <c r="G34" s="135"/>
      <c r="H34" s="135"/>
      <c r="I34" s="135"/>
      <c r="J34" s="135"/>
      <c r="K34" s="135"/>
      <c r="L34" s="135"/>
      <c r="M34" s="135"/>
      <c r="N34" s="134"/>
      <c r="O34" s="134"/>
      <c r="P34" s="135"/>
      <c r="Q34" s="135"/>
      <c r="R34" s="135"/>
      <c r="S34" s="135"/>
      <c r="T34" s="134"/>
      <c r="U34" s="135"/>
      <c r="V34" s="135"/>
      <c r="W34" s="135"/>
      <c r="X34" s="135"/>
      <c r="Y34" s="135"/>
      <c r="Z34" s="135"/>
    </row>
    <row r="35" spans="1:26" ht="12.75">
      <c r="A35" s="2"/>
      <c r="B35" s="12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  <c r="N35" s="5"/>
      <c r="O35" s="5"/>
      <c r="P35" s="3"/>
      <c r="Q35" s="3"/>
      <c r="R35" s="3"/>
      <c r="S35" s="3"/>
      <c r="T35" s="5"/>
      <c r="U35" s="5"/>
      <c r="V35" s="5"/>
      <c r="W35" s="5"/>
      <c r="X35" s="3"/>
      <c r="Y35" s="3"/>
      <c r="Z35" s="3"/>
    </row>
    <row r="36" spans="1:26" ht="12.75">
      <c r="A36" s="2"/>
      <c r="B36" s="12"/>
      <c r="C36" s="5"/>
      <c r="D36" s="5"/>
      <c r="E36" s="5"/>
      <c r="F36" s="3"/>
      <c r="G36" s="3"/>
      <c r="H36" s="3"/>
      <c r="I36" s="3"/>
      <c r="J36" s="3"/>
      <c r="K36" s="3"/>
      <c r="L36" s="3"/>
      <c r="M36" s="3"/>
      <c r="N36" s="3"/>
      <c r="O36" s="5"/>
      <c r="P36" s="3"/>
      <c r="Q36" s="3"/>
      <c r="R36" s="3"/>
      <c r="S36" s="3"/>
      <c r="T36" s="5"/>
      <c r="U36" s="3"/>
      <c r="V36" s="3"/>
      <c r="W36" s="3"/>
      <c r="X36" s="3"/>
      <c r="Y36" s="3"/>
      <c r="Z36" s="3"/>
    </row>
    <row r="37" spans="1:26" ht="12.75">
      <c r="A37" s="2"/>
      <c r="B37" s="12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5"/>
      <c r="O37" s="5"/>
      <c r="P37" s="3"/>
      <c r="Q37" s="3"/>
      <c r="R37" s="3"/>
      <c r="S37" s="3"/>
      <c r="T37" s="5"/>
      <c r="U37" s="3"/>
      <c r="V37" s="3"/>
      <c r="W37" s="3"/>
      <c r="X37" s="3"/>
      <c r="Y37" s="3"/>
      <c r="Z37" s="3"/>
    </row>
    <row r="38" spans="1:26" ht="12.75">
      <c r="A38" s="2"/>
      <c r="B38" s="12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5"/>
      <c r="O38" s="5"/>
      <c r="P38" s="3"/>
      <c r="Q38" s="3"/>
      <c r="R38" s="3"/>
      <c r="S38" s="3"/>
      <c r="T38" s="5"/>
      <c r="U38" s="3"/>
      <c r="V38" s="3"/>
      <c r="W38" s="3"/>
      <c r="X38" s="3"/>
      <c r="Y38" s="3"/>
      <c r="Z38" s="3"/>
    </row>
    <row r="39" spans="1:26" ht="12.75">
      <c r="A39" s="2"/>
      <c r="B39" s="12"/>
      <c r="C39" s="5"/>
      <c r="D39" s="5"/>
      <c r="E39" s="5"/>
      <c r="F39" s="5"/>
      <c r="G39" s="5"/>
      <c r="H39" s="3"/>
      <c r="I39" s="3"/>
      <c r="J39" s="3"/>
      <c r="K39" s="3"/>
      <c r="L39" s="3"/>
      <c r="M39" s="3"/>
      <c r="N39" s="3"/>
      <c r="O39" s="5"/>
      <c r="P39" s="3"/>
      <c r="Q39" s="3"/>
      <c r="R39" s="3"/>
      <c r="S39" s="3"/>
      <c r="T39" s="5"/>
      <c r="U39" s="5"/>
      <c r="V39" s="5"/>
      <c r="W39" s="3"/>
      <c r="X39" s="3"/>
      <c r="Y39" s="3"/>
      <c r="Z39" s="3"/>
    </row>
    <row r="40" spans="1:26" ht="12.75">
      <c r="A40" s="2"/>
      <c r="B40" s="12"/>
      <c r="C40" s="5"/>
      <c r="D40" s="5"/>
      <c r="E40" s="5"/>
      <c r="F40" s="3"/>
      <c r="G40" s="3"/>
      <c r="H40" s="3"/>
      <c r="I40" s="3"/>
      <c r="J40" s="3"/>
      <c r="K40" s="3"/>
      <c r="L40" s="3"/>
      <c r="M40" s="3"/>
      <c r="N40" s="5"/>
      <c r="O40" s="3"/>
      <c r="P40" s="3"/>
      <c r="Q40" s="3"/>
      <c r="R40" s="3"/>
      <c r="S40" s="3"/>
      <c r="T40" s="5"/>
      <c r="U40" s="3"/>
      <c r="V40" s="3"/>
      <c r="W40" s="3"/>
      <c r="X40" s="3"/>
      <c r="Y40" s="3"/>
      <c r="Z40" s="3"/>
    </row>
    <row r="41" spans="1:26" ht="12.75">
      <c r="A41" s="2"/>
      <c r="B41" s="12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  <c r="O41" s="5"/>
      <c r="P41" s="3"/>
      <c r="Q41" s="3"/>
      <c r="R41" s="3"/>
      <c r="S41" s="3"/>
      <c r="T41" s="5"/>
      <c r="U41" s="3"/>
      <c r="V41" s="3"/>
      <c r="W41" s="3"/>
      <c r="X41" s="3"/>
      <c r="Y41" s="3"/>
      <c r="Z41" s="3"/>
    </row>
    <row r="42" spans="1:26" ht="12.75">
      <c r="A42" s="2"/>
      <c r="B42" s="12"/>
      <c r="C42" s="5"/>
      <c r="D42" s="5"/>
      <c r="E42" s="5"/>
      <c r="F42" s="3"/>
      <c r="G42" s="3"/>
      <c r="H42" s="3"/>
      <c r="I42" s="3"/>
      <c r="J42" s="3"/>
      <c r="K42" s="3"/>
      <c r="L42" s="3"/>
      <c r="M42" s="3"/>
      <c r="N42" s="5"/>
      <c r="O42" s="5"/>
      <c r="P42" s="3"/>
      <c r="Q42" s="3"/>
      <c r="R42" s="3"/>
      <c r="S42" s="3"/>
      <c r="T42" s="5"/>
      <c r="U42" s="3"/>
      <c r="V42" s="3"/>
      <c r="W42" s="3"/>
      <c r="X42" s="3"/>
      <c r="Y42" s="3"/>
      <c r="Z42" s="3"/>
    </row>
    <row r="43" spans="1:26" ht="12.75">
      <c r="A43" s="2"/>
      <c r="B43" s="12"/>
      <c r="C43" s="5"/>
      <c r="D43" s="5"/>
      <c r="E43" s="5"/>
      <c r="F43" s="5"/>
      <c r="G43" s="5"/>
      <c r="H43" s="3"/>
      <c r="I43" s="3"/>
      <c r="J43" s="3"/>
      <c r="K43" s="3"/>
      <c r="L43" s="3"/>
      <c r="M43" s="3"/>
      <c r="N43" s="3"/>
      <c r="O43" s="5"/>
      <c r="P43" s="3"/>
      <c r="Q43" s="3"/>
      <c r="R43" s="3"/>
      <c r="S43" s="3"/>
      <c r="T43" s="5"/>
      <c r="U43" s="5"/>
      <c r="V43" s="5"/>
      <c r="W43" s="3"/>
      <c r="X43" s="3"/>
      <c r="Y43" s="3"/>
      <c r="Z43" s="3"/>
    </row>
    <row r="44" spans="1:26" ht="12.75">
      <c r="A44" s="2"/>
      <c r="B44" s="12"/>
      <c r="C44" s="5"/>
      <c r="D44" s="5"/>
      <c r="E44" s="5"/>
      <c r="F44" s="5"/>
      <c r="G44" s="5"/>
      <c r="H44" s="5"/>
      <c r="I44" s="5"/>
      <c r="J44" s="5"/>
      <c r="K44" s="5"/>
      <c r="L44" s="5"/>
      <c r="M44" s="3"/>
      <c r="N44" s="5"/>
      <c r="O44" s="5"/>
      <c r="P44" s="3"/>
      <c r="Q44" s="3"/>
      <c r="R44" s="3"/>
      <c r="S44" s="3"/>
      <c r="T44" s="5"/>
      <c r="U44" s="5"/>
      <c r="V44" s="5"/>
      <c r="W44" s="5"/>
      <c r="X44" s="3"/>
      <c r="Y44" s="3"/>
      <c r="Z44" s="3"/>
    </row>
    <row r="45" spans="1:26" ht="12.75">
      <c r="A45" s="2"/>
      <c r="B45" s="12"/>
      <c r="C45" s="5"/>
      <c r="D45" s="5"/>
      <c r="E45" s="5"/>
      <c r="F45" s="5"/>
      <c r="G45" s="5"/>
      <c r="H45" s="5"/>
      <c r="I45" s="5"/>
      <c r="J45" s="5"/>
      <c r="K45" s="5"/>
      <c r="L45" s="5"/>
      <c r="M45" s="3"/>
      <c r="N45" s="5"/>
      <c r="O45" s="5"/>
      <c r="P45" s="3"/>
      <c r="Q45" s="3"/>
      <c r="R45" s="3"/>
      <c r="S45" s="3"/>
      <c r="T45" s="5"/>
      <c r="U45" s="5"/>
      <c r="V45" s="5"/>
      <c r="W45" s="5"/>
      <c r="X45" s="3"/>
      <c r="Y45" s="3"/>
      <c r="Z45" s="3"/>
    </row>
    <row r="46" spans="1:26" ht="12.75">
      <c r="A46" s="2"/>
      <c r="B46" s="12"/>
      <c r="C46" s="5"/>
      <c r="D46" s="5"/>
      <c r="E46" s="5"/>
      <c r="F46" s="5"/>
      <c r="G46" s="5"/>
      <c r="H46" s="3"/>
      <c r="I46" s="3"/>
      <c r="J46" s="3"/>
      <c r="K46" s="3"/>
      <c r="L46" s="3"/>
      <c r="M46" s="3"/>
      <c r="N46" s="3"/>
      <c r="O46" s="5"/>
      <c r="P46" s="3"/>
      <c r="Q46" s="3"/>
      <c r="R46" s="3"/>
      <c r="S46" s="3"/>
      <c r="T46" s="5"/>
      <c r="U46" s="5"/>
      <c r="V46" s="5"/>
      <c r="W46" s="3"/>
      <c r="X46" s="3"/>
      <c r="Y46" s="3"/>
      <c r="Z46" s="3"/>
    </row>
    <row r="47" spans="1:26" ht="12.75">
      <c r="A47" s="2"/>
      <c r="B47" s="12"/>
      <c r="C47" s="5"/>
      <c r="D47" s="5"/>
      <c r="E47" s="5"/>
      <c r="F47" s="3"/>
      <c r="G47" s="3"/>
      <c r="H47" s="3"/>
      <c r="I47" s="3"/>
      <c r="J47" s="3"/>
      <c r="K47" s="3"/>
      <c r="L47" s="3"/>
      <c r="M47" s="3"/>
      <c r="N47" s="5"/>
      <c r="O47" s="5"/>
      <c r="P47" s="3"/>
      <c r="Q47" s="3"/>
      <c r="R47" s="3"/>
      <c r="S47" s="3"/>
      <c r="T47" s="5"/>
      <c r="U47" s="3"/>
      <c r="V47" s="3"/>
      <c r="W47" s="3"/>
      <c r="X47" s="3"/>
      <c r="Y47" s="3"/>
      <c r="Z47" s="3"/>
    </row>
    <row r="48" spans="1:26" ht="12.75">
      <c r="A48" s="2"/>
      <c r="B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3"/>
      <c r="N48" s="5"/>
      <c r="O48" s="5"/>
      <c r="P48" s="3"/>
      <c r="Q48" s="3"/>
      <c r="R48" s="3"/>
      <c r="S48" s="3"/>
      <c r="T48" s="5"/>
      <c r="U48" s="5"/>
      <c r="V48" s="5"/>
      <c r="W48" s="5"/>
      <c r="X48" s="3"/>
      <c r="Y48" s="3"/>
      <c r="Z48" s="3"/>
    </row>
  </sheetData>
  <mergeCells count="7">
    <mergeCell ref="Y9:Z9"/>
    <mergeCell ref="U8:U9"/>
    <mergeCell ref="X8:X9"/>
    <mergeCell ref="I8:I9"/>
    <mergeCell ref="L8:L9"/>
    <mergeCell ref="N8:N9"/>
    <mergeCell ref="P8:P9"/>
  </mergeCells>
  <printOptions/>
  <pageMargins left="0.53" right="0" top="0.57" bottom="0.3937007874015748" header="0.73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3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5" sqref="B5"/>
    </sheetView>
  </sheetViews>
  <sheetFormatPr defaultColWidth="9.00390625" defaultRowHeight="12.75"/>
  <cols>
    <col min="1" max="1" width="17.375" style="0" customWidth="1"/>
    <col min="2" max="2" width="6.875" style="0" customWidth="1"/>
    <col min="3" max="3" width="11.00390625" style="0" customWidth="1"/>
    <col min="4" max="4" width="7.00390625" style="0" hidden="1" customWidth="1"/>
    <col min="5" max="5" width="0" style="0" hidden="1" customWidth="1"/>
    <col min="6" max="6" width="7.125" style="0" hidden="1" customWidth="1"/>
    <col min="7" max="7" width="10.75390625" style="0" customWidth="1"/>
    <col min="8" max="8" width="7.375" style="0" customWidth="1"/>
    <col min="9" max="9" width="0" style="0" hidden="1" customWidth="1"/>
    <col min="10" max="10" width="10.625" style="0" customWidth="1"/>
    <col min="11" max="11" width="5.875" style="0" hidden="1" customWidth="1"/>
    <col min="12" max="12" width="7.875" style="0" hidden="1" customWidth="1"/>
    <col min="13" max="13" width="10.25390625" style="0" customWidth="1"/>
    <col min="14" max="14" width="7.00390625" style="0" hidden="1" customWidth="1"/>
    <col min="15" max="15" width="9.75390625" style="0" customWidth="1"/>
    <col min="16" max="16" width="7.625" style="0" hidden="1" customWidth="1"/>
    <col min="17" max="17" width="10.125" style="0" customWidth="1"/>
    <col min="18" max="19" width="0" style="0" hidden="1" customWidth="1"/>
    <col min="20" max="20" width="8.125" style="0" hidden="1" customWidth="1"/>
    <col min="21" max="21" width="9.875" style="0" customWidth="1"/>
    <col min="22" max="22" width="8.00390625" style="0" hidden="1" customWidth="1"/>
    <col min="23" max="23" width="9.00390625" style="0" customWidth="1"/>
    <col min="24" max="24" width="6.00390625" style="0" hidden="1" customWidth="1"/>
    <col min="25" max="26" width="0" style="0" hidden="1" customWidth="1"/>
    <col min="27" max="27" width="8.00390625" style="0" hidden="1" customWidth="1"/>
    <col min="28" max="28" width="7.125" style="0" hidden="1" customWidth="1"/>
    <col min="29" max="29" width="6.625" style="0" hidden="1" customWidth="1"/>
    <col min="30" max="30" width="9.25390625" style="0" customWidth="1"/>
  </cols>
  <sheetData>
    <row r="1" spans="25:31" ht="12.75">
      <c r="Y1" t="s">
        <v>160</v>
      </c>
      <c r="AE1" s="253" t="s">
        <v>174</v>
      </c>
    </row>
    <row r="2" spans="1:30" ht="15.75">
      <c r="A2" s="188" t="s">
        <v>172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</row>
    <row r="3" spans="1:30" ht="12.75">
      <c r="A3" s="189" t="s">
        <v>161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</row>
    <row r="4" spans="1:30" ht="12.75">
      <c r="A4" s="256" t="s">
        <v>5</v>
      </c>
      <c r="B4" s="256" t="s">
        <v>25</v>
      </c>
      <c r="C4" s="258" t="s">
        <v>0</v>
      </c>
      <c r="D4" s="181" t="s">
        <v>82</v>
      </c>
      <c r="E4" s="180" t="s">
        <v>1</v>
      </c>
      <c r="F4" s="180" t="s">
        <v>118</v>
      </c>
      <c r="G4" s="261" t="s">
        <v>120</v>
      </c>
      <c r="H4" s="265" t="s">
        <v>23</v>
      </c>
      <c r="I4" s="179" t="s">
        <v>62</v>
      </c>
      <c r="J4" s="281" t="s">
        <v>63</v>
      </c>
      <c r="K4" s="186"/>
      <c r="L4" s="190"/>
      <c r="M4" s="281" t="s">
        <v>67</v>
      </c>
      <c r="N4" s="190"/>
      <c r="O4" s="281" t="s">
        <v>34</v>
      </c>
      <c r="P4" s="190"/>
      <c r="Q4" s="281" t="s">
        <v>35</v>
      </c>
      <c r="R4" s="191"/>
      <c r="S4" s="191"/>
      <c r="T4" s="190"/>
      <c r="U4" s="281" t="s">
        <v>36</v>
      </c>
      <c r="V4" s="190"/>
      <c r="W4" s="281" t="s">
        <v>68</v>
      </c>
      <c r="X4" s="186"/>
      <c r="Y4" s="190"/>
      <c r="Z4" s="190"/>
      <c r="AA4" s="190"/>
      <c r="AB4" s="190"/>
      <c r="AC4" s="190"/>
      <c r="AD4" s="281" t="s">
        <v>90</v>
      </c>
    </row>
    <row r="5" spans="1:30" ht="12.75">
      <c r="A5" s="257" t="s">
        <v>83</v>
      </c>
      <c r="B5" s="257" t="s">
        <v>26</v>
      </c>
      <c r="C5" s="259" t="s">
        <v>27</v>
      </c>
      <c r="D5" s="181" t="s">
        <v>33</v>
      </c>
      <c r="E5" s="180" t="s">
        <v>27</v>
      </c>
      <c r="F5" s="180" t="s">
        <v>121</v>
      </c>
      <c r="G5" s="262" t="s">
        <v>27</v>
      </c>
      <c r="H5" s="257" t="s">
        <v>24</v>
      </c>
      <c r="I5" s="179" t="s">
        <v>63</v>
      </c>
      <c r="J5" s="282"/>
      <c r="K5" s="180" t="s">
        <v>24</v>
      </c>
      <c r="L5" s="179" t="s">
        <v>67</v>
      </c>
      <c r="M5" s="282"/>
      <c r="N5" s="179" t="s">
        <v>34</v>
      </c>
      <c r="O5" s="282"/>
      <c r="P5" s="179" t="s">
        <v>35</v>
      </c>
      <c r="Q5" s="282"/>
      <c r="R5" s="184" t="s">
        <v>115</v>
      </c>
      <c r="S5" s="184" t="s">
        <v>150</v>
      </c>
      <c r="T5" s="179" t="s">
        <v>36</v>
      </c>
      <c r="U5" s="282"/>
      <c r="V5" s="179" t="s">
        <v>68</v>
      </c>
      <c r="W5" s="282"/>
      <c r="X5" s="180" t="s">
        <v>24</v>
      </c>
      <c r="Y5" s="283" t="s">
        <v>109</v>
      </c>
      <c r="Z5" s="283"/>
      <c r="AA5" s="283" t="s">
        <v>91</v>
      </c>
      <c r="AB5" s="283"/>
      <c r="AC5" s="179" t="s">
        <v>90</v>
      </c>
      <c r="AD5" s="282"/>
    </row>
    <row r="6" spans="1:30" ht="12.75">
      <c r="A6" s="194" t="s">
        <v>165</v>
      </c>
      <c r="B6" s="186">
        <v>2</v>
      </c>
      <c r="C6" s="195">
        <v>113904</v>
      </c>
      <c r="D6" s="141">
        <v>3000</v>
      </c>
      <c r="E6" s="141">
        <v>110757</v>
      </c>
      <c r="F6" s="141">
        <v>2991</v>
      </c>
      <c r="G6" s="195">
        <f aca="true" t="shared" si="0" ref="G6:G41">E6+F6</f>
        <v>113748</v>
      </c>
      <c r="H6" s="141">
        <f aca="true" t="shared" si="1" ref="H6:H42">G6/C6*100</f>
        <v>99.86304256215762</v>
      </c>
      <c r="I6" s="141">
        <v>79208</v>
      </c>
      <c r="J6" s="141">
        <v>79164</v>
      </c>
      <c r="K6" s="141">
        <f aca="true" t="shared" si="2" ref="K6:K42">J6/I6*100</f>
        <v>99.94445005554995</v>
      </c>
      <c r="L6" s="141">
        <v>5920</v>
      </c>
      <c r="M6" s="141">
        <v>5920</v>
      </c>
      <c r="N6" s="141">
        <v>13054</v>
      </c>
      <c r="O6" s="141">
        <v>12971</v>
      </c>
      <c r="P6" s="141">
        <v>1990</v>
      </c>
      <c r="Q6" s="141">
        <v>1971</v>
      </c>
      <c r="R6" s="141">
        <f aca="true" t="shared" si="3" ref="R6:S41">I6+L6+N6+P6</f>
        <v>100172</v>
      </c>
      <c r="S6" s="141">
        <f t="shared" si="3"/>
        <v>100026</v>
      </c>
      <c r="T6" s="141"/>
      <c r="U6" s="141"/>
      <c r="V6" s="141"/>
      <c r="W6" s="141"/>
      <c r="X6" s="141">
        <v>0</v>
      </c>
      <c r="Y6" s="141"/>
      <c r="Z6" s="141"/>
      <c r="AA6" s="141"/>
      <c r="AB6" s="141"/>
      <c r="AC6" s="141">
        <v>7000</v>
      </c>
      <c r="AD6" s="141">
        <v>7000</v>
      </c>
    </row>
    <row r="7" spans="1:30" ht="12.75">
      <c r="A7" s="194" t="s">
        <v>71</v>
      </c>
      <c r="B7" s="186" t="s">
        <v>72</v>
      </c>
      <c r="C7" s="195">
        <v>98774</v>
      </c>
      <c r="D7" s="141">
        <v>3000</v>
      </c>
      <c r="E7" s="141">
        <v>95719</v>
      </c>
      <c r="F7" s="141">
        <v>3000</v>
      </c>
      <c r="G7" s="195">
        <f t="shared" si="0"/>
        <v>98719</v>
      </c>
      <c r="H7" s="141">
        <f t="shared" si="1"/>
        <v>99.94431733047158</v>
      </c>
      <c r="I7" s="141">
        <v>53600</v>
      </c>
      <c r="J7" s="141">
        <v>53597</v>
      </c>
      <c r="K7" s="141">
        <f t="shared" si="2"/>
        <v>99.99440298507463</v>
      </c>
      <c r="L7" s="141">
        <v>4230</v>
      </c>
      <c r="M7" s="141">
        <v>4230</v>
      </c>
      <c r="N7" s="141">
        <v>8400</v>
      </c>
      <c r="O7" s="141">
        <v>8388</v>
      </c>
      <c r="P7" s="141">
        <v>1350</v>
      </c>
      <c r="Q7" s="141">
        <v>1310</v>
      </c>
      <c r="R7" s="141">
        <f t="shared" si="3"/>
        <v>67580</v>
      </c>
      <c r="S7" s="141">
        <f t="shared" si="3"/>
        <v>67525</v>
      </c>
      <c r="T7" s="141">
        <v>24661</v>
      </c>
      <c r="U7" s="141">
        <v>24661</v>
      </c>
      <c r="V7" s="141"/>
      <c r="W7" s="141"/>
      <c r="X7" s="141">
        <f aca="true" t="shared" si="4" ref="X7:X40">U7/T7*100</f>
        <v>100</v>
      </c>
      <c r="Y7" s="141"/>
      <c r="Z7" s="141"/>
      <c r="AA7" s="141"/>
      <c r="AB7" s="141"/>
      <c r="AC7" s="141"/>
      <c r="AD7" s="141"/>
    </row>
    <row r="8" spans="1:30" ht="12.75">
      <c r="A8" s="194" t="s">
        <v>105</v>
      </c>
      <c r="B8" s="186">
        <v>6</v>
      </c>
      <c r="C8" s="195">
        <v>131247</v>
      </c>
      <c r="D8" s="141"/>
      <c r="E8" s="141">
        <v>131150</v>
      </c>
      <c r="F8" s="141"/>
      <c r="G8" s="195">
        <f t="shared" si="0"/>
        <v>131150</v>
      </c>
      <c r="H8" s="141">
        <f t="shared" si="1"/>
        <v>99.92609354880493</v>
      </c>
      <c r="I8" s="141">
        <v>90345</v>
      </c>
      <c r="J8" s="141">
        <v>90344</v>
      </c>
      <c r="K8" s="141">
        <f t="shared" si="2"/>
        <v>99.99889313188334</v>
      </c>
      <c r="L8" s="141">
        <v>6342</v>
      </c>
      <c r="M8" s="141">
        <v>6341</v>
      </c>
      <c r="N8" s="141">
        <v>13473</v>
      </c>
      <c r="O8" s="141">
        <v>13388</v>
      </c>
      <c r="P8" s="141">
        <v>1964</v>
      </c>
      <c r="Q8" s="141">
        <v>1956</v>
      </c>
      <c r="R8" s="141">
        <f t="shared" si="3"/>
        <v>112124</v>
      </c>
      <c r="S8" s="141">
        <f t="shared" si="3"/>
        <v>112029</v>
      </c>
      <c r="T8" s="141">
        <v>7524</v>
      </c>
      <c r="U8" s="141">
        <v>7524</v>
      </c>
      <c r="V8" s="141">
        <v>1700</v>
      </c>
      <c r="W8" s="141">
        <v>1700</v>
      </c>
      <c r="X8" s="141">
        <f t="shared" si="4"/>
        <v>100</v>
      </c>
      <c r="Y8" s="141"/>
      <c r="Z8" s="141"/>
      <c r="AA8" s="141"/>
      <c r="AB8" s="141"/>
      <c r="AC8" s="141"/>
      <c r="AD8" s="141"/>
    </row>
    <row r="9" spans="1:30" ht="12.75">
      <c r="A9" s="194" t="s">
        <v>73</v>
      </c>
      <c r="B9" s="186" t="s">
        <v>74</v>
      </c>
      <c r="C9" s="195">
        <v>97373</v>
      </c>
      <c r="D9" s="141"/>
      <c r="E9" s="141">
        <v>93240</v>
      </c>
      <c r="F9" s="141"/>
      <c r="G9" s="195">
        <f t="shared" si="0"/>
        <v>93240</v>
      </c>
      <c r="H9" s="141">
        <f t="shared" si="1"/>
        <v>95.75549690365912</v>
      </c>
      <c r="I9" s="141">
        <v>61846</v>
      </c>
      <c r="J9" s="141">
        <v>61148</v>
      </c>
      <c r="K9" s="141">
        <f t="shared" si="2"/>
        <v>98.87139022733888</v>
      </c>
      <c r="L9" s="141">
        <v>4413</v>
      </c>
      <c r="M9" s="141">
        <v>4408</v>
      </c>
      <c r="N9" s="141">
        <v>11274</v>
      </c>
      <c r="O9" s="141">
        <v>10756</v>
      </c>
      <c r="P9" s="141">
        <v>1437</v>
      </c>
      <c r="Q9" s="141">
        <v>1387</v>
      </c>
      <c r="R9" s="141">
        <f t="shared" si="3"/>
        <v>78970</v>
      </c>
      <c r="S9" s="141">
        <f t="shared" si="3"/>
        <v>77699</v>
      </c>
      <c r="T9" s="141">
        <v>2870</v>
      </c>
      <c r="U9" s="141">
        <v>2369</v>
      </c>
      <c r="V9" s="141"/>
      <c r="W9" s="141"/>
      <c r="X9" s="141">
        <f t="shared" si="4"/>
        <v>82.54355400696865</v>
      </c>
      <c r="Y9" s="141"/>
      <c r="Z9" s="141"/>
      <c r="AA9" s="141"/>
      <c r="AB9" s="141"/>
      <c r="AC9" s="141">
        <v>10000</v>
      </c>
      <c r="AD9" s="141">
        <v>9839</v>
      </c>
    </row>
    <row r="10" spans="1:30" ht="12.75">
      <c r="A10" s="194" t="s">
        <v>122</v>
      </c>
      <c r="B10" s="186">
        <v>8</v>
      </c>
      <c r="C10" s="195">
        <v>130278</v>
      </c>
      <c r="D10" s="141"/>
      <c r="E10" s="141">
        <v>129747</v>
      </c>
      <c r="F10" s="141"/>
      <c r="G10" s="195">
        <f t="shared" si="0"/>
        <v>129747</v>
      </c>
      <c r="H10" s="141">
        <f t="shared" si="1"/>
        <v>99.59241007691246</v>
      </c>
      <c r="I10" s="141">
        <v>98566</v>
      </c>
      <c r="J10" s="141">
        <v>98198</v>
      </c>
      <c r="K10" s="141">
        <f t="shared" si="2"/>
        <v>99.62664610514781</v>
      </c>
      <c r="L10" s="141">
        <v>7075</v>
      </c>
      <c r="M10" s="141">
        <v>7075</v>
      </c>
      <c r="N10" s="141">
        <v>15858</v>
      </c>
      <c r="O10" s="141">
        <v>15753</v>
      </c>
      <c r="P10" s="141">
        <v>2580</v>
      </c>
      <c r="Q10" s="141">
        <v>2562</v>
      </c>
      <c r="R10" s="141">
        <f t="shared" si="3"/>
        <v>124079</v>
      </c>
      <c r="S10" s="141">
        <f t="shared" si="3"/>
        <v>123588</v>
      </c>
      <c r="T10" s="141"/>
      <c r="U10" s="141"/>
      <c r="V10" s="141"/>
      <c r="W10" s="141"/>
      <c r="X10" s="141">
        <v>0</v>
      </c>
      <c r="Y10" s="141"/>
      <c r="Z10" s="141"/>
      <c r="AA10" s="141"/>
      <c r="AB10" s="141"/>
      <c r="AC10" s="141"/>
      <c r="AD10" s="141"/>
    </row>
    <row r="11" spans="1:30" ht="12.75">
      <c r="A11" s="194" t="s">
        <v>7</v>
      </c>
      <c r="B11" s="186">
        <v>10</v>
      </c>
      <c r="C11" s="195">
        <v>172900</v>
      </c>
      <c r="D11" s="141">
        <v>4000</v>
      </c>
      <c r="E11" s="141">
        <v>168685</v>
      </c>
      <c r="F11" s="141">
        <v>4000</v>
      </c>
      <c r="G11" s="195">
        <f t="shared" si="0"/>
        <v>172685</v>
      </c>
      <c r="H11" s="141">
        <f t="shared" si="1"/>
        <v>99.87565066512435</v>
      </c>
      <c r="I11" s="141">
        <v>109164</v>
      </c>
      <c r="J11" s="141">
        <v>109150</v>
      </c>
      <c r="K11" s="141">
        <f t="shared" si="2"/>
        <v>99.98717525924297</v>
      </c>
      <c r="L11" s="141">
        <v>8379</v>
      </c>
      <c r="M11" s="141">
        <v>8379</v>
      </c>
      <c r="N11" s="141">
        <v>17872</v>
      </c>
      <c r="O11" s="141">
        <v>17673</v>
      </c>
      <c r="P11" s="141">
        <v>2860</v>
      </c>
      <c r="Q11" s="141">
        <v>2859</v>
      </c>
      <c r="R11" s="141">
        <f t="shared" si="3"/>
        <v>138275</v>
      </c>
      <c r="S11" s="141">
        <f t="shared" si="3"/>
        <v>138061</v>
      </c>
      <c r="T11" s="141">
        <v>23460</v>
      </c>
      <c r="U11" s="141">
        <v>23459</v>
      </c>
      <c r="V11" s="141"/>
      <c r="W11" s="141"/>
      <c r="X11" s="141">
        <f t="shared" si="4"/>
        <v>99.99573742540494</v>
      </c>
      <c r="Y11" s="141"/>
      <c r="Z11" s="141"/>
      <c r="AA11" s="141"/>
      <c r="AB11" s="141"/>
      <c r="AC11" s="141"/>
      <c r="AD11" s="141"/>
    </row>
    <row r="12" spans="1:30" ht="12.75">
      <c r="A12" s="194" t="s">
        <v>123</v>
      </c>
      <c r="B12" s="186">
        <v>11</v>
      </c>
      <c r="C12" s="195">
        <v>103450</v>
      </c>
      <c r="D12" s="141"/>
      <c r="E12" s="141">
        <v>102113</v>
      </c>
      <c r="F12" s="141"/>
      <c r="G12" s="195">
        <f t="shared" si="0"/>
        <v>102113</v>
      </c>
      <c r="H12" s="141">
        <f t="shared" si="1"/>
        <v>98.70758820686322</v>
      </c>
      <c r="I12" s="141">
        <v>78775</v>
      </c>
      <c r="J12" s="141">
        <v>77580</v>
      </c>
      <c r="K12" s="141">
        <f t="shared" si="2"/>
        <v>98.48302126309109</v>
      </c>
      <c r="L12" s="141">
        <v>4674</v>
      </c>
      <c r="M12" s="141">
        <v>4674</v>
      </c>
      <c r="N12" s="141">
        <v>11150</v>
      </c>
      <c r="O12" s="141">
        <v>11053</v>
      </c>
      <c r="P12" s="141">
        <v>1827</v>
      </c>
      <c r="Q12" s="141">
        <v>1812</v>
      </c>
      <c r="R12" s="141">
        <f t="shared" si="3"/>
        <v>96426</v>
      </c>
      <c r="S12" s="141">
        <f t="shared" si="3"/>
        <v>95119</v>
      </c>
      <c r="T12" s="141">
        <v>3710</v>
      </c>
      <c r="U12" s="141">
        <v>3710</v>
      </c>
      <c r="V12" s="141"/>
      <c r="W12" s="141"/>
      <c r="X12" s="141">
        <f t="shared" si="4"/>
        <v>100</v>
      </c>
      <c r="Y12" s="141"/>
      <c r="Z12" s="141"/>
      <c r="AA12" s="141"/>
      <c r="AB12" s="141"/>
      <c r="AC12" s="141"/>
      <c r="AD12" s="141"/>
    </row>
    <row r="13" spans="1:30" ht="12.75">
      <c r="A13" s="194" t="s">
        <v>124</v>
      </c>
      <c r="B13" s="186">
        <v>12</v>
      </c>
      <c r="C13" s="195">
        <v>177937</v>
      </c>
      <c r="D13" s="141">
        <v>2000</v>
      </c>
      <c r="E13" s="141">
        <v>173470</v>
      </c>
      <c r="F13" s="141">
        <v>2000</v>
      </c>
      <c r="G13" s="195">
        <f t="shared" si="0"/>
        <v>175470</v>
      </c>
      <c r="H13" s="141">
        <f t="shared" si="1"/>
        <v>98.61355423548784</v>
      </c>
      <c r="I13" s="141">
        <v>125053</v>
      </c>
      <c r="J13" s="141">
        <v>124185</v>
      </c>
      <c r="K13" s="141">
        <f t="shared" si="2"/>
        <v>99.30589430081646</v>
      </c>
      <c r="L13" s="141">
        <v>8378</v>
      </c>
      <c r="M13" s="141">
        <v>8378</v>
      </c>
      <c r="N13" s="141">
        <v>18660</v>
      </c>
      <c r="O13" s="141">
        <v>18123</v>
      </c>
      <c r="P13" s="141">
        <v>2559</v>
      </c>
      <c r="Q13" s="141">
        <v>2520</v>
      </c>
      <c r="R13" s="141">
        <f t="shared" si="3"/>
        <v>154650</v>
      </c>
      <c r="S13" s="141">
        <f t="shared" si="3"/>
        <v>153206</v>
      </c>
      <c r="T13" s="141">
        <v>14128</v>
      </c>
      <c r="U13" s="141">
        <v>13200</v>
      </c>
      <c r="V13" s="141">
        <v>1600</v>
      </c>
      <c r="W13" s="141">
        <v>1600</v>
      </c>
      <c r="X13" s="141">
        <f t="shared" si="4"/>
        <v>93.43148357870895</v>
      </c>
      <c r="Y13" s="141"/>
      <c r="Z13" s="141"/>
      <c r="AA13" s="141"/>
      <c r="AB13" s="141"/>
      <c r="AC13" s="141"/>
      <c r="AD13" s="141"/>
    </row>
    <row r="14" spans="1:30" ht="12.75">
      <c r="A14" s="194" t="s">
        <v>64</v>
      </c>
      <c r="B14" s="186">
        <v>13</v>
      </c>
      <c r="C14" s="195">
        <v>80565</v>
      </c>
      <c r="D14" s="141"/>
      <c r="E14" s="141">
        <v>80402</v>
      </c>
      <c r="F14" s="141"/>
      <c r="G14" s="195">
        <f t="shared" si="0"/>
        <v>80402</v>
      </c>
      <c r="H14" s="141">
        <f t="shared" si="1"/>
        <v>99.79767889281946</v>
      </c>
      <c r="I14" s="141">
        <v>56914</v>
      </c>
      <c r="J14" s="141">
        <v>56839</v>
      </c>
      <c r="K14" s="141">
        <f t="shared" si="2"/>
        <v>99.86822223003128</v>
      </c>
      <c r="L14" s="141">
        <v>3601</v>
      </c>
      <c r="M14" s="141">
        <v>3601</v>
      </c>
      <c r="N14" s="141">
        <v>8532</v>
      </c>
      <c r="O14" s="141">
        <v>8531</v>
      </c>
      <c r="P14" s="141">
        <v>1319</v>
      </c>
      <c r="Q14" s="141">
        <v>1318</v>
      </c>
      <c r="R14" s="141">
        <f t="shared" si="3"/>
        <v>70366</v>
      </c>
      <c r="S14" s="141">
        <f t="shared" si="3"/>
        <v>70289</v>
      </c>
      <c r="T14" s="141">
        <v>4866</v>
      </c>
      <c r="U14" s="141">
        <v>4866</v>
      </c>
      <c r="V14" s="141"/>
      <c r="W14" s="141"/>
      <c r="X14" s="141">
        <f t="shared" si="4"/>
        <v>100</v>
      </c>
      <c r="Y14" s="141"/>
      <c r="Z14" s="141"/>
      <c r="AA14" s="141"/>
      <c r="AB14" s="141"/>
      <c r="AC14" s="141"/>
      <c r="AD14" s="141"/>
    </row>
    <row r="15" spans="1:30" ht="12.75">
      <c r="A15" s="194" t="s">
        <v>132</v>
      </c>
      <c r="B15" s="186">
        <v>14</v>
      </c>
      <c r="C15" s="195">
        <v>167403</v>
      </c>
      <c r="D15" s="141"/>
      <c r="E15" s="141">
        <v>167139</v>
      </c>
      <c r="F15" s="141"/>
      <c r="G15" s="195">
        <f t="shared" si="0"/>
        <v>167139</v>
      </c>
      <c r="H15" s="141">
        <f t="shared" si="1"/>
        <v>99.84229673303345</v>
      </c>
      <c r="I15" s="141">
        <v>110146</v>
      </c>
      <c r="J15" s="141">
        <v>109925</v>
      </c>
      <c r="K15" s="141">
        <f t="shared" si="2"/>
        <v>99.79935721678498</v>
      </c>
      <c r="L15" s="141">
        <v>8505</v>
      </c>
      <c r="M15" s="141">
        <v>8505</v>
      </c>
      <c r="N15" s="141">
        <v>17864</v>
      </c>
      <c r="O15" s="141">
        <v>17828</v>
      </c>
      <c r="P15" s="141">
        <v>2818</v>
      </c>
      <c r="Q15" s="141">
        <v>2812</v>
      </c>
      <c r="R15" s="141">
        <f t="shared" si="3"/>
        <v>139333</v>
      </c>
      <c r="S15" s="141">
        <f t="shared" si="3"/>
        <v>139070</v>
      </c>
      <c r="T15" s="141">
        <v>23405</v>
      </c>
      <c r="U15" s="141">
        <v>23405</v>
      </c>
      <c r="V15" s="141"/>
      <c r="W15" s="141"/>
      <c r="X15" s="141">
        <f>U15/T15*100</f>
        <v>100</v>
      </c>
      <c r="Y15" s="141"/>
      <c r="Z15" s="141"/>
      <c r="AA15" s="141"/>
      <c r="AB15" s="141"/>
      <c r="AC15" s="141"/>
      <c r="AD15" s="141"/>
    </row>
    <row r="16" spans="1:30" ht="12.75">
      <c r="A16" s="194" t="s">
        <v>9</v>
      </c>
      <c r="B16" s="186">
        <v>16</v>
      </c>
      <c r="C16" s="195">
        <v>95208</v>
      </c>
      <c r="D16" s="141">
        <v>3000</v>
      </c>
      <c r="E16" s="141">
        <v>91474</v>
      </c>
      <c r="F16" s="141">
        <v>3000</v>
      </c>
      <c r="G16" s="195">
        <f t="shared" si="0"/>
        <v>94474</v>
      </c>
      <c r="H16" s="141">
        <f t="shared" si="1"/>
        <v>99.22905638181665</v>
      </c>
      <c r="I16" s="141">
        <v>66292</v>
      </c>
      <c r="J16" s="141">
        <v>65573</v>
      </c>
      <c r="K16" s="141">
        <f t="shared" si="2"/>
        <v>98.91540457370421</v>
      </c>
      <c r="L16" s="141">
        <v>4352</v>
      </c>
      <c r="M16" s="141">
        <v>4351</v>
      </c>
      <c r="N16" s="141">
        <v>10399</v>
      </c>
      <c r="O16" s="141">
        <v>10393</v>
      </c>
      <c r="P16" s="141">
        <v>1666</v>
      </c>
      <c r="Q16" s="141">
        <v>1658</v>
      </c>
      <c r="R16" s="141">
        <f t="shared" si="3"/>
        <v>82709</v>
      </c>
      <c r="S16" s="141">
        <f t="shared" si="3"/>
        <v>81975</v>
      </c>
      <c r="T16" s="141">
        <v>2100</v>
      </c>
      <c r="U16" s="141">
        <v>2100</v>
      </c>
      <c r="V16" s="141">
        <v>700</v>
      </c>
      <c r="W16" s="141">
        <v>700</v>
      </c>
      <c r="X16" s="141">
        <f t="shared" si="4"/>
        <v>100</v>
      </c>
      <c r="Y16" s="141"/>
      <c r="Z16" s="141"/>
      <c r="AA16" s="141"/>
      <c r="AB16" s="141"/>
      <c r="AC16" s="141"/>
      <c r="AD16" s="141"/>
    </row>
    <row r="17" spans="1:30" ht="12.75">
      <c r="A17" s="194" t="s">
        <v>8</v>
      </c>
      <c r="B17" s="186">
        <v>17</v>
      </c>
      <c r="C17" s="195">
        <v>122573</v>
      </c>
      <c r="D17" s="141"/>
      <c r="E17" s="141">
        <v>120955</v>
      </c>
      <c r="F17" s="141"/>
      <c r="G17" s="195">
        <f t="shared" si="0"/>
        <v>120955</v>
      </c>
      <c r="H17" s="141">
        <f t="shared" si="1"/>
        <v>98.67997030341103</v>
      </c>
      <c r="I17" s="141">
        <v>84763</v>
      </c>
      <c r="J17" s="141">
        <v>83986</v>
      </c>
      <c r="K17" s="141">
        <f t="shared" si="2"/>
        <v>99.08332645139978</v>
      </c>
      <c r="L17" s="141">
        <v>5050</v>
      </c>
      <c r="M17" s="141">
        <v>5047</v>
      </c>
      <c r="N17" s="141">
        <v>13781</v>
      </c>
      <c r="O17" s="141">
        <v>13506</v>
      </c>
      <c r="P17" s="141">
        <v>1817</v>
      </c>
      <c r="Q17" s="141">
        <v>1775</v>
      </c>
      <c r="R17" s="141">
        <f t="shared" si="3"/>
        <v>105411</v>
      </c>
      <c r="S17" s="141">
        <f t="shared" si="3"/>
        <v>104314</v>
      </c>
      <c r="T17" s="141">
        <v>5918</v>
      </c>
      <c r="U17" s="141">
        <v>5437</v>
      </c>
      <c r="V17" s="141">
        <v>1440</v>
      </c>
      <c r="W17" s="141">
        <v>1435</v>
      </c>
      <c r="X17" s="141">
        <f t="shared" si="4"/>
        <v>91.87225413991213</v>
      </c>
      <c r="Y17" s="141"/>
      <c r="Z17" s="141"/>
      <c r="AA17" s="141"/>
      <c r="AB17" s="141"/>
      <c r="AC17" s="141"/>
      <c r="AD17" s="141"/>
    </row>
    <row r="18" spans="1:30" ht="12.75">
      <c r="A18" s="194" t="s">
        <v>10</v>
      </c>
      <c r="B18" s="186">
        <v>18</v>
      </c>
      <c r="C18" s="195">
        <v>142729</v>
      </c>
      <c r="D18" s="141"/>
      <c r="E18" s="141">
        <v>141295</v>
      </c>
      <c r="F18" s="141"/>
      <c r="G18" s="195">
        <f t="shared" si="0"/>
        <v>141295</v>
      </c>
      <c r="H18" s="141">
        <f t="shared" si="1"/>
        <v>98.99529878300835</v>
      </c>
      <c r="I18" s="141">
        <v>107787</v>
      </c>
      <c r="J18" s="141">
        <v>106610</v>
      </c>
      <c r="K18" s="141">
        <f t="shared" si="2"/>
        <v>98.90803158080288</v>
      </c>
      <c r="L18" s="141">
        <v>8174</v>
      </c>
      <c r="M18" s="141">
        <v>8174</v>
      </c>
      <c r="N18" s="141">
        <v>17345</v>
      </c>
      <c r="O18" s="141">
        <v>17122</v>
      </c>
      <c r="P18" s="141">
        <v>2491</v>
      </c>
      <c r="Q18" s="141">
        <v>2458</v>
      </c>
      <c r="R18" s="141">
        <f t="shared" si="3"/>
        <v>135797</v>
      </c>
      <c r="S18" s="141">
        <f t="shared" si="3"/>
        <v>134364</v>
      </c>
      <c r="T18" s="141"/>
      <c r="U18" s="141"/>
      <c r="V18" s="141"/>
      <c r="W18" s="141"/>
      <c r="X18" s="141">
        <v>0</v>
      </c>
      <c r="Y18" s="141"/>
      <c r="Z18" s="141"/>
      <c r="AA18" s="141"/>
      <c r="AB18" s="141"/>
      <c r="AC18" s="141"/>
      <c r="AD18" s="141"/>
    </row>
    <row r="19" spans="1:30" ht="12.75">
      <c r="A19" s="194" t="s">
        <v>138</v>
      </c>
      <c r="B19" s="186" t="s">
        <v>75</v>
      </c>
      <c r="C19" s="195">
        <v>136393</v>
      </c>
      <c r="D19" s="141"/>
      <c r="E19" s="141">
        <v>136003</v>
      </c>
      <c r="F19" s="141"/>
      <c r="G19" s="195">
        <f t="shared" si="0"/>
        <v>136003</v>
      </c>
      <c r="H19" s="141">
        <f t="shared" si="1"/>
        <v>99.71406157207481</v>
      </c>
      <c r="I19" s="141">
        <v>104507</v>
      </c>
      <c r="J19" s="141">
        <v>104410</v>
      </c>
      <c r="K19" s="141">
        <f t="shared" si="2"/>
        <v>99.90718325088271</v>
      </c>
      <c r="L19" s="141">
        <v>5492</v>
      </c>
      <c r="M19" s="141">
        <v>5491</v>
      </c>
      <c r="N19" s="141">
        <v>13807</v>
      </c>
      <c r="O19" s="141">
        <v>13559</v>
      </c>
      <c r="P19" s="141">
        <v>2354</v>
      </c>
      <c r="Q19" s="141">
        <v>2353</v>
      </c>
      <c r="R19" s="141">
        <f t="shared" si="3"/>
        <v>126160</v>
      </c>
      <c r="S19" s="141">
        <f t="shared" si="3"/>
        <v>125813</v>
      </c>
      <c r="T19" s="141">
        <v>1667</v>
      </c>
      <c r="U19" s="141">
        <v>1622</v>
      </c>
      <c r="V19" s="141"/>
      <c r="W19" s="141"/>
      <c r="X19" s="141">
        <f t="shared" si="4"/>
        <v>97.3005398920216</v>
      </c>
      <c r="Y19" s="141"/>
      <c r="Z19" s="141"/>
      <c r="AA19" s="141"/>
      <c r="AB19" s="141"/>
      <c r="AC19" s="141"/>
      <c r="AD19" s="141"/>
    </row>
    <row r="20" spans="1:30" ht="12.75">
      <c r="A20" s="194" t="s">
        <v>11</v>
      </c>
      <c r="B20" s="186">
        <v>20</v>
      </c>
      <c r="C20" s="195">
        <v>97615</v>
      </c>
      <c r="D20" s="141"/>
      <c r="E20" s="141">
        <v>97409</v>
      </c>
      <c r="F20" s="141"/>
      <c r="G20" s="195">
        <f t="shared" si="0"/>
        <v>97409</v>
      </c>
      <c r="H20" s="141">
        <f t="shared" si="1"/>
        <v>99.78896685960149</v>
      </c>
      <c r="I20" s="141">
        <v>71455</v>
      </c>
      <c r="J20" s="141">
        <v>71454</v>
      </c>
      <c r="K20" s="141">
        <f t="shared" si="2"/>
        <v>99.99860051780841</v>
      </c>
      <c r="L20" s="141">
        <v>2894</v>
      </c>
      <c r="M20" s="141">
        <v>2894</v>
      </c>
      <c r="N20" s="141">
        <v>10656</v>
      </c>
      <c r="O20" s="141">
        <v>10499</v>
      </c>
      <c r="P20" s="141">
        <v>1720</v>
      </c>
      <c r="Q20" s="141">
        <v>1688</v>
      </c>
      <c r="R20" s="141">
        <f t="shared" si="3"/>
        <v>86725</v>
      </c>
      <c r="S20" s="141">
        <f t="shared" si="3"/>
        <v>86535</v>
      </c>
      <c r="T20" s="141">
        <v>2058</v>
      </c>
      <c r="U20" s="141">
        <v>2058</v>
      </c>
      <c r="V20" s="141">
        <v>1000</v>
      </c>
      <c r="W20" s="141">
        <v>1000</v>
      </c>
      <c r="X20" s="141">
        <f t="shared" si="4"/>
        <v>100</v>
      </c>
      <c r="Y20" s="141"/>
      <c r="Z20" s="141"/>
      <c r="AA20" s="141"/>
      <c r="AB20" s="141"/>
      <c r="AC20" s="141"/>
      <c r="AD20" s="141"/>
    </row>
    <row r="21" spans="1:30" ht="12.75">
      <c r="A21" s="194" t="s">
        <v>12</v>
      </c>
      <c r="B21" s="186">
        <v>21</v>
      </c>
      <c r="C21" s="195">
        <v>138896</v>
      </c>
      <c r="D21" s="141"/>
      <c r="E21" s="141">
        <v>138270</v>
      </c>
      <c r="F21" s="141"/>
      <c r="G21" s="195">
        <f t="shared" si="0"/>
        <v>138270</v>
      </c>
      <c r="H21" s="141">
        <f t="shared" si="1"/>
        <v>99.54930307568253</v>
      </c>
      <c r="I21" s="141">
        <v>96169</v>
      </c>
      <c r="J21" s="141">
        <v>96160</v>
      </c>
      <c r="K21" s="141">
        <f t="shared" si="2"/>
        <v>99.99064147490355</v>
      </c>
      <c r="L21" s="141">
        <v>6265</v>
      </c>
      <c r="M21" s="141">
        <v>6264</v>
      </c>
      <c r="N21" s="141">
        <v>14864</v>
      </c>
      <c r="O21" s="141">
        <v>14626</v>
      </c>
      <c r="P21" s="141">
        <v>2074</v>
      </c>
      <c r="Q21" s="141">
        <v>2024</v>
      </c>
      <c r="R21" s="141">
        <f t="shared" si="3"/>
        <v>119372</v>
      </c>
      <c r="S21" s="141">
        <f t="shared" si="3"/>
        <v>119074</v>
      </c>
      <c r="T21" s="141">
        <v>1885</v>
      </c>
      <c r="U21" s="141">
        <v>1319</v>
      </c>
      <c r="V21" s="141">
        <v>700</v>
      </c>
      <c r="W21" s="141">
        <v>700</v>
      </c>
      <c r="X21" s="141">
        <v>0</v>
      </c>
      <c r="Y21" s="141"/>
      <c r="Z21" s="141"/>
      <c r="AA21" s="141"/>
      <c r="AB21" s="141"/>
      <c r="AC21" s="141">
        <v>4250</v>
      </c>
      <c r="AD21" s="141">
        <v>4248</v>
      </c>
    </row>
    <row r="22" spans="1:30" ht="12.75">
      <c r="A22" s="194" t="s">
        <v>13</v>
      </c>
      <c r="B22" s="186">
        <v>23</v>
      </c>
      <c r="C22" s="195">
        <v>98238</v>
      </c>
      <c r="D22" s="141"/>
      <c r="E22" s="141">
        <v>98108</v>
      </c>
      <c r="F22" s="141"/>
      <c r="G22" s="195">
        <f t="shared" si="0"/>
        <v>98108</v>
      </c>
      <c r="H22" s="141">
        <f t="shared" si="1"/>
        <v>99.86766831572304</v>
      </c>
      <c r="I22" s="141">
        <v>67447</v>
      </c>
      <c r="J22" s="141">
        <v>67347</v>
      </c>
      <c r="K22" s="141">
        <f t="shared" si="2"/>
        <v>99.85173543671327</v>
      </c>
      <c r="L22" s="141">
        <v>5161</v>
      </c>
      <c r="M22" s="141">
        <v>5160</v>
      </c>
      <c r="N22" s="141">
        <v>10844</v>
      </c>
      <c r="O22" s="141">
        <v>10830</v>
      </c>
      <c r="P22" s="141">
        <v>1607</v>
      </c>
      <c r="Q22" s="141">
        <v>1600</v>
      </c>
      <c r="R22" s="141">
        <f t="shared" si="3"/>
        <v>85059</v>
      </c>
      <c r="S22" s="141">
        <f t="shared" si="3"/>
        <v>84937</v>
      </c>
      <c r="T22" s="141">
        <v>6380</v>
      </c>
      <c r="U22" s="141">
        <v>6380</v>
      </c>
      <c r="V22" s="141">
        <v>61</v>
      </c>
      <c r="W22" s="141">
        <v>61</v>
      </c>
      <c r="X22" s="141">
        <f t="shared" si="4"/>
        <v>100</v>
      </c>
      <c r="Y22" s="141"/>
      <c r="Z22" s="141"/>
      <c r="AA22" s="141"/>
      <c r="AB22" s="141"/>
      <c r="AC22" s="141"/>
      <c r="AD22" s="141"/>
    </row>
    <row r="23" spans="1:30" ht="12.75">
      <c r="A23" s="194" t="s">
        <v>14</v>
      </c>
      <c r="B23" s="186">
        <v>26</v>
      </c>
      <c r="C23" s="195">
        <v>125341</v>
      </c>
      <c r="D23" s="141">
        <v>3000</v>
      </c>
      <c r="E23" s="141">
        <v>122208</v>
      </c>
      <c r="F23" s="141">
        <v>2989</v>
      </c>
      <c r="G23" s="195">
        <f t="shared" si="0"/>
        <v>125197</v>
      </c>
      <c r="H23" s="141">
        <f t="shared" si="1"/>
        <v>99.88511341061584</v>
      </c>
      <c r="I23" s="141">
        <v>89484</v>
      </c>
      <c r="J23" s="141">
        <v>89397</v>
      </c>
      <c r="K23" s="141">
        <f t="shared" si="2"/>
        <v>99.90277591524742</v>
      </c>
      <c r="L23" s="141">
        <v>5935</v>
      </c>
      <c r="M23" s="141">
        <v>5934</v>
      </c>
      <c r="N23" s="141">
        <v>13853</v>
      </c>
      <c r="O23" s="141">
        <v>13815</v>
      </c>
      <c r="P23" s="141">
        <v>2299</v>
      </c>
      <c r="Q23" s="141">
        <v>2292</v>
      </c>
      <c r="R23" s="141">
        <f t="shared" si="3"/>
        <v>111571</v>
      </c>
      <c r="S23" s="141">
        <f t="shared" si="3"/>
        <v>111438</v>
      </c>
      <c r="T23" s="141">
        <v>6588</v>
      </c>
      <c r="U23" s="141">
        <v>6588</v>
      </c>
      <c r="V23" s="141"/>
      <c r="W23" s="141"/>
      <c r="X23" s="141">
        <f t="shared" si="4"/>
        <v>100</v>
      </c>
      <c r="Y23" s="141"/>
      <c r="Z23" s="141"/>
      <c r="AA23" s="141"/>
      <c r="AB23" s="141"/>
      <c r="AC23" s="141"/>
      <c r="AD23" s="141"/>
    </row>
    <row r="24" spans="1:30" ht="12.75">
      <c r="A24" s="194" t="s">
        <v>76</v>
      </c>
      <c r="B24" s="186" t="s">
        <v>77</v>
      </c>
      <c r="C24" s="195">
        <v>72589</v>
      </c>
      <c r="D24" s="141"/>
      <c r="E24" s="141">
        <v>72586</v>
      </c>
      <c r="F24" s="141"/>
      <c r="G24" s="195">
        <f t="shared" si="0"/>
        <v>72586</v>
      </c>
      <c r="H24" s="141">
        <f t="shared" si="1"/>
        <v>99.99586714240449</v>
      </c>
      <c r="I24" s="141">
        <v>52004</v>
      </c>
      <c r="J24" s="141">
        <v>52003</v>
      </c>
      <c r="K24" s="141">
        <f t="shared" si="2"/>
        <v>99.99807707099454</v>
      </c>
      <c r="L24" s="141">
        <v>4392</v>
      </c>
      <c r="M24" s="141">
        <v>4392</v>
      </c>
      <c r="N24" s="141">
        <v>8494</v>
      </c>
      <c r="O24" s="141">
        <v>8493</v>
      </c>
      <c r="P24" s="141">
        <v>1366</v>
      </c>
      <c r="Q24" s="141">
        <v>1365</v>
      </c>
      <c r="R24" s="141">
        <f>I24+L24+N24+P24</f>
        <v>66256</v>
      </c>
      <c r="S24" s="141">
        <f t="shared" si="3"/>
        <v>66253</v>
      </c>
      <c r="T24" s="141">
        <v>2000</v>
      </c>
      <c r="U24" s="141">
        <v>2000</v>
      </c>
      <c r="V24" s="141"/>
      <c r="W24" s="141"/>
      <c r="X24" s="141">
        <f>U24/T24*100</f>
        <v>100</v>
      </c>
      <c r="Y24" s="141"/>
      <c r="Z24" s="141"/>
      <c r="AA24" s="141"/>
      <c r="AB24" s="141"/>
      <c r="AC24" s="141"/>
      <c r="AD24" s="141"/>
    </row>
    <row r="25" spans="1:30" ht="12.75">
      <c r="A25" s="194" t="s">
        <v>15</v>
      </c>
      <c r="B25" s="186">
        <v>28</v>
      </c>
      <c r="C25" s="195">
        <v>130137</v>
      </c>
      <c r="D25" s="141"/>
      <c r="E25" s="141">
        <v>129695</v>
      </c>
      <c r="F25" s="141"/>
      <c r="G25" s="195">
        <f t="shared" si="0"/>
        <v>129695</v>
      </c>
      <c r="H25" s="141">
        <f t="shared" si="1"/>
        <v>99.66035793048864</v>
      </c>
      <c r="I25" s="141">
        <v>95481</v>
      </c>
      <c r="J25" s="141">
        <v>95165</v>
      </c>
      <c r="K25" s="141">
        <f t="shared" si="2"/>
        <v>99.66904410301525</v>
      </c>
      <c r="L25" s="141">
        <v>6708</v>
      </c>
      <c r="M25" s="141">
        <v>6707</v>
      </c>
      <c r="N25" s="141">
        <v>15686</v>
      </c>
      <c r="O25" s="141">
        <v>15601</v>
      </c>
      <c r="P25" s="141">
        <v>2385</v>
      </c>
      <c r="Q25" s="141">
        <v>2372</v>
      </c>
      <c r="R25" s="141">
        <f t="shared" si="3"/>
        <v>120260</v>
      </c>
      <c r="S25" s="141">
        <f t="shared" si="3"/>
        <v>119845</v>
      </c>
      <c r="T25" s="141">
        <v>5145</v>
      </c>
      <c r="U25" s="141">
        <v>5145</v>
      </c>
      <c r="V25" s="141"/>
      <c r="W25" s="141"/>
      <c r="X25" s="141">
        <f t="shared" si="4"/>
        <v>100</v>
      </c>
      <c r="Y25" s="141"/>
      <c r="Z25" s="141"/>
      <c r="AA25" s="141"/>
      <c r="AB25" s="141"/>
      <c r="AC25" s="141"/>
      <c r="AD25" s="141"/>
    </row>
    <row r="26" spans="1:30" ht="12.75">
      <c r="A26" s="194" t="s">
        <v>16</v>
      </c>
      <c r="B26" s="186">
        <v>29</v>
      </c>
      <c r="C26" s="195">
        <v>127035</v>
      </c>
      <c r="D26" s="141">
        <v>5159</v>
      </c>
      <c r="E26" s="141">
        <v>120660</v>
      </c>
      <c r="F26" s="141">
        <v>5159</v>
      </c>
      <c r="G26" s="195">
        <f t="shared" si="0"/>
        <v>125819</v>
      </c>
      <c r="H26" s="141">
        <f t="shared" si="1"/>
        <v>99.04278348486638</v>
      </c>
      <c r="I26" s="141">
        <v>80001</v>
      </c>
      <c r="J26" s="141">
        <v>79250</v>
      </c>
      <c r="K26" s="141">
        <f t="shared" si="2"/>
        <v>99.06126173422832</v>
      </c>
      <c r="L26" s="141">
        <v>5976</v>
      </c>
      <c r="M26" s="141">
        <v>5975</v>
      </c>
      <c r="N26" s="141">
        <v>13230</v>
      </c>
      <c r="O26" s="141">
        <v>12791</v>
      </c>
      <c r="P26" s="195">
        <v>1733</v>
      </c>
      <c r="Q26" s="141">
        <v>1708</v>
      </c>
      <c r="R26" s="141">
        <f t="shared" si="3"/>
        <v>100940</v>
      </c>
      <c r="S26" s="141">
        <f t="shared" si="3"/>
        <v>99724</v>
      </c>
      <c r="T26" s="141">
        <v>9670</v>
      </c>
      <c r="U26" s="141">
        <v>9670</v>
      </c>
      <c r="V26" s="141"/>
      <c r="W26" s="141"/>
      <c r="X26" s="141">
        <f t="shared" si="4"/>
        <v>100</v>
      </c>
      <c r="Y26" s="141"/>
      <c r="Z26" s="141"/>
      <c r="AA26" s="141"/>
      <c r="AB26" s="141"/>
      <c r="AC26" s="141"/>
      <c r="AD26" s="141"/>
    </row>
    <row r="27" spans="1:30" ht="12.75">
      <c r="A27" s="194" t="s">
        <v>125</v>
      </c>
      <c r="B27" s="186">
        <v>31</v>
      </c>
      <c r="C27" s="195">
        <v>181500</v>
      </c>
      <c r="D27" s="141">
        <v>2500</v>
      </c>
      <c r="E27" s="141">
        <v>178790</v>
      </c>
      <c r="F27" s="141">
        <v>2500</v>
      </c>
      <c r="G27" s="195">
        <f t="shared" si="0"/>
        <v>181290</v>
      </c>
      <c r="H27" s="141">
        <f t="shared" si="1"/>
        <v>99.88429752066116</v>
      </c>
      <c r="I27" s="141">
        <v>132679</v>
      </c>
      <c r="J27" s="141">
        <v>132679</v>
      </c>
      <c r="K27" s="141">
        <f t="shared" si="2"/>
        <v>100</v>
      </c>
      <c r="L27" s="141">
        <v>9023</v>
      </c>
      <c r="M27" s="141">
        <v>9023</v>
      </c>
      <c r="N27" s="141">
        <v>18360</v>
      </c>
      <c r="O27" s="141">
        <v>18331</v>
      </c>
      <c r="P27" s="141">
        <v>2596</v>
      </c>
      <c r="Q27" s="141">
        <v>2416</v>
      </c>
      <c r="R27" s="141">
        <f t="shared" si="3"/>
        <v>162658</v>
      </c>
      <c r="S27" s="141">
        <f t="shared" si="3"/>
        <v>162449</v>
      </c>
      <c r="T27" s="141">
        <v>3210</v>
      </c>
      <c r="U27" s="141">
        <v>3210</v>
      </c>
      <c r="V27" s="141">
        <v>600</v>
      </c>
      <c r="W27" s="141">
        <v>600</v>
      </c>
      <c r="X27" s="141">
        <f t="shared" si="4"/>
        <v>100</v>
      </c>
      <c r="Y27" s="141"/>
      <c r="Z27" s="141"/>
      <c r="AA27" s="141"/>
      <c r="AB27" s="141"/>
      <c r="AC27" s="141"/>
      <c r="AD27" s="141"/>
    </row>
    <row r="28" spans="1:30" ht="12.75">
      <c r="A28" s="194" t="s">
        <v>17</v>
      </c>
      <c r="B28" s="186">
        <v>33</v>
      </c>
      <c r="C28" s="195">
        <v>160746</v>
      </c>
      <c r="D28" s="141"/>
      <c r="E28" s="141">
        <v>160680</v>
      </c>
      <c r="F28" s="141"/>
      <c r="G28" s="195">
        <f t="shared" si="0"/>
        <v>160680</v>
      </c>
      <c r="H28" s="141">
        <f t="shared" si="1"/>
        <v>99.95894143555671</v>
      </c>
      <c r="I28" s="141">
        <v>115002</v>
      </c>
      <c r="J28" s="141">
        <v>115002</v>
      </c>
      <c r="K28" s="141">
        <f t="shared" si="2"/>
        <v>100</v>
      </c>
      <c r="L28" s="141">
        <v>7538</v>
      </c>
      <c r="M28" s="141">
        <v>7538</v>
      </c>
      <c r="N28" s="141">
        <v>18278</v>
      </c>
      <c r="O28" s="141">
        <v>18275</v>
      </c>
      <c r="P28" s="141">
        <v>2663</v>
      </c>
      <c r="Q28" s="141">
        <v>2646</v>
      </c>
      <c r="R28" s="141">
        <f t="shared" si="3"/>
        <v>143481</v>
      </c>
      <c r="S28" s="141">
        <f t="shared" si="3"/>
        <v>143461</v>
      </c>
      <c r="T28" s="141"/>
      <c r="U28" s="141"/>
      <c r="V28" s="141"/>
      <c r="W28" s="141"/>
      <c r="X28" s="141">
        <v>0</v>
      </c>
      <c r="Y28" s="141"/>
      <c r="Z28" s="141"/>
      <c r="AA28" s="141"/>
      <c r="AB28" s="141"/>
      <c r="AC28" s="141">
        <v>7000</v>
      </c>
      <c r="AD28" s="141">
        <v>7000</v>
      </c>
    </row>
    <row r="29" spans="1:30" ht="12.75">
      <c r="A29" s="194" t="s">
        <v>18</v>
      </c>
      <c r="B29" s="186">
        <v>34</v>
      </c>
      <c r="C29" s="195">
        <v>107761</v>
      </c>
      <c r="D29" s="141">
        <v>2000</v>
      </c>
      <c r="E29" s="141">
        <v>104960</v>
      </c>
      <c r="F29" s="141">
        <v>1826</v>
      </c>
      <c r="G29" s="195">
        <f t="shared" si="0"/>
        <v>106786</v>
      </c>
      <c r="H29" s="141">
        <f t="shared" si="1"/>
        <v>99.0952199775429</v>
      </c>
      <c r="I29" s="141">
        <v>79880</v>
      </c>
      <c r="J29" s="141">
        <v>79210</v>
      </c>
      <c r="K29" s="141">
        <f t="shared" si="2"/>
        <v>99.16124186279418</v>
      </c>
      <c r="L29" s="141">
        <v>5670</v>
      </c>
      <c r="M29" s="141">
        <v>5669</v>
      </c>
      <c r="N29" s="141">
        <v>12155</v>
      </c>
      <c r="O29" s="141">
        <v>12040</v>
      </c>
      <c r="P29" s="141">
        <v>1957</v>
      </c>
      <c r="Q29" s="141">
        <v>1941</v>
      </c>
      <c r="R29" s="141">
        <f t="shared" si="3"/>
        <v>99662</v>
      </c>
      <c r="S29" s="141">
        <f t="shared" si="3"/>
        <v>98860</v>
      </c>
      <c r="T29" s="141"/>
      <c r="U29" s="141"/>
      <c r="V29" s="141"/>
      <c r="W29" s="141"/>
      <c r="X29" s="141">
        <v>0</v>
      </c>
      <c r="Y29" s="141"/>
      <c r="Z29" s="141"/>
      <c r="AA29" s="141"/>
      <c r="AB29" s="141"/>
      <c r="AC29" s="141"/>
      <c r="AD29" s="141"/>
    </row>
    <row r="30" spans="1:30" ht="12.75">
      <c r="A30" s="194" t="s">
        <v>19</v>
      </c>
      <c r="B30" s="186">
        <v>35</v>
      </c>
      <c r="C30" s="195">
        <v>139242</v>
      </c>
      <c r="D30" s="141">
        <v>6000</v>
      </c>
      <c r="E30" s="141">
        <v>133155</v>
      </c>
      <c r="F30" s="141">
        <v>6000</v>
      </c>
      <c r="G30" s="195">
        <f t="shared" si="0"/>
        <v>139155</v>
      </c>
      <c r="H30" s="141">
        <f t="shared" si="1"/>
        <v>99.9375188520705</v>
      </c>
      <c r="I30" s="141">
        <v>94954</v>
      </c>
      <c r="J30" s="141">
        <v>94869</v>
      </c>
      <c r="K30" s="141">
        <f t="shared" si="2"/>
        <v>99.9104829707016</v>
      </c>
      <c r="L30" s="141">
        <v>7130</v>
      </c>
      <c r="M30" s="141">
        <v>7129</v>
      </c>
      <c r="N30" s="141">
        <v>15308</v>
      </c>
      <c r="O30" s="141">
        <v>15308</v>
      </c>
      <c r="P30" s="141">
        <v>2153</v>
      </c>
      <c r="Q30" s="141">
        <v>2152</v>
      </c>
      <c r="R30" s="141">
        <f t="shared" si="3"/>
        <v>119545</v>
      </c>
      <c r="S30" s="141">
        <f t="shared" si="3"/>
        <v>119458</v>
      </c>
      <c r="T30" s="141">
        <v>4882</v>
      </c>
      <c r="U30" s="141">
        <v>4882</v>
      </c>
      <c r="V30" s="141">
        <v>500</v>
      </c>
      <c r="W30" s="141">
        <v>500</v>
      </c>
      <c r="X30" s="141">
        <f t="shared" si="4"/>
        <v>100</v>
      </c>
      <c r="Y30" s="141"/>
      <c r="Z30" s="141"/>
      <c r="AA30" s="141"/>
      <c r="AB30" s="141"/>
      <c r="AC30" s="141"/>
      <c r="AD30" s="141"/>
    </row>
    <row r="31" spans="1:30" ht="12.75">
      <c r="A31" s="194" t="s">
        <v>139</v>
      </c>
      <c r="B31" s="186" t="s">
        <v>32</v>
      </c>
      <c r="C31" s="195">
        <v>102073</v>
      </c>
      <c r="D31" s="141">
        <v>3000</v>
      </c>
      <c r="E31" s="141">
        <v>97870</v>
      </c>
      <c r="F31" s="141">
        <v>3000</v>
      </c>
      <c r="G31" s="195">
        <f t="shared" si="0"/>
        <v>100870</v>
      </c>
      <c r="H31" s="141">
        <f t="shared" si="1"/>
        <v>98.82143172043537</v>
      </c>
      <c r="I31" s="141">
        <v>75812</v>
      </c>
      <c r="J31" s="141">
        <v>75098</v>
      </c>
      <c r="K31" s="141">
        <f t="shared" si="2"/>
        <v>99.05819659156862</v>
      </c>
      <c r="L31" s="141">
        <v>4318</v>
      </c>
      <c r="M31" s="141">
        <v>4318</v>
      </c>
      <c r="N31" s="141">
        <v>11827</v>
      </c>
      <c r="O31" s="141">
        <v>11790</v>
      </c>
      <c r="P31" s="141">
        <v>1653</v>
      </c>
      <c r="Q31" s="141">
        <v>1593</v>
      </c>
      <c r="R31" s="141">
        <f t="shared" si="3"/>
        <v>93610</v>
      </c>
      <c r="S31" s="141">
        <f t="shared" si="3"/>
        <v>92799</v>
      </c>
      <c r="T31" s="141">
        <v>2431</v>
      </c>
      <c r="U31" s="141">
        <v>2039</v>
      </c>
      <c r="V31" s="141"/>
      <c r="W31" s="141"/>
      <c r="X31" s="141">
        <f t="shared" si="4"/>
        <v>83.87494858083093</v>
      </c>
      <c r="Y31" s="141"/>
      <c r="Z31" s="141"/>
      <c r="AA31" s="141"/>
      <c r="AB31" s="141"/>
      <c r="AC31" s="141"/>
      <c r="AD31" s="141"/>
    </row>
    <row r="32" spans="1:30" ht="12.75">
      <c r="A32" s="194" t="s">
        <v>21</v>
      </c>
      <c r="B32" s="186">
        <v>39</v>
      </c>
      <c r="C32" s="195">
        <v>149848</v>
      </c>
      <c r="D32" s="141"/>
      <c r="E32" s="141">
        <v>148411</v>
      </c>
      <c r="F32" s="141"/>
      <c r="G32" s="195">
        <f t="shared" si="0"/>
        <v>148411</v>
      </c>
      <c r="H32" s="141">
        <f t="shared" si="1"/>
        <v>99.04102824195185</v>
      </c>
      <c r="I32" s="141">
        <v>112929</v>
      </c>
      <c r="J32" s="141">
        <v>112443</v>
      </c>
      <c r="K32" s="141">
        <f t="shared" si="2"/>
        <v>99.56964110193131</v>
      </c>
      <c r="L32" s="141">
        <v>5993</v>
      </c>
      <c r="M32" s="141">
        <v>5993</v>
      </c>
      <c r="N32" s="141">
        <v>18625</v>
      </c>
      <c r="O32" s="141">
        <v>17772</v>
      </c>
      <c r="P32" s="141">
        <v>2656</v>
      </c>
      <c r="Q32" s="141">
        <v>2558</v>
      </c>
      <c r="R32" s="141">
        <f t="shared" si="3"/>
        <v>140203</v>
      </c>
      <c r="S32" s="141">
        <f t="shared" si="3"/>
        <v>138766</v>
      </c>
      <c r="T32" s="141"/>
      <c r="U32" s="141"/>
      <c r="V32" s="141"/>
      <c r="W32" s="141"/>
      <c r="X32" s="141">
        <v>0</v>
      </c>
      <c r="Y32" s="141"/>
      <c r="Z32" s="141"/>
      <c r="AA32" s="141"/>
      <c r="AB32" s="141"/>
      <c r="AC32" s="141"/>
      <c r="AD32" s="141"/>
    </row>
    <row r="33" spans="1:30" ht="12.75">
      <c r="A33" s="194" t="s">
        <v>22</v>
      </c>
      <c r="B33" s="186">
        <v>40</v>
      </c>
      <c r="C33" s="195">
        <v>183313</v>
      </c>
      <c r="D33" s="141">
        <v>4000</v>
      </c>
      <c r="E33" s="141">
        <f>182166-4000</f>
        <v>178166</v>
      </c>
      <c r="F33" s="141">
        <v>4000</v>
      </c>
      <c r="G33" s="195">
        <f t="shared" si="0"/>
        <v>182166</v>
      </c>
      <c r="H33" s="141">
        <f t="shared" si="1"/>
        <v>99.37429423990662</v>
      </c>
      <c r="I33" s="141">
        <v>119978</v>
      </c>
      <c r="J33" s="141">
        <v>119257</v>
      </c>
      <c r="K33" s="141">
        <f t="shared" si="2"/>
        <v>99.39905649369051</v>
      </c>
      <c r="L33" s="141">
        <v>7399</v>
      </c>
      <c r="M33" s="141">
        <v>7398</v>
      </c>
      <c r="N33" s="141">
        <v>19358</v>
      </c>
      <c r="O33" s="141">
        <v>18948</v>
      </c>
      <c r="P33" s="141">
        <v>2811</v>
      </c>
      <c r="Q33" s="141">
        <v>2797</v>
      </c>
      <c r="R33" s="141">
        <f t="shared" si="3"/>
        <v>149546</v>
      </c>
      <c r="S33" s="141">
        <f t="shared" si="3"/>
        <v>148400</v>
      </c>
      <c r="T33" s="141">
        <v>14169</v>
      </c>
      <c r="U33" s="141">
        <v>14169</v>
      </c>
      <c r="V33" s="141">
        <v>1768</v>
      </c>
      <c r="W33" s="141">
        <v>1767</v>
      </c>
      <c r="X33" s="141">
        <f t="shared" si="4"/>
        <v>100</v>
      </c>
      <c r="Y33" s="141"/>
      <c r="Z33" s="141"/>
      <c r="AA33" s="141"/>
      <c r="AB33" s="141"/>
      <c r="AC33" s="141"/>
      <c r="AD33" s="141"/>
    </row>
    <row r="34" spans="1:30" ht="12.75">
      <c r="A34" s="194" t="s">
        <v>135</v>
      </c>
      <c r="B34" s="186" t="s">
        <v>98</v>
      </c>
      <c r="C34" s="195">
        <v>89654</v>
      </c>
      <c r="D34" s="141"/>
      <c r="E34" s="141">
        <v>88996</v>
      </c>
      <c r="F34" s="141"/>
      <c r="G34" s="195">
        <f t="shared" si="0"/>
        <v>88996</v>
      </c>
      <c r="H34" s="141">
        <f t="shared" si="1"/>
        <v>99.2660673254958</v>
      </c>
      <c r="I34" s="141">
        <v>68054</v>
      </c>
      <c r="J34" s="141">
        <v>67730</v>
      </c>
      <c r="K34" s="141">
        <f t="shared" si="2"/>
        <v>99.52390748523231</v>
      </c>
      <c r="L34" s="141">
        <v>5514</v>
      </c>
      <c r="M34" s="141">
        <v>5514</v>
      </c>
      <c r="N34" s="141">
        <v>10037</v>
      </c>
      <c r="O34" s="141">
        <v>10022</v>
      </c>
      <c r="P34" s="141">
        <v>1599</v>
      </c>
      <c r="Q34" s="141">
        <v>1596</v>
      </c>
      <c r="R34" s="141">
        <f t="shared" si="3"/>
        <v>85204</v>
      </c>
      <c r="S34" s="141">
        <f t="shared" si="3"/>
        <v>84862</v>
      </c>
      <c r="T34" s="141">
        <v>1884</v>
      </c>
      <c r="U34" s="141">
        <v>1568</v>
      </c>
      <c r="V34" s="141"/>
      <c r="W34" s="141"/>
      <c r="X34" s="141">
        <f t="shared" si="4"/>
        <v>83.2271762208068</v>
      </c>
      <c r="Y34" s="141"/>
      <c r="Z34" s="141"/>
      <c r="AA34" s="141"/>
      <c r="AB34" s="141"/>
      <c r="AC34" s="141"/>
      <c r="AD34" s="141"/>
    </row>
    <row r="35" spans="1:30" ht="12.75">
      <c r="A35" s="194" t="s">
        <v>126</v>
      </c>
      <c r="B35" s="186">
        <v>42</v>
      </c>
      <c r="C35" s="195">
        <v>135714</v>
      </c>
      <c r="D35" s="141">
        <v>2862</v>
      </c>
      <c r="E35" s="141">
        <v>131377</v>
      </c>
      <c r="F35" s="141">
        <v>2804</v>
      </c>
      <c r="G35" s="195">
        <f t="shared" si="0"/>
        <v>134181</v>
      </c>
      <c r="H35" s="141">
        <f t="shared" si="1"/>
        <v>98.87041867456563</v>
      </c>
      <c r="I35" s="141">
        <v>100518</v>
      </c>
      <c r="J35" s="141">
        <v>99315</v>
      </c>
      <c r="K35" s="141">
        <f t="shared" si="2"/>
        <v>98.8031994269683</v>
      </c>
      <c r="L35" s="141">
        <v>7353</v>
      </c>
      <c r="M35" s="141">
        <v>7353</v>
      </c>
      <c r="N35" s="141">
        <v>16004</v>
      </c>
      <c r="O35" s="141">
        <v>15799</v>
      </c>
      <c r="P35" s="141">
        <v>2228</v>
      </c>
      <c r="Q35" s="141">
        <v>2161</v>
      </c>
      <c r="R35" s="141">
        <f t="shared" si="3"/>
        <v>126103</v>
      </c>
      <c r="S35" s="141">
        <f t="shared" si="3"/>
        <v>124628</v>
      </c>
      <c r="T35" s="141">
        <v>2784</v>
      </c>
      <c r="U35" s="141">
        <v>2784</v>
      </c>
      <c r="V35" s="141"/>
      <c r="W35" s="141"/>
      <c r="X35" s="141">
        <f t="shared" si="4"/>
        <v>100</v>
      </c>
      <c r="Y35" s="141"/>
      <c r="Z35" s="141"/>
      <c r="AA35" s="141"/>
      <c r="AB35" s="141"/>
      <c r="AC35" s="141"/>
      <c r="AD35" s="141"/>
    </row>
    <row r="36" spans="1:30" ht="12.75">
      <c r="A36" s="194" t="s">
        <v>127</v>
      </c>
      <c r="B36" s="186">
        <v>43</v>
      </c>
      <c r="C36" s="195">
        <v>158827</v>
      </c>
      <c r="D36" s="141"/>
      <c r="E36" s="141">
        <v>158164</v>
      </c>
      <c r="F36" s="141"/>
      <c r="G36" s="195">
        <f t="shared" si="0"/>
        <v>158164</v>
      </c>
      <c r="H36" s="141">
        <f t="shared" si="1"/>
        <v>99.58256467729039</v>
      </c>
      <c r="I36" s="141">
        <v>117004</v>
      </c>
      <c r="J36" s="141">
        <v>116418</v>
      </c>
      <c r="K36" s="141">
        <f t="shared" si="2"/>
        <v>99.49916242179755</v>
      </c>
      <c r="L36" s="141">
        <v>8661</v>
      </c>
      <c r="M36" s="141">
        <v>8661</v>
      </c>
      <c r="N36" s="141">
        <v>20249</v>
      </c>
      <c r="O36" s="141">
        <v>20188</v>
      </c>
      <c r="P36" s="141">
        <v>2998</v>
      </c>
      <c r="Q36" s="141">
        <v>2982</v>
      </c>
      <c r="R36" s="141">
        <f t="shared" si="3"/>
        <v>148912</v>
      </c>
      <c r="S36" s="141">
        <f t="shared" si="3"/>
        <v>148249</v>
      </c>
      <c r="T36" s="141"/>
      <c r="U36" s="141"/>
      <c r="V36" s="141"/>
      <c r="W36" s="141"/>
      <c r="X36" s="141">
        <v>0</v>
      </c>
      <c r="Y36" s="141"/>
      <c r="Z36" s="141"/>
      <c r="AA36" s="141"/>
      <c r="AB36" s="141"/>
      <c r="AC36" s="141">
        <v>5000</v>
      </c>
      <c r="AD36" s="141">
        <v>5000</v>
      </c>
    </row>
    <row r="37" spans="1:30" ht="12.75">
      <c r="A37" s="194" t="s">
        <v>128</v>
      </c>
      <c r="B37" s="186">
        <v>44</v>
      </c>
      <c r="C37" s="195">
        <v>133009</v>
      </c>
      <c r="D37" s="141"/>
      <c r="E37" s="141">
        <v>131138</v>
      </c>
      <c r="F37" s="141"/>
      <c r="G37" s="195">
        <f t="shared" si="0"/>
        <v>131138</v>
      </c>
      <c r="H37" s="141">
        <f t="shared" si="1"/>
        <v>98.59332827101926</v>
      </c>
      <c r="I37" s="141">
        <v>87324</v>
      </c>
      <c r="J37" s="141">
        <v>86223</v>
      </c>
      <c r="K37" s="141">
        <f t="shared" si="2"/>
        <v>98.73917823278823</v>
      </c>
      <c r="L37" s="141">
        <v>6400</v>
      </c>
      <c r="M37" s="141">
        <v>6400</v>
      </c>
      <c r="N37" s="141">
        <v>14189</v>
      </c>
      <c r="O37" s="141">
        <v>13486</v>
      </c>
      <c r="P37" s="141">
        <v>1943</v>
      </c>
      <c r="Q37" s="141">
        <v>1876</v>
      </c>
      <c r="R37" s="141">
        <f t="shared" si="3"/>
        <v>109856</v>
      </c>
      <c r="S37" s="141">
        <f t="shared" si="3"/>
        <v>107985</v>
      </c>
      <c r="T37" s="141">
        <v>5453</v>
      </c>
      <c r="U37" s="141">
        <v>5453</v>
      </c>
      <c r="V37" s="141">
        <v>2000</v>
      </c>
      <c r="W37" s="141">
        <v>2000</v>
      </c>
      <c r="X37" s="141">
        <f t="shared" si="4"/>
        <v>100</v>
      </c>
      <c r="Y37" s="141"/>
      <c r="Z37" s="141"/>
      <c r="AA37" s="141"/>
      <c r="AB37" s="141"/>
      <c r="AC37" s="141">
        <v>8000</v>
      </c>
      <c r="AD37" s="141">
        <v>8000</v>
      </c>
    </row>
    <row r="38" spans="1:30" ht="12.75">
      <c r="A38" s="194" t="s">
        <v>163</v>
      </c>
      <c r="B38" s="186">
        <v>45</v>
      </c>
      <c r="C38" s="195">
        <v>131295</v>
      </c>
      <c r="D38" s="141"/>
      <c r="E38" s="141">
        <v>129741</v>
      </c>
      <c r="F38" s="141"/>
      <c r="G38" s="195">
        <f t="shared" si="0"/>
        <v>129741</v>
      </c>
      <c r="H38" s="141">
        <f t="shared" si="1"/>
        <v>98.81640580372444</v>
      </c>
      <c r="I38" s="141">
        <v>91950</v>
      </c>
      <c r="J38" s="141">
        <v>90832</v>
      </c>
      <c r="K38" s="141">
        <f t="shared" si="2"/>
        <v>98.78412180532898</v>
      </c>
      <c r="L38" s="141">
        <v>6210</v>
      </c>
      <c r="M38" s="141">
        <v>6209</v>
      </c>
      <c r="N38" s="141">
        <v>14857</v>
      </c>
      <c r="O38" s="141">
        <v>14489</v>
      </c>
      <c r="P38" s="141">
        <v>2035</v>
      </c>
      <c r="Q38" s="141">
        <v>1968</v>
      </c>
      <c r="R38" s="141">
        <f t="shared" si="3"/>
        <v>115052</v>
      </c>
      <c r="S38" s="141">
        <f t="shared" si="3"/>
        <v>113498</v>
      </c>
      <c r="T38" s="141">
        <v>10000</v>
      </c>
      <c r="U38" s="141">
        <v>10000</v>
      </c>
      <c r="V38" s="141">
        <v>477</v>
      </c>
      <c r="W38" s="141">
        <v>477</v>
      </c>
      <c r="X38" s="141">
        <f t="shared" si="4"/>
        <v>100</v>
      </c>
      <c r="Y38" s="141"/>
      <c r="Z38" s="141"/>
      <c r="AA38" s="141"/>
      <c r="AB38" s="141"/>
      <c r="AC38" s="141"/>
      <c r="AD38" s="141"/>
    </row>
    <row r="39" spans="1:30" ht="12.75">
      <c r="A39" s="194" t="s">
        <v>129</v>
      </c>
      <c r="B39" s="186">
        <v>46</v>
      </c>
      <c r="C39" s="195">
        <v>211663</v>
      </c>
      <c r="D39" s="141"/>
      <c r="E39" s="141">
        <v>211662</v>
      </c>
      <c r="F39" s="141"/>
      <c r="G39" s="195">
        <f t="shared" si="0"/>
        <v>211662</v>
      </c>
      <c r="H39" s="141">
        <f t="shared" si="1"/>
        <v>99.99952755087097</v>
      </c>
      <c r="I39" s="141">
        <v>155451</v>
      </c>
      <c r="J39" s="141">
        <v>155451</v>
      </c>
      <c r="K39" s="141">
        <f t="shared" si="2"/>
        <v>100</v>
      </c>
      <c r="L39" s="141">
        <v>9987</v>
      </c>
      <c r="M39" s="141">
        <v>9986</v>
      </c>
      <c r="N39" s="141">
        <v>23972</v>
      </c>
      <c r="O39" s="141">
        <v>23972</v>
      </c>
      <c r="P39" s="141">
        <v>3855</v>
      </c>
      <c r="Q39" s="141">
        <v>3855</v>
      </c>
      <c r="R39" s="141">
        <f t="shared" si="3"/>
        <v>193265</v>
      </c>
      <c r="S39" s="141">
        <f t="shared" si="3"/>
        <v>193264</v>
      </c>
      <c r="T39" s="141">
        <v>10000</v>
      </c>
      <c r="U39" s="141">
        <v>10000</v>
      </c>
      <c r="V39" s="141">
        <v>1500</v>
      </c>
      <c r="W39" s="141">
        <v>1500</v>
      </c>
      <c r="X39" s="141">
        <v>0</v>
      </c>
      <c r="Y39" s="141"/>
      <c r="Z39" s="141"/>
      <c r="AA39" s="141"/>
      <c r="AB39" s="141"/>
      <c r="AC39" s="141"/>
      <c r="AD39" s="141"/>
    </row>
    <row r="40" spans="1:30" ht="12.75">
      <c r="A40" s="194" t="s">
        <v>130</v>
      </c>
      <c r="B40" s="186">
        <v>47</v>
      </c>
      <c r="C40" s="195">
        <v>242016</v>
      </c>
      <c r="D40" s="141"/>
      <c r="E40" s="141">
        <v>241607</v>
      </c>
      <c r="F40" s="141"/>
      <c r="G40" s="195">
        <f t="shared" si="0"/>
        <v>241607</v>
      </c>
      <c r="H40" s="141">
        <f t="shared" si="1"/>
        <v>99.83100290889858</v>
      </c>
      <c r="I40" s="141">
        <v>158107</v>
      </c>
      <c r="J40" s="141">
        <v>158107</v>
      </c>
      <c r="K40" s="141">
        <f t="shared" si="2"/>
        <v>100</v>
      </c>
      <c r="L40" s="141">
        <v>12635</v>
      </c>
      <c r="M40" s="141">
        <v>12635</v>
      </c>
      <c r="N40" s="141">
        <v>26475</v>
      </c>
      <c r="O40" s="141">
        <v>26275</v>
      </c>
      <c r="P40" s="141">
        <v>4132</v>
      </c>
      <c r="Q40" s="141">
        <v>4132</v>
      </c>
      <c r="R40" s="141">
        <f t="shared" si="3"/>
        <v>201349</v>
      </c>
      <c r="S40" s="141">
        <f t="shared" si="3"/>
        <v>201149</v>
      </c>
      <c r="T40" s="141">
        <v>25136</v>
      </c>
      <c r="U40" s="141">
        <v>25136</v>
      </c>
      <c r="V40" s="141">
        <v>2000</v>
      </c>
      <c r="W40" s="141">
        <v>1948</v>
      </c>
      <c r="X40" s="141">
        <f t="shared" si="4"/>
        <v>100</v>
      </c>
      <c r="Y40" s="141"/>
      <c r="Z40" s="141"/>
      <c r="AA40" s="141"/>
      <c r="AB40" s="141"/>
      <c r="AC40" s="141"/>
      <c r="AD40" s="141"/>
    </row>
    <row r="41" spans="1:30" ht="12.75">
      <c r="A41" s="194" t="s">
        <v>131</v>
      </c>
      <c r="B41" s="186">
        <v>48</v>
      </c>
      <c r="C41" s="195">
        <v>143218</v>
      </c>
      <c r="D41" s="141">
        <v>2000</v>
      </c>
      <c r="E41" s="141">
        <v>140740</v>
      </c>
      <c r="F41" s="141">
        <v>2000</v>
      </c>
      <c r="G41" s="195">
        <f t="shared" si="0"/>
        <v>142740</v>
      </c>
      <c r="H41" s="141">
        <f t="shared" si="1"/>
        <v>99.66624307000517</v>
      </c>
      <c r="I41" s="141">
        <v>110046</v>
      </c>
      <c r="J41" s="141">
        <v>109570</v>
      </c>
      <c r="K41" s="141">
        <f t="shared" si="2"/>
        <v>99.56745361030842</v>
      </c>
      <c r="L41" s="141">
        <v>6603</v>
      </c>
      <c r="M41" s="141">
        <v>6602</v>
      </c>
      <c r="N41" s="141">
        <v>17381</v>
      </c>
      <c r="O41" s="141">
        <v>17381</v>
      </c>
      <c r="P41" s="141">
        <v>2756</v>
      </c>
      <c r="Q41" s="141">
        <v>2755</v>
      </c>
      <c r="R41" s="141">
        <f t="shared" si="3"/>
        <v>136786</v>
      </c>
      <c r="S41" s="141">
        <f t="shared" si="3"/>
        <v>136308</v>
      </c>
      <c r="T41" s="141"/>
      <c r="U41" s="141"/>
      <c r="V41" s="141"/>
      <c r="W41" s="141"/>
      <c r="X41" s="141">
        <v>0</v>
      </c>
      <c r="Y41" s="141"/>
      <c r="Z41" s="141"/>
      <c r="AA41" s="141"/>
      <c r="AB41" s="141"/>
      <c r="AC41" s="141"/>
      <c r="AD41" s="141"/>
    </row>
    <row r="42" spans="1:30" ht="12.75">
      <c r="A42" s="196" t="s">
        <v>3</v>
      </c>
      <c r="B42" s="141"/>
      <c r="C42" s="200">
        <f>SUM(C6:C41)</f>
        <v>4830464</v>
      </c>
      <c r="D42" s="181">
        <f>SUM(D6:D41)</f>
        <v>45521</v>
      </c>
      <c r="E42" s="181">
        <f>SUM(E6:E41)</f>
        <v>4756542</v>
      </c>
      <c r="F42" s="181">
        <f>SUM(F6:F41)</f>
        <v>45269</v>
      </c>
      <c r="G42" s="200">
        <f>SUM(G6:G41)</f>
        <v>4801811</v>
      </c>
      <c r="H42" s="195">
        <f t="shared" si="1"/>
        <v>99.4068271702263</v>
      </c>
      <c r="I42" s="200">
        <f>SUM(I6:I41)</f>
        <v>3398695</v>
      </c>
      <c r="J42" s="200">
        <f>SUM(J6:J41)</f>
        <v>3383689</v>
      </c>
      <c r="K42" s="195">
        <f t="shared" si="2"/>
        <v>99.55847759213464</v>
      </c>
      <c r="L42" s="200">
        <f aca="true" t="shared" si="5" ref="L42:W42">SUM(L6:L41)</f>
        <v>232350</v>
      </c>
      <c r="M42" s="200">
        <f t="shared" si="5"/>
        <v>232328</v>
      </c>
      <c r="N42" s="200">
        <f t="shared" si="5"/>
        <v>536171</v>
      </c>
      <c r="O42" s="200">
        <f t="shared" si="5"/>
        <v>529775</v>
      </c>
      <c r="P42" s="200">
        <f t="shared" si="5"/>
        <v>80251</v>
      </c>
      <c r="Q42" s="200">
        <f t="shared" si="5"/>
        <v>79228</v>
      </c>
      <c r="R42" s="200">
        <f t="shared" si="5"/>
        <v>4247467</v>
      </c>
      <c r="S42" s="200">
        <f t="shared" si="5"/>
        <v>4225020</v>
      </c>
      <c r="T42" s="200">
        <f>SUM(T6:T41)</f>
        <v>227984</v>
      </c>
      <c r="U42" s="200">
        <f>SUM(U6:U41)</f>
        <v>224754</v>
      </c>
      <c r="V42" s="200">
        <f t="shared" si="5"/>
        <v>16046</v>
      </c>
      <c r="W42" s="200">
        <f t="shared" si="5"/>
        <v>15988</v>
      </c>
      <c r="X42" s="200">
        <f>U42/T42*100</f>
        <v>98.58323391115165</v>
      </c>
      <c r="Y42" s="200">
        <f aca="true" t="shared" si="6" ref="Y42:AD42">SUM(Y6:Y41)</f>
        <v>0</v>
      </c>
      <c r="Z42" s="200">
        <f t="shared" si="6"/>
        <v>0</v>
      </c>
      <c r="AA42" s="200">
        <f t="shared" si="6"/>
        <v>0</v>
      </c>
      <c r="AB42" s="200">
        <f t="shared" si="6"/>
        <v>0</v>
      </c>
      <c r="AC42" s="200">
        <f t="shared" si="6"/>
        <v>41250</v>
      </c>
      <c r="AD42" s="200">
        <f t="shared" si="6"/>
        <v>41087</v>
      </c>
    </row>
    <row r="43" spans="1:30" ht="12.75">
      <c r="A43" s="146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</row>
  </sheetData>
  <mergeCells count="9">
    <mergeCell ref="AD4:AD5"/>
    <mergeCell ref="Y5:Z5"/>
    <mergeCell ref="AA5:AB5"/>
    <mergeCell ref="U4:U5"/>
    <mergeCell ref="W4:W5"/>
    <mergeCell ref="J4:J5"/>
    <mergeCell ref="M4:M5"/>
    <mergeCell ref="O4:O5"/>
    <mergeCell ref="Q4:Q5"/>
  </mergeCells>
  <printOptions/>
  <pageMargins left="0.75" right="0.75" top="0.65" bottom="0.24" header="0.49" footer="0.2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0" sqref="B40"/>
    </sheetView>
  </sheetViews>
  <sheetFormatPr defaultColWidth="9.00390625" defaultRowHeight="12.75"/>
  <cols>
    <col min="1" max="1" width="16.875" style="0" customWidth="1"/>
    <col min="2" max="2" width="7.125" style="61" customWidth="1"/>
    <col min="3" max="3" width="11.75390625" style="0" customWidth="1"/>
    <col min="4" max="4" width="5.875" style="0" hidden="1" customWidth="1"/>
    <col min="5" max="5" width="0" style="0" hidden="1" customWidth="1"/>
    <col min="6" max="6" width="6.125" style="0" hidden="1" customWidth="1"/>
    <col min="7" max="7" width="12.125" style="0" customWidth="1"/>
    <col min="8" max="8" width="7.00390625" style="0" customWidth="1"/>
    <col min="9" max="9" width="7.875" style="0" hidden="1" customWidth="1"/>
    <col min="10" max="10" width="10.875" style="0" customWidth="1"/>
    <col min="11" max="11" width="6.00390625" style="0" hidden="1" customWidth="1"/>
    <col min="12" max="12" width="7.00390625" style="0" hidden="1" customWidth="1"/>
    <col min="13" max="13" width="11.00390625" style="0" customWidth="1"/>
    <col min="14" max="14" width="8.00390625" style="0" hidden="1" customWidth="1"/>
    <col min="15" max="15" width="11.125" style="0" customWidth="1"/>
    <col min="16" max="16" width="6.75390625" style="0" hidden="1" customWidth="1"/>
    <col min="17" max="17" width="10.25390625" style="0" customWidth="1"/>
    <col min="18" max="18" width="9.375" style="0" hidden="1" customWidth="1"/>
    <col min="19" max="19" width="8.375" style="0" hidden="1" customWidth="1"/>
    <col min="20" max="20" width="7.00390625" style="0" hidden="1" customWidth="1"/>
    <col min="21" max="21" width="10.375" style="0" customWidth="1"/>
    <col min="22" max="22" width="6.625" style="0" hidden="1" customWidth="1"/>
    <col min="23" max="23" width="10.375" style="0" customWidth="1"/>
    <col min="24" max="24" width="5.00390625" style="0" hidden="1" customWidth="1"/>
    <col min="25" max="25" width="6.625" style="0" hidden="1" customWidth="1"/>
    <col min="26" max="27" width="7.25390625" style="0" hidden="1" customWidth="1"/>
    <col min="28" max="28" width="6.625" style="0" hidden="1" customWidth="1"/>
    <col min="29" max="29" width="6.125" style="0" hidden="1" customWidth="1"/>
    <col min="30" max="30" width="7.25390625" style="0" hidden="1" customWidth="1"/>
    <col min="31" max="31" width="6.75390625" style="0" customWidth="1"/>
  </cols>
  <sheetData>
    <row r="1" spans="33:34" ht="12.75">
      <c r="AG1" s="253" t="s">
        <v>176</v>
      </c>
      <c r="AH1" s="253"/>
    </row>
    <row r="3" spans="1:31" ht="15.75">
      <c r="A3" s="188" t="s">
        <v>175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</row>
    <row r="4" spans="1:31" ht="14.25" customHeight="1">
      <c r="A4" s="189" t="s">
        <v>89</v>
      </c>
      <c r="B4" s="93"/>
      <c r="C4" s="93"/>
      <c r="D4" s="93"/>
      <c r="E4" s="93"/>
      <c r="F4" s="93"/>
      <c r="G4" s="93"/>
      <c r="H4" s="93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93"/>
      <c r="Y4" s="93"/>
      <c r="Z4" s="93"/>
      <c r="AA4" s="93"/>
      <c r="AB4" s="93"/>
      <c r="AC4" s="93"/>
      <c r="AD4" s="93"/>
      <c r="AE4" s="93"/>
    </row>
    <row r="5" spans="1:31" ht="14.25" customHeight="1">
      <c r="A5" s="256" t="s">
        <v>5</v>
      </c>
      <c r="B5" s="256" t="s">
        <v>25</v>
      </c>
      <c r="C5" s="258" t="s">
        <v>0</v>
      </c>
      <c r="D5" s="181" t="s">
        <v>82</v>
      </c>
      <c r="E5" s="180" t="s">
        <v>1</v>
      </c>
      <c r="F5" s="180" t="s">
        <v>118</v>
      </c>
      <c r="G5" s="261" t="s">
        <v>120</v>
      </c>
      <c r="H5" s="265" t="s">
        <v>23</v>
      </c>
      <c r="I5" s="244" t="s">
        <v>62</v>
      </c>
      <c r="J5" s="278" t="s">
        <v>63</v>
      </c>
      <c r="K5" s="254"/>
      <c r="L5" s="245"/>
      <c r="M5" s="278" t="s">
        <v>67</v>
      </c>
      <c r="N5" s="245"/>
      <c r="O5" s="278" t="s">
        <v>34</v>
      </c>
      <c r="P5" s="245"/>
      <c r="Q5" s="278" t="s">
        <v>35</v>
      </c>
      <c r="R5" s="245"/>
      <c r="S5" s="245"/>
      <c r="T5" s="245"/>
      <c r="U5" s="278" t="s">
        <v>36</v>
      </c>
      <c r="V5" s="245"/>
      <c r="W5" s="278" t="s">
        <v>68</v>
      </c>
      <c r="X5" s="186" t="s">
        <v>23</v>
      </c>
      <c r="Y5" s="190" t="s">
        <v>0</v>
      </c>
      <c r="Z5" s="190" t="s">
        <v>110</v>
      </c>
      <c r="AA5" s="190" t="s">
        <v>0</v>
      </c>
      <c r="AB5" s="190" t="s">
        <v>110</v>
      </c>
      <c r="AC5" s="190" t="s">
        <v>0</v>
      </c>
      <c r="AD5" s="190" t="s">
        <v>110</v>
      </c>
      <c r="AE5" s="192"/>
    </row>
    <row r="6" spans="1:31" ht="12.75">
      <c r="A6" s="257" t="s">
        <v>83</v>
      </c>
      <c r="B6" s="257" t="s">
        <v>26</v>
      </c>
      <c r="C6" s="259" t="s">
        <v>27</v>
      </c>
      <c r="D6" s="181" t="s">
        <v>33</v>
      </c>
      <c r="E6" s="180" t="s">
        <v>27</v>
      </c>
      <c r="F6" s="180" t="s">
        <v>121</v>
      </c>
      <c r="G6" s="262" t="s">
        <v>27</v>
      </c>
      <c r="H6" s="257" t="s">
        <v>24</v>
      </c>
      <c r="I6" s="244" t="s">
        <v>63</v>
      </c>
      <c r="J6" s="279"/>
      <c r="K6" s="201" t="s">
        <v>24</v>
      </c>
      <c r="L6" s="244" t="s">
        <v>67</v>
      </c>
      <c r="M6" s="279"/>
      <c r="N6" s="244" t="s">
        <v>34</v>
      </c>
      <c r="O6" s="279"/>
      <c r="P6" s="244" t="s">
        <v>35</v>
      </c>
      <c r="Q6" s="279"/>
      <c r="R6" s="244" t="s">
        <v>115</v>
      </c>
      <c r="S6" s="244" t="s">
        <v>150</v>
      </c>
      <c r="T6" s="244" t="s">
        <v>36</v>
      </c>
      <c r="U6" s="279"/>
      <c r="V6" s="244" t="s">
        <v>68</v>
      </c>
      <c r="W6" s="279"/>
      <c r="X6" s="180" t="s">
        <v>24</v>
      </c>
      <c r="Y6" s="283" t="s">
        <v>109</v>
      </c>
      <c r="Z6" s="283"/>
      <c r="AA6" s="283" t="s">
        <v>91</v>
      </c>
      <c r="AB6" s="283"/>
      <c r="AC6" s="283" t="s">
        <v>90</v>
      </c>
      <c r="AD6" s="283"/>
      <c r="AE6" s="193"/>
    </row>
    <row r="7" spans="1:31" ht="13.5" customHeight="1">
      <c r="A7" s="194" t="s">
        <v>105</v>
      </c>
      <c r="B7" s="186">
        <v>6</v>
      </c>
      <c r="C7" s="195">
        <v>176383</v>
      </c>
      <c r="D7" s="141"/>
      <c r="E7" s="141">
        <v>176232</v>
      </c>
      <c r="F7" s="141"/>
      <c r="G7" s="195">
        <f aca="true" t="shared" si="0" ref="G7:G36">E7+F7</f>
        <v>176232</v>
      </c>
      <c r="H7" s="141">
        <f aca="true" t="shared" si="1" ref="H7:H37">G7/C7*100</f>
        <v>99.91439084265491</v>
      </c>
      <c r="I7" s="195">
        <v>128123</v>
      </c>
      <c r="J7" s="195">
        <v>128060</v>
      </c>
      <c r="K7" s="195">
        <f aca="true" t="shared" si="2" ref="K7:K37">J7/I7*100</f>
        <v>99.95082850073757</v>
      </c>
      <c r="L7" s="195">
        <v>6730</v>
      </c>
      <c r="M7" s="195">
        <v>6730</v>
      </c>
      <c r="N7" s="195">
        <v>19373</v>
      </c>
      <c r="O7" s="195">
        <v>19289</v>
      </c>
      <c r="P7" s="195">
        <v>3126</v>
      </c>
      <c r="Q7" s="195">
        <v>3122</v>
      </c>
      <c r="R7" s="195">
        <f aca="true" t="shared" si="3" ref="R7:R36">I7+L7+N7+P7</f>
        <v>157352</v>
      </c>
      <c r="S7" s="195">
        <f aca="true" t="shared" si="4" ref="S7:S36">J7+M7+O7+Q7</f>
        <v>157201</v>
      </c>
      <c r="T7" s="195">
        <v>5108</v>
      </c>
      <c r="U7" s="195">
        <v>5108</v>
      </c>
      <c r="V7" s="195">
        <v>600</v>
      </c>
      <c r="W7" s="195">
        <v>600</v>
      </c>
      <c r="X7" s="141">
        <f aca="true" t="shared" si="5" ref="X7:X37">U7/T7*100</f>
        <v>100</v>
      </c>
      <c r="Y7" s="141"/>
      <c r="Z7" s="141"/>
      <c r="AA7" s="141"/>
      <c r="AB7" s="141"/>
      <c r="AC7" s="141"/>
      <c r="AD7" s="141"/>
      <c r="AE7" s="172"/>
    </row>
    <row r="8" spans="1:31" ht="13.5" customHeight="1">
      <c r="A8" s="194" t="s">
        <v>73</v>
      </c>
      <c r="B8" s="186" t="s">
        <v>74</v>
      </c>
      <c r="C8" s="195">
        <v>40291</v>
      </c>
      <c r="D8" s="141"/>
      <c r="E8" s="141">
        <v>40289</v>
      </c>
      <c r="F8" s="141"/>
      <c r="G8" s="195">
        <f t="shared" si="0"/>
        <v>40289</v>
      </c>
      <c r="H8" s="141">
        <f t="shared" si="1"/>
        <v>99.99503611228315</v>
      </c>
      <c r="I8" s="195">
        <v>29153</v>
      </c>
      <c r="J8" s="195">
        <v>29153</v>
      </c>
      <c r="K8" s="195">
        <f t="shared" si="2"/>
        <v>100</v>
      </c>
      <c r="L8" s="195">
        <v>3131</v>
      </c>
      <c r="M8" s="195">
        <v>3131</v>
      </c>
      <c r="N8" s="195">
        <v>4776</v>
      </c>
      <c r="O8" s="195">
        <v>4775</v>
      </c>
      <c r="P8" s="195">
        <v>769</v>
      </c>
      <c r="Q8" s="195">
        <v>769</v>
      </c>
      <c r="R8" s="195">
        <f t="shared" si="3"/>
        <v>37829</v>
      </c>
      <c r="S8" s="195">
        <f t="shared" si="4"/>
        <v>37828</v>
      </c>
      <c r="T8" s="195"/>
      <c r="U8" s="195"/>
      <c r="V8" s="195"/>
      <c r="W8" s="195"/>
      <c r="X8" s="141">
        <v>0</v>
      </c>
      <c r="Y8" s="141"/>
      <c r="Z8" s="141"/>
      <c r="AA8" s="141"/>
      <c r="AB8" s="141"/>
      <c r="AC8" s="141"/>
      <c r="AD8" s="141"/>
      <c r="AE8" s="172"/>
    </row>
    <row r="9" spans="1:31" ht="13.5" customHeight="1">
      <c r="A9" s="194" t="s">
        <v>122</v>
      </c>
      <c r="B9" s="186">
        <v>8</v>
      </c>
      <c r="C9" s="195">
        <v>137936</v>
      </c>
      <c r="D9" s="141"/>
      <c r="E9" s="141">
        <v>137185</v>
      </c>
      <c r="F9" s="141"/>
      <c r="G9" s="195">
        <f t="shared" si="0"/>
        <v>137185</v>
      </c>
      <c r="H9" s="141">
        <f t="shared" si="1"/>
        <v>99.45554460039439</v>
      </c>
      <c r="I9" s="195">
        <v>93562</v>
      </c>
      <c r="J9" s="195">
        <v>92844</v>
      </c>
      <c r="K9" s="195">
        <f t="shared" si="2"/>
        <v>99.23259442936235</v>
      </c>
      <c r="L9" s="195">
        <v>6659</v>
      </c>
      <c r="M9" s="195">
        <v>6659</v>
      </c>
      <c r="N9" s="195">
        <v>12635</v>
      </c>
      <c r="O9" s="195">
        <v>12632</v>
      </c>
      <c r="P9" s="195">
        <v>2076</v>
      </c>
      <c r="Q9" s="195">
        <v>2051</v>
      </c>
      <c r="R9" s="195">
        <f t="shared" si="3"/>
        <v>114932</v>
      </c>
      <c r="S9" s="195">
        <f t="shared" si="4"/>
        <v>114186</v>
      </c>
      <c r="T9" s="195">
        <v>13960</v>
      </c>
      <c r="U9" s="195">
        <v>13956</v>
      </c>
      <c r="V9" s="195"/>
      <c r="W9" s="195"/>
      <c r="X9" s="141">
        <f t="shared" si="5"/>
        <v>99.97134670487105</v>
      </c>
      <c r="Y9" s="141"/>
      <c r="Z9" s="141"/>
      <c r="AA9" s="141"/>
      <c r="AB9" s="141"/>
      <c r="AC9" s="141"/>
      <c r="AD9" s="141"/>
      <c r="AE9" s="172"/>
    </row>
    <row r="10" spans="1:31" ht="13.5" customHeight="1">
      <c r="A10" s="194" t="s">
        <v>7</v>
      </c>
      <c r="B10" s="186">
        <v>10</v>
      </c>
      <c r="C10" s="195">
        <v>201243</v>
      </c>
      <c r="D10" s="141"/>
      <c r="E10" s="141">
        <v>201176</v>
      </c>
      <c r="F10" s="141"/>
      <c r="G10" s="195">
        <f t="shared" si="0"/>
        <v>201176</v>
      </c>
      <c r="H10" s="141">
        <f t="shared" si="1"/>
        <v>99.96670691651387</v>
      </c>
      <c r="I10" s="195">
        <v>136352</v>
      </c>
      <c r="J10" s="195">
        <v>136320</v>
      </c>
      <c r="K10" s="195">
        <f t="shared" si="2"/>
        <v>99.97653133067355</v>
      </c>
      <c r="L10" s="195">
        <v>9796</v>
      </c>
      <c r="M10" s="195">
        <v>9796</v>
      </c>
      <c r="N10" s="195">
        <v>21658</v>
      </c>
      <c r="O10" s="195">
        <v>21657</v>
      </c>
      <c r="P10" s="195">
        <v>3505</v>
      </c>
      <c r="Q10" s="195">
        <v>3504</v>
      </c>
      <c r="R10" s="195">
        <f t="shared" si="3"/>
        <v>171311</v>
      </c>
      <c r="S10" s="195">
        <f t="shared" si="4"/>
        <v>171277</v>
      </c>
      <c r="T10" s="195">
        <v>18540</v>
      </c>
      <c r="U10" s="195">
        <v>18507</v>
      </c>
      <c r="V10" s="195"/>
      <c r="W10" s="195"/>
      <c r="X10" s="141">
        <f t="shared" si="5"/>
        <v>99.8220064724919</v>
      </c>
      <c r="Y10" s="141"/>
      <c r="Z10" s="141"/>
      <c r="AA10" s="141"/>
      <c r="AB10" s="141"/>
      <c r="AC10" s="141"/>
      <c r="AD10" s="141"/>
      <c r="AE10" s="172"/>
    </row>
    <row r="11" spans="1:31" ht="13.5" customHeight="1">
      <c r="A11" s="194" t="s">
        <v>123</v>
      </c>
      <c r="B11" s="186">
        <v>11</v>
      </c>
      <c r="C11" s="195">
        <v>108055</v>
      </c>
      <c r="D11" s="141"/>
      <c r="E11" s="141">
        <v>107728</v>
      </c>
      <c r="F11" s="141"/>
      <c r="G11" s="195">
        <f t="shared" si="0"/>
        <v>107728</v>
      </c>
      <c r="H11" s="141">
        <f t="shared" si="1"/>
        <v>99.69737633612512</v>
      </c>
      <c r="I11" s="195">
        <v>83858</v>
      </c>
      <c r="J11" s="195">
        <v>83722</v>
      </c>
      <c r="K11" s="195">
        <f t="shared" si="2"/>
        <v>99.83782107848982</v>
      </c>
      <c r="L11" s="195">
        <v>4150</v>
      </c>
      <c r="M11" s="195">
        <v>4150</v>
      </c>
      <c r="N11" s="195">
        <v>13120</v>
      </c>
      <c r="O11" s="195">
        <v>13100</v>
      </c>
      <c r="P11" s="195">
        <v>2065</v>
      </c>
      <c r="Q11" s="195">
        <v>2059</v>
      </c>
      <c r="R11" s="195">
        <f t="shared" si="3"/>
        <v>103193</v>
      </c>
      <c r="S11" s="195">
        <f t="shared" si="4"/>
        <v>103031</v>
      </c>
      <c r="T11" s="195"/>
      <c r="U11" s="195"/>
      <c r="V11" s="195"/>
      <c r="W11" s="195"/>
      <c r="X11" s="141">
        <v>0</v>
      </c>
      <c r="Y11" s="141"/>
      <c r="Z11" s="141"/>
      <c r="AA11" s="141"/>
      <c r="AB11" s="141"/>
      <c r="AC11" s="141"/>
      <c r="AD11" s="141"/>
      <c r="AE11" s="172"/>
    </row>
    <row r="12" spans="1:31" ht="13.5" customHeight="1">
      <c r="A12" s="194" t="s">
        <v>124</v>
      </c>
      <c r="B12" s="186">
        <v>12</v>
      </c>
      <c r="C12" s="195">
        <v>161013</v>
      </c>
      <c r="D12" s="141"/>
      <c r="E12" s="141">
        <v>159374</v>
      </c>
      <c r="F12" s="141"/>
      <c r="G12" s="195">
        <f t="shared" si="0"/>
        <v>159374</v>
      </c>
      <c r="H12" s="141">
        <f t="shared" si="1"/>
        <v>98.98206977076384</v>
      </c>
      <c r="I12" s="195">
        <v>119293</v>
      </c>
      <c r="J12" s="195">
        <v>118345</v>
      </c>
      <c r="K12" s="195">
        <f t="shared" si="2"/>
        <v>99.2053179985414</v>
      </c>
      <c r="L12" s="195">
        <v>4936</v>
      </c>
      <c r="M12" s="195">
        <v>4936</v>
      </c>
      <c r="N12" s="195">
        <v>19425</v>
      </c>
      <c r="O12" s="195">
        <v>19012</v>
      </c>
      <c r="P12" s="195">
        <v>2947</v>
      </c>
      <c r="Q12" s="195">
        <v>2946</v>
      </c>
      <c r="R12" s="195">
        <f t="shared" si="3"/>
        <v>146601</v>
      </c>
      <c r="S12" s="195">
        <f t="shared" si="4"/>
        <v>145239</v>
      </c>
      <c r="T12" s="195">
        <v>6737</v>
      </c>
      <c r="U12" s="195">
        <v>6532</v>
      </c>
      <c r="V12" s="195"/>
      <c r="W12" s="195"/>
      <c r="X12" s="141">
        <f t="shared" si="5"/>
        <v>96.95710256790856</v>
      </c>
      <c r="Y12" s="141"/>
      <c r="Z12" s="141"/>
      <c r="AA12" s="141"/>
      <c r="AB12" s="141"/>
      <c r="AC12" s="141"/>
      <c r="AD12" s="141"/>
      <c r="AE12" s="172"/>
    </row>
    <row r="13" spans="1:31" ht="13.5" customHeight="1">
      <c r="A13" s="194" t="s">
        <v>64</v>
      </c>
      <c r="B13" s="186">
        <v>13</v>
      </c>
      <c r="C13" s="195">
        <v>136978</v>
      </c>
      <c r="D13" s="141"/>
      <c r="E13" s="141">
        <v>136910</v>
      </c>
      <c r="F13" s="141"/>
      <c r="G13" s="195">
        <f t="shared" si="0"/>
        <v>136910</v>
      </c>
      <c r="H13" s="141">
        <f t="shared" si="1"/>
        <v>99.9503569916337</v>
      </c>
      <c r="I13" s="195">
        <v>98741</v>
      </c>
      <c r="J13" s="195">
        <v>98741</v>
      </c>
      <c r="K13" s="195">
        <f t="shared" si="2"/>
        <v>100</v>
      </c>
      <c r="L13" s="195">
        <v>6668</v>
      </c>
      <c r="M13" s="195">
        <v>6668</v>
      </c>
      <c r="N13" s="195">
        <v>14772</v>
      </c>
      <c r="O13" s="195">
        <v>14771</v>
      </c>
      <c r="P13" s="195">
        <v>2328</v>
      </c>
      <c r="Q13" s="195">
        <v>2327</v>
      </c>
      <c r="R13" s="195">
        <f t="shared" si="3"/>
        <v>122509</v>
      </c>
      <c r="S13" s="195">
        <f t="shared" si="4"/>
        <v>122507</v>
      </c>
      <c r="T13" s="195">
        <v>4866</v>
      </c>
      <c r="U13" s="195">
        <v>4866</v>
      </c>
      <c r="V13" s="195"/>
      <c r="W13" s="195"/>
      <c r="X13" s="141">
        <f t="shared" si="5"/>
        <v>100</v>
      </c>
      <c r="Y13" s="141"/>
      <c r="Z13" s="141"/>
      <c r="AA13" s="141"/>
      <c r="AB13" s="141"/>
      <c r="AC13" s="141"/>
      <c r="AD13" s="141"/>
      <c r="AE13" s="172"/>
    </row>
    <row r="14" spans="1:31" ht="13.5" customHeight="1">
      <c r="A14" s="194" t="s">
        <v>9</v>
      </c>
      <c r="B14" s="186">
        <v>16</v>
      </c>
      <c r="C14" s="195">
        <v>179755</v>
      </c>
      <c r="D14" s="141">
        <v>1025</v>
      </c>
      <c r="E14" s="141">
        <v>177798</v>
      </c>
      <c r="F14" s="141">
        <v>1025</v>
      </c>
      <c r="G14" s="195">
        <f t="shared" si="0"/>
        <v>178823</v>
      </c>
      <c r="H14" s="141">
        <f t="shared" si="1"/>
        <v>99.48151650858112</v>
      </c>
      <c r="I14" s="195">
        <v>131728</v>
      </c>
      <c r="J14" s="195">
        <v>131265</v>
      </c>
      <c r="K14" s="195">
        <f t="shared" si="2"/>
        <v>99.64851815862991</v>
      </c>
      <c r="L14" s="195">
        <v>9143</v>
      </c>
      <c r="M14" s="195">
        <v>9143</v>
      </c>
      <c r="N14" s="195">
        <v>20773</v>
      </c>
      <c r="O14" s="195">
        <v>20660</v>
      </c>
      <c r="P14" s="195">
        <v>3330</v>
      </c>
      <c r="Q14" s="195">
        <v>3313</v>
      </c>
      <c r="R14" s="195">
        <f t="shared" si="3"/>
        <v>164974</v>
      </c>
      <c r="S14" s="195">
        <f t="shared" si="4"/>
        <v>164381</v>
      </c>
      <c r="T14" s="195">
        <v>3100</v>
      </c>
      <c r="U14" s="195">
        <v>3100</v>
      </c>
      <c r="V14" s="195"/>
      <c r="W14" s="195"/>
      <c r="X14" s="141">
        <f t="shared" si="5"/>
        <v>100</v>
      </c>
      <c r="Y14" s="141"/>
      <c r="Z14" s="141"/>
      <c r="AA14" s="141"/>
      <c r="AB14" s="141"/>
      <c r="AC14" s="141"/>
      <c r="AD14" s="141"/>
      <c r="AE14" s="172"/>
    </row>
    <row r="15" spans="1:31" ht="13.5" customHeight="1">
      <c r="A15" s="194" t="s">
        <v>8</v>
      </c>
      <c r="B15" s="186">
        <v>17</v>
      </c>
      <c r="C15" s="195">
        <v>116675</v>
      </c>
      <c r="D15" s="141"/>
      <c r="E15" s="141">
        <v>115663</v>
      </c>
      <c r="F15" s="141"/>
      <c r="G15" s="195">
        <f t="shared" si="0"/>
        <v>115663</v>
      </c>
      <c r="H15" s="141">
        <f t="shared" si="1"/>
        <v>99.13263338332976</v>
      </c>
      <c r="I15" s="195">
        <v>82749</v>
      </c>
      <c r="J15" s="195">
        <v>82066</v>
      </c>
      <c r="K15" s="195">
        <f t="shared" si="2"/>
        <v>99.17461238202274</v>
      </c>
      <c r="L15" s="195">
        <v>4480</v>
      </c>
      <c r="M15" s="195">
        <v>4477</v>
      </c>
      <c r="N15" s="195">
        <v>13281</v>
      </c>
      <c r="O15" s="195">
        <v>13209</v>
      </c>
      <c r="P15" s="195">
        <v>2120</v>
      </c>
      <c r="Q15" s="195">
        <v>2064</v>
      </c>
      <c r="R15" s="195">
        <f t="shared" si="3"/>
        <v>102630</v>
      </c>
      <c r="S15" s="195">
        <f t="shared" si="4"/>
        <v>101816</v>
      </c>
      <c r="T15" s="195">
        <v>5947</v>
      </c>
      <c r="U15" s="195">
        <v>5830</v>
      </c>
      <c r="V15" s="195"/>
      <c r="W15" s="195"/>
      <c r="X15" s="141">
        <f t="shared" si="5"/>
        <v>98.0326214898268</v>
      </c>
      <c r="Y15" s="141"/>
      <c r="Z15" s="141"/>
      <c r="AA15" s="141"/>
      <c r="AB15" s="141"/>
      <c r="AC15" s="141"/>
      <c r="AD15" s="141"/>
      <c r="AE15" s="172"/>
    </row>
    <row r="16" spans="1:31" ht="13.5" customHeight="1">
      <c r="A16" s="194" t="s">
        <v>10</v>
      </c>
      <c r="B16" s="186">
        <v>18</v>
      </c>
      <c r="C16" s="195">
        <v>211548</v>
      </c>
      <c r="D16" s="141"/>
      <c r="E16" s="141">
        <v>210656</v>
      </c>
      <c r="F16" s="141"/>
      <c r="G16" s="195">
        <f t="shared" si="0"/>
        <v>210656</v>
      </c>
      <c r="H16" s="141">
        <f t="shared" si="1"/>
        <v>99.57834628547658</v>
      </c>
      <c r="I16" s="195">
        <v>150469</v>
      </c>
      <c r="J16" s="195">
        <v>149730</v>
      </c>
      <c r="K16" s="195">
        <f t="shared" si="2"/>
        <v>99.50886893645867</v>
      </c>
      <c r="L16" s="195">
        <v>10178</v>
      </c>
      <c r="M16" s="195">
        <v>10178</v>
      </c>
      <c r="N16" s="195">
        <v>23565</v>
      </c>
      <c r="O16" s="195">
        <v>23474</v>
      </c>
      <c r="P16" s="195">
        <v>3631</v>
      </c>
      <c r="Q16" s="195">
        <v>3569</v>
      </c>
      <c r="R16" s="195">
        <f t="shared" si="3"/>
        <v>187843</v>
      </c>
      <c r="S16" s="195">
        <f t="shared" si="4"/>
        <v>186951</v>
      </c>
      <c r="T16" s="195">
        <v>6500</v>
      </c>
      <c r="U16" s="195">
        <v>6500</v>
      </c>
      <c r="V16" s="195"/>
      <c r="W16" s="195"/>
      <c r="X16" s="141">
        <f t="shared" si="5"/>
        <v>100</v>
      </c>
      <c r="Y16" s="141"/>
      <c r="Z16" s="141"/>
      <c r="AA16" s="141"/>
      <c r="AB16" s="141"/>
      <c r="AC16" s="141"/>
      <c r="AD16" s="141"/>
      <c r="AE16" s="172"/>
    </row>
    <row r="17" spans="1:31" ht="13.5" customHeight="1">
      <c r="A17" s="194" t="s">
        <v>11</v>
      </c>
      <c r="B17" s="186">
        <v>20</v>
      </c>
      <c r="C17" s="195">
        <v>137388</v>
      </c>
      <c r="D17" s="141"/>
      <c r="E17" s="141">
        <v>136855</v>
      </c>
      <c r="F17" s="141"/>
      <c r="G17" s="195">
        <f t="shared" si="0"/>
        <v>136855</v>
      </c>
      <c r="H17" s="141">
        <f t="shared" si="1"/>
        <v>99.61204763152531</v>
      </c>
      <c r="I17" s="195">
        <v>100660</v>
      </c>
      <c r="J17" s="195">
        <v>100480</v>
      </c>
      <c r="K17" s="195">
        <f t="shared" si="2"/>
        <v>99.82118021060997</v>
      </c>
      <c r="L17" s="195">
        <v>6640</v>
      </c>
      <c r="M17" s="195">
        <v>6639</v>
      </c>
      <c r="N17" s="195">
        <v>16229</v>
      </c>
      <c r="O17" s="195">
        <v>16178</v>
      </c>
      <c r="P17" s="195">
        <v>2629</v>
      </c>
      <c r="Q17" s="195">
        <v>2600</v>
      </c>
      <c r="R17" s="195">
        <f t="shared" si="3"/>
        <v>126158</v>
      </c>
      <c r="S17" s="195">
        <f t="shared" si="4"/>
        <v>125897</v>
      </c>
      <c r="T17" s="195">
        <v>1120</v>
      </c>
      <c r="U17" s="195">
        <v>1120</v>
      </c>
      <c r="V17" s="195"/>
      <c r="W17" s="195"/>
      <c r="X17" s="141">
        <f t="shared" si="5"/>
        <v>100</v>
      </c>
      <c r="Y17" s="141"/>
      <c r="Z17" s="141"/>
      <c r="AA17" s="141"/>
      <c r="AB17" s="141"/>
      <c r="AC17" s="141"/>
      <c r="AD17" s="141"/>
      <c r="AE17" s="172"/>
    </row>
    <row r="18" spans="1:31" ht="13.5" customHeight="1">
      <c r="A18" s="194" t="s">
        <v>12</v>
      </c>
      <c r="B18" s="186">
        <v>21</v>
      </c>
      <c r="C18" s="195">
        <v>161585</v>
      </c>
      <c r="D18" s="141"/>
      <c r="E18" s="141">
        <v>161214</v>
      </c>
      <c r="F18" s="141"/>
      <c r="G18" s="195">
        <f t="shared" si="0"/>
        <v>161214</v>
      </c>
      <c r="H18" s="141">
        <f t="shared" si="1"/>
        <v>99.77039948014976</v>
      </c>
      <c r="I18" s="195">
        <v>120417</v>
      </c>
      <c r="J18" s="195">
        <v>120156</v>
      </c>
      <c r="K18" s="195">
        <f t="shared" si="2"/>
        <v>99.78325319514686</v>
      </c>
      <c r="L18" s="195">
        <v>7985</v>
      </c>
      <c r="M18" s="195">
        <v>7985</v>
      </c>
      <c r="N18" s="195">
        <v>18194</v>
      </c>
      <c r="O18" s="195">
        <v>18151</v>
      </c>
      <c r="P18" s="195">
        <v>2823</v>
      </c>
      <c r="Q18" s="195">
        <v>2756</v>
      </c>
      <c r="R18" s="195">
        <f t="shared" si="3"/>
        <v>149419</v>
      </c>
      <c r="S18" s="195">
        <f t="shared" si="4"/>
        <v>149048</v>
      </c>
      <c r="T18" s="195"/>
      <c r="U18" s="195"/>
      <c r="V18" s="195"/>
      <c r="W18" s="195"/>
      <c r="X18" s="141">
        <v>0</v>
      </c>
      <c r="Y18" s="141"/>
      <c r="Z18" s="141"/>
      <c r="AA18" s="141"/>
      <c r="AB18" s="141"/>
      <c r="AC18" s="141"/>
      <c r="AD18" s="141"/>
      <c r="AE18" s="172"/>
    </row>
    <row r="19" spans="1:31" ht="13.5" customHeight="1">
      <c r="A19" s="194" t="s">
        <v>13</v>
      </c>
      <c r="B19" s="186">
        <v>23</v>
      </c>
      <c r="C19" s="195">
        <v>178493</v>
      </c>
      <c r="D19" s="141"/>
      <c r="E19" s="141">
        <v>177580</v>
      </c>
      <c r="F19" s="141"/>
      <c r="G19" s="195">
        <f t="shared" si="0"/>
        <v>177580</v>
      </c>
      <c r="H19" s="141">
        <f t="shared" si="1"/>
        <v>99.48849534715647</v>
      </c>
      <c r="I19" s="195">
        <v>131838</v>
      </c>
      <c r="J19" s="195">
        <v>131264</v>
      </c>
      <c r="K19" s="195">
        <f t="shared" si="2"/>
        <v>99.56461718169268</v>
      </c>
      <c r="L19" s="195">
        <v>7341</v>
      </c>
      <c r="M19" s="195">
        <v>7341</v>
      </c>
      <c r="N19" s="195">
        <v>18724</v>
      </c>
      <c r="O19" s="195">
        <v>18567</v>
      </c>
      <c r="P19" s="195">
        <v>3166</v>
      </c>
      <c r="Q19" s="195">
        <v>2986</v>
      </c>
      <c r="R19" s="195">
        <f t="shared" si="3"/>
        <v>161069</v>
      </c>
      <c r="S19" s="195">
        <f t="shared" si="4"/>
        <v>160158</v>
      </c>
      <c r="T19" s="195">
        <v>6380</v>
      </c>
      <c r="U19" s="195">
        <v>6380</v>
      </c>
      <c r="V19" s="195"/>
      <c r="W19" s="195"/>
      <c r="X19" s="141">
        <f t="shared" si="5"/>
        <v>100</v>
      </c>
      <c r="Y19" s="141"/>
      <c r="Z19" s="141"/>
      <c r="AA19" s="141"/>
      <c r="AB19" s="141"/>
      <c r="AC19" s="141"/>
      <c r="AD19" s="141"/>
      <c r="AE19" s="172"/>
    </row>
    <row r="20" spans="1:31" ht="13.5" customHeight="1">
      <c r="A20" s="194" t="s">
        <v>14</v>
      </c>
      <c r="B20" s="186">
        <v>26</v>
      </c>
      <c r="C20" s="195">
        <v>140180</v>
      </c>
      <c r="D20" s="141"/>
      <c r="E20" s="141">
        <v>139403</v>
      </c>
      <c r="F20" s="141"/>
      <c r="G20" s="195">
        <f t="shared" si="0"/>
        <v>139403</v>
      </c>
      <c r="H20" s="141">
        <f t="shared" si="1"/>
        <v>99.44571265515766</v>
      </c>
      <c r="I20" s="195">
        <v>108801</v>
      </c>
      <c r="J20" s="195">
        <v>108104</v>
      </c>
      <c r="K20" s="195">
        <f t="shared" si="2"/>
        <v>99.35938088804332</v>
      </c>
      <c r="L20" s="195">
        <v>4839</v>
      </c>
      <c r="M20" s="195">
        <v>4838</v>
      </c>
      <c r="N20" s="195">
        <v>16732</v>
      </c>
      <c r="O20" s="195">
        <v>16728</v>
      </c>
      <c r="P20" s="195">
        <v>2664</v>
      </c>
      <c r="Q20" s="195">
        <v>2590</v>
      </c>
      <c r="R20" s="195">
        <f t="shared" si="3"/>
        <v>133036</v>
      </c>
      <c r="S20" s="195">
        <f t="shared" si="4"/>
        <v>132260</v>
      </c>
      <c r="T20" s="195"/>
      <c r="U20" s="195"/>
      <c r="V20" s="195"/>
      <c r="W20" s="195"/>
      <c r="X20" s="141">
        <v>0</v>
      </c>
      <c r="Y20" s="141"/>
      <c r="Z20" s="141"/>
      <c r="AA20" s="141"/>
      <c r="AB20" s="141"/>
      <c r="AC20" s="141"/>
      <c r="AD20" s="141"/>
      <c r="AE20" s="172"/>
    </row>
    <row r="21" spans="1:31" ht="13.5" customHeight="1">
      <c r="A21" s="194" t="s">
        <v>15</v>
      </c>
      <c r="B21" s="186">
        <v>28</v>
      </c>
      <c r="C21" s="195">
        <v>166786</v>
      </c>
      <c r="D21" s="141"/>
      <c r="E21" s="141">
        <v>166568</v>
      </c>
      <c r="F21" s="141"/>
      <c r="G21" s="195">
        <f t="shared" si="0"/>
        <v>166568</v>
      </c>
      <c r="H21" s="141">
        <f t="shared" si="1"/>
        <v>99.86929358579258</v>
      </c>
      <c r="I21" s="195">
        <v>125255</v>
      </c>
      <c r="J21" s="195">
        <v>125038</v>
      </c>
      <c r="K21" s="195">
        <f t="shared" si="2"/>
        <v>99.82675342301704</v>
      </c>
      <c r="L21" s="195">
        <v>7502</v>
      </c>
      <c r="M21" s="195">
        <v>7502</v>
      </c>
      <c r="N21" s="195">
        <v>20788</v>
      </c>
      <c r="O21" s="195">
        <v>20788</v>
      </c>
      <c r="P21" s="195">
        <v>3334</v>
      </c>
      <c r="Q21" s="195">
        <v>3334</v>
      </c>
      <c r="R21" s="195">
        <f t="shared" si="3"/>
        <v>156879</v>
      </c>
      <c r="S21" s="195">
        <f t="shared" si="4"/>
        <v>156662</v>
      </c>
      <c r="T21" s="195">
        <v>1544</v>
      </c>
      <c r="U21" s="195">
        <v>1544</v>
      </c>
      <c r="V21" s="195"/>
      <c r="W21" s="195"/>
      <c r="X21" s="141">
        <f t="shared" si="5"/>
        <v>100</v>
      </c>
      <c r="Y21" s="141"/>
      <c r="Z21" s="141"/>
      <c r="AA21" s="141"/>
      <c r="AB21" s="141"/>
      <c r="AC21" s="141"/>
      <c r="AD21" s="141"/>
      <c r="AE21" s="172"/>
    </row>
    <row r="22" spans="1:31" ht="13.5" customHeight="1">
      <c r="A22" s="194" t="s">
        <v>16</v>
      </c>
      <c r="B22" s="186">
        <v>29</v>
      </c>
      <c r="C22" s="195">
        <v>118595</v>
      </c>
      <c r="D22" s="141"/>
      <c r="E22" s="141">
        <v>118003</v>
      </c>
      <c r="F22" s="141"/>
      <c r="G22" s="195">
        <f t="shared" si="0"/>
        <v>118003</v>
      </c>
      <c r="H22" s="141">
        <f t="shared" si="1"/>
        <v>99.500822125722</v>
      </c>
      <c r="I22" s="195">
        <v>89830</v>
      </c>
      <c r="J22" s="195">
        <v>89445</v>
      </c>
      <c r="K22" s="195">
        <f t="shared" si="2"/>
        <v>99.5714126683736</v>
      </c>
      <c r="L22" s="195">
        <v>5011</v>
      </c>
      <c r="M22" s="195">
        <v>5010</v>
      </c>
      <c r="N22" s="195">
        <v>14042</v>
      </c>
      <c r="O22" s="195">
        <v>14033</v>
      </c>
      <c r="P22" s="195">
        <v>2023</v>
      </c>
      <c r="Q22" s="195">
        <v>2018</v>
      </c>
      <c r="R22" s="195">
        <f t="shared" si="3"/>
        <v>110906</v>
      </c>
      <c r="S22" s="195">
        <f t="shared" si="4"/>
        <v>110506</v>
      </c>
      <c r="T22" s="195"/>
      <c r="U22" s="195"/>
      <c r="V22" s="195"/>
      <c r="W22" s="195"/>
      <c r="X22" s="141">
        <v>0</v>
      </c>
      <c r="Y22" s="141"/>
      <c r="Z22" s="141"/>
      <c r="AA22" s="141"/>
      <c r="AB22" s="141"/>
      <c r="AC22" s="141"/>
      <c r="AD22" s="141"/>
      <c r="AE22" s="172"/>
    </row>
    <row r="23" spans="1:31" ht="13.5" customHeight="1">
      <c r="A23" s="194" t="s">
        <v>125</v>
      </c>
      <c r="B23" s="186">
        <v>31</v>
      </c>
      <c r="C23" s="195">
        <v>159052</v>
      </c>
      <c r="D23" s="141"/>
      <c r="E23" s="141">
        <v>158814</v>
      </c>
      <c r="F23" s="141"/>
      <c r="G23" s="195">
        <f t="shared" si="0"/>
        <v>158814</v>
      </c>
      <c r="H23" s="141">
        <f t="shared" si="1"/>
        <v>99.85036340316374</v>
      </c>
      <c r="I23" s="195">
        <v>114075</v>
      </c>
      <c r="J23" s="195">
        <v>113873</v>
      </c>
      <c r="K23" s="195">
        <f t="shared" si="2"/>
        <v>99.82292351523121</v>
      </c>
      <c r="L23" s="195">
        <v>6516</v>
      </c>
      <c r="M23" s="195">
        <v>6515</v>
      </c>
      <c r="N23" s="195">
        <v>18128</v>
      </c>
      <c r="O23" s="195">
        <v>18127</v>
      </c>
      <c r="P23" s="195">
        <v>2941</v>
      </c>
      <c r="Q23" s="195">
        <v>2907</v>
      </c>
      <c r="R23" s="195">
        <f t="shared" si="3"/>
        <v>141660</v>
      </c>
      <c r="S23" s="195">
        <f t="shared" si="4"/>
        <v>141422</v>
      </c>
      <c r="T23" s="195"/>
      <c r="U23" s="195"/>
      <c r="V23" s="195"/>
      <c r="W23" s="195"/>
      <c r="X23" s="141">
        <v>0</v>
      </c>
      <c r="Y23" s="141"/>
      <c r="Z23" s="141"/>
      <c r="AA23" s="141"/>
      <c r="AB23" s="141"/>
      <c r="AC23" s="141"/>
      <c r="AD23" s="141"/>
      <c r="AE23" s="172"/>
    </row>
    <row r="24" spans="1:31" ht="13.5" customHeight="1">
      <c r="A24" s="194" t="s">
        <v>17</v>
      </c>
      <c r="B24" s="186">
        <v>33</v>
      </c>
      <c r="C24" s="195">
        <v>155927</v>
      </c>
      <c r="D24" s="141"/>
      <c r="E24" s="141">
        <v>155587</v>
      </c>
      <c r="F24" s="141"/>
      <c r="G24" s="195">
        <f t="shared" si="0"/>
        <v>155587</v>
      </c>
      <c r="H24" s="141">
        <f t="shared" si="1"/>
        <v>99.78194924548026</v>
      </c>
      <c r="I24" s="195">
        <v>117337</v>
      </c>
      <c r="J24" s="195">
        <v>117336</v>
      </c>
      <c r="K24" s="195">
        <f t="shared" si="2"/>
        <v>99.99914775390542</v>
      </c>
      <c r="L24" s="195">
        <v>7086</v>
      </c>
      <c r="M24" s="195">
        <v>7086</v>
      </c>
      <c r="N24" s="195">
        <v>18047</v>
      </c>
      <c r="O24" s="195">
        <v>18047</v>
      </c>
      <c r="P24" s="195">
        <v>2932</v>
      </c>
      <c r="Q24" s="195">
        <v>2926</v>
      </c>
      <c r="R24" s="195">
        <f t="shared" si="3"/>
        <v>145402</v>
      </c>
      <c r="S24" s="195">
        <f t="shared" si="4"/>
        <v>145395</v>
      </c>
      <c r="T24" s="195"/>
      <c r="U24" s="195"/>
      <c r="V24" s="195"/>
      <c r="W24" s="195"/>
      <c r="X24" s="141">
        <v>0</v>
      </c>
      <c r="Y24" s="141"/>
      <c r="Z24" s="141"/>
      <c r="AA24" s="141"/>
      <c r="AB24" s="141"/>
      <c r="AC24" s="141"/>
      <c r="AD24" s="141"/>
      <c r="AE24" s="172"/>
    </row>
    <row r="25" spans="1:31" ht="13.5" customHeight="1">
      <c r="A25" s="194" t="s">
        <v>18</v>
      </c>
      <c r="B25" s="186">
        <v>34</v>
      </c>
      <c r="C25" s="195">
        <v>172619</v>
      </c>
      <c r="D25" s="141"/>
      <c r="E25" s="141">
        <v>170627</v>
      </c>
      <c r="F25" s="141"/>
      <c r="G25" s="195">
        <f t="shared" si="0"/>
        <v>170627</v>
      </c>
      <c r="H25" s="141">
        <f t="shared" si="1"/>
        <v>98.84601347476234</v>
      </c>
      <c r="I25" s="195">
        <v>126018</v>
      </c>
      <c r="J25" s="195">
        <v>125354</v>
      </c>
      <c r="K25" s="195">
        <f t="shared" si="2"/>
        <v>99.47309114570935</v>
      </c>
      <c r="L25" s="195">
        <v>7715</v>
      </c>
      <c r="M25" s="195">
        <v>6753</v>
      </c>
      <c r="N25" s="195">
        <v>19061</v>
      </c>
      <c r="O25" s="195">
        <v>19014</v>
      </c>
      <c r="P25" s="195">
        <v>2802</v>
      </c>
      <c r="Q25" s="195">
        <v>2783</v>
      </c>
      <c r="R25" s="195">
        <f t="shared" si="3"/>
        <v>155596</v>
      </c>
      <c r="S25" s="195">
        <f t="shared" si="4"/>
        <v>153904</v>
      </c>
      <c r="T25" s="195">
        <v>8204</v>
      </c>
      <c r="U25" s="195">
        <v>8204</v>
      </c>
      <c r="V25" s="195"/>
      <c r="W25" s="195"/>
      <c r="X25" s="141">
        <f t="shared" si="5"/>
        <v>100</v>
      </c>
      <c r="Y25" s="141"/>
      <c r="Z25" s="141"/>
      <c r="AA25" s="141"/>
      <c r="AB25" s="141"/>
      <c r="AC25" s="141"/>
      <c r="AD25" s="141"/>
      <c r="AE25" s="172"/>
    </row>
    <row r="26" spans="1:31" ht="13.5" customHeight="1">
      <c r="A26" s="194" t="s">
        <v>19</v>
      </c>
      <c r="B26" s="186">
        <v>35</v>
      </c>
      <c r="C26" s="195">
        <v>125041</v>
      </c>
      <c r="D26" s="141"/>
      <c r="E26" s="141">
        <v>124980</v>
      </c>
      <c r="F26" s="141"/>
      <c r="G26" s="195">
        <f t="shared" si="0"/>
        <v>124980</v>
      </c>
      <c r="H26" s="141">
        <f t="shared" si="1"/>
        <v>99.95121600115162</v>
      </c>
      <c r="I26" s="195">
        <v>93257</v>
      </c>
      <c r="J26" s="195">
        <v>93257</v>
      </c>
      <c r="K26" s="195">
        <f t="shared" si="2"/>
        <v>100</v>
      </c>
      <c r="L26" s="195">
        <v>7028</v>
      </c>
      <c r="M26" s="195">
        <v>7027</v>
      </c>
      <c r="N26" s="195">
        <v>15020</v>
      </c>
      <c r="O26" s="195">
        <v>14968</v>
      </c>
      <c r="P26" s="195">
        <v>2420</v>
      </c>
      <c r="Q26" s="195">
        <v>2413</v>
      </c>
      <c r="R26" s="195">
        <f t="shared" si="3"/>
        <v>117725</v>
      </c>
      <c r="S26" s="195">
        <f t="shared" si="4"/>
        <v>117665</v>
      </c>
      <c r="T26" s="195"/>
      <c r="U26" s="195"/>
      <c r="V26" s="195"/>
      <c r="W26" s="195"/>
      <c r="X26" s="141">
        <v>0</v>
      </c>
      <c r="Y26" s="141"/>
      <c r="Z26" s="141"/>
      <c r="AA26" s="141"/>
      <c r="AB26" s="141"/>
      <c r="AC26" s="141"/>
      <c r="AD26" s="141"/>
      <c r="AE26" s="172"/>
    </row>
    <row r="27" spans="1:31" ht="13.5" customHeight="1">
      <c r="A27" s="194" t="s">
        <v>20</v>
      </c>
      <c r="B27" s="186">
        <v>37</v>
      </c>
      <c r="C27" s="195">
        <v>2339</v>
      </c>
      <c r="D27" s="141"/>
      <c r="E27" s="141">
        <v>2120</v>
      </c>
      <c r="F27" s="141"/>
      <c r="G27" s="195">
        <f t="shared" si="0"/>
        <v>2120</v>
      </c>
      <c r="H27" s="141">
        <f t="shared" si="1"/>
        <v>90.63702436938863</v>
      </c>
      <c r="I27" s="195">
        <v>2119</v>
      </c>
      <c r="J27" s="195">
        <v>1941</v>
      </c>
      <c r="K27" s="195">
        <f t="shared" si="2"/>
        <v>91.59981123171306</v>
      </c>
      <c r="L27" s="195"/>
      <c r="M27" s="195"/>
      <c r="N27" s="195">
        <v>155</v>
      </c>
      <c r="O27" s="195">
        <v>154</v>
      </c>
      <c r="P27" s="195">
        <v>65</v>
      </c>
      <c r="Q27" s="195">
        <v>25</v>
      </c>
      <c r="R27" s="195">
        <f t="shared" si="3"/>
        <v>2339</v>
      </c>
      <c r="S27" s="195">
        <f t="shared" si="4"/>
        <v>2120</v>
      </c>
      <c r="T27" s="195"/>
      <c r="U27" s="195"/>
      <c r="V27" s="195"/>
      <c r="W27" s="195"/>
      <c r="X27" s="141">
        <v>0</v>
      </c>
      <c r="Y27" s="141"/>
      <c r="Z27" s="141"/>
      <c r="AA27" s="141"/>
      <c r="AB27" s="141"/>
      <c r="AC27" s="141"/>
      <c r="AD27" s="141"/>
      <c r="AE27" s="172"/>
    </row>
    <row r="28" spans="1:31" ht="13.5" customHeight="1">
      <c r="A28" s="194" t="s">
        <v>21</v>
      </c>
      <c r="B28" s="186">
        <v>39</v>
      </c>
      <c r="C28" s="195">
        <v>207569</v>
      </c>
      <c r="D28" s="141">
        <v>4000</v>
      </c>
      <c r="E28" s="141">
        <v>203027</v>
      </c>
      <c r="F28" s="141">
        <v>4000</v>
      </c>
      <c r="G28" s="195">
        <f t="shared" si="0"/>
        <v>207027</v>
      </c>
      <c r="H28" s="141">
        <f t="shared" si="1"/>
        <v>99.73888201031946</v>
      </c>
      <c r="I28" s="195">
        <v>160061</v>
      </c>
      <c r="J28" s="195">
        <v>159928</v>
      </c>
      <c r="K28" s="195">
        <f t="shared" si="2"/>
        <v>99.9169066793285</v>
      </c>
      <c r="L28" s="195">
        <v>7526</v>
      </c>
      <c r="M28" s="195">
        <v>7525</v>
      </c>
      <c r="N28" s="195">
        <v>21682</v>
      </c>
      <c r="O28" s="195">
        <v>21682</v>
      </c>
      <c r="P28" s="195">
        <v>3690</v>
      </c>
      <c r="Q28" s="195">
        <v>3601</v>
      </c>
      <c r="R28" s="195">
        <f t="shared" si="3"/>
        <v>192959</v>
      </c>
      <c r="S28" s="195">
        <f t="shared" si="4"/>
        <v>192736</v>
      </c>
      <c r="T28" s="195"/>
      <c r="U28" s="195"/>
      <c r="V28" s="195"/>
      <c r="W28" s="195"/>
      <c r="X28" s="141">
        <v>0</v>
      </c>
      <c r="Y28" s="141"/>
      <c r="Z28" s="141"/>
      <c r="AA28" s="141"/>
      <c r="AB28" s="141"/>
      <c r="AC28" s="141"/>
      <c r="AD28" s="141"/>
      <c r="AE28" s="172"/>
    </row>
    <row r="29" spans="1:31" ht="13.5" customHeight="1">
      <c r="A29" s="194" t="s">
        <v>22</v>
      </c>
      <c r="B29" s="186">
        <v>40</v>
      </c>
      <c r="C29" s="195">
        <v>244889</v>
      </c>
      <c r="D29" s="141"/>
      <c r="E29" s="141">
        <v>227377</v>
      </c>
      <c r="F29" s="141"/>
      <c r="G29" s="195">
        <f t="shared" si="0"/>
        <v>227377</v>
      </c>
      <c r="H29" s="141">
        <f t="shared" si="1"/>
        <v>92.84900505943509</v>
      </c>
      <c r="I29" s="195">
        <v>182489</v>
      </c>
      <c r="J29" s="195">
        <v>165439</v>
      </c>
      <c r="K29" s="195">
        <f t="shared" si="2"/>
        <v>90.65697110510771</v>
      </c>
      <c r="L29" s="195">
        <v>10560</v>
      </c>
      <c r="M29" s="195">
        <v>10560</v>
      </c>
      <c r="N29" s="195">
        <v>26029</v>
      </c>
      <c r="O29" s="195">
        <v>26027</v>
      </c>
      <c r="P29" s="195">
        <v>4206</v>
      </c>
      <c r="Q29" s="195">
        <v>4174</v>
      </c>
      <c r="R29" s="195">
        <f t="shared" si="3"/>
        <v>223284</v>
      </c>
      <c r="S29" s="195">
        <f t="shared" si="4"/>
        <v>206200</v>
      </c>
      <c r="T29" s="195">
        <v>8838</v>
      </c>
      <c r="U29" s="195">
        <v>8838</v>
      </c>
      <c r="V29" s="195"/>
      <c r="W29" s="195"/>
      <c r="X29" s="141">
        <f t="shared" si="5"/>
        <v>100</v>
      </c>
      <c r="Y29" s="141"/>
      <c r="Z29" s="141"/>
      <c r="AA29" s="141"/>
      <c r="AB29" s="141"/>
      <c r="AC29" s="141"/>
      <c r="AD29" s="141"/>
      <c r="AE29" s="172"/>
    </row>
    <row r="30" spans="1:31" ht="13.5" customHeight="1">
      <c r="A30" s="194" t="s">
        <v>126</v>
      </c>
      <c r="B30" s="186">
        <v>42</v>
      </c>
      <c r="C30" s="195">
        <v>153036</v>
      </c>
      <c r="D30" s="141"/>
      <c r="E30" s="141">
        <v>150136</v>
      </c>
      <c r="F30" s="141"/>
      <c r="G30" s="195">
        <f t="shared" si="0"/>
        <v>150136</v>
      </c>
      <c r="H30" s="141">
        <f t="shared" si="1"/>
        <v>98.10502104080085</v>
      </c>
      <c r="I30" s="195">
        <v>116089</v>
      </c>
      <c r="J30" s="195">
        <v>113734</v>
      </c>
      <c r="K30" s="195">
        <f t="shared" si="2"/>
        <v>97.97138402432616</v>
      </c>
      <c r="L30" s="195">
        <v>7198</v>
      </c>
      <c r="M30" s="195">
        <v>7197</v>
      </c>
      <c r="N30" s="195">
        <v>17530</v>
      </c>
      <c r="O30" s="195">
        <v>17173</v>
      </c>
      <c r="P30" s="195">
        <v>2725</v>
      </c>
      <c r="Q30" s="195">
        <v>2610</v>
      </c>
      <c r="R30" s="195">
        <f t="shared" si="3"/>
        <v>143542</v>
      </c>
      <c r="S30" s="195">
        <f t="shared" si="4"/>
        <v>140714</v>
      </c>
      <c r="T30" s="195">
        <v>2178</v>
      </c>
      <c r="U30" s="195">
        <v>2178</v>
      </c>
      <c r="V30" s="195"/>
      <c r="W30" s="195"/>
      <c r="X30" s="141">
        <f t="shared" si="5"/>
        <v>100</v>
      </c>
      <c r="Y30" s="141"/>
      <c r="Z30" s="141"/>
      <c r="AA30" s="141"/>
      <c r="AB30" s="141"/>
      <c r="AC30" s="141"/>
      <c r="AD30" s="141"/>
      <c r="AE30" s="172"/>
    </row>
    <row r="31" spans="1:31" ht="13.5" customHeight="1">
      <c r="A31" s="194" t="s">
        <v>127</v>
      </c>
      <c r="B31" s="186">
        <v>43</v>
      </c>
      <c r="C31" s="195">
        <v>199233</v>
      </c>
      <c r="D31" s="141"/>
      <c r="E31" s="141">
        <v>190039</v>
      </c>
      <c r="F31" s="141"/>
      <c r="G31" s="195">
        <f t="shared" si="0"/>
        <v>190039</v>
      </c>
      <c r="H31" s="141">
        <f t="shared" si="1"/>
        <v>95.38530263560754</v>
      </c>
      <c r="I31" s="195">
        <v>134388</v>
      </c>
      <c r="J31" s="195">
        <v>134168</v>
      </c>
      <c r="K31" s="195">
        <f t="shared" si="2"/>
        <v>99.83629490728339</v>
      </c>
      <c r="L31" s="195">
        <v>9753</v>
      </c>
      <c r="M31" s="195">
        <v>9752</v>
      </c>
      <c r="N31" s="195">
        <v>20824</v>
      </c>
      <c r="O31" s="195">
        <v>20824</v>
      </c>
      <c r="P31" s="195">
        <v>3319</v>
      </c>
      <c r="Q31" s="195">
        <v>3317</v>
      </c>
      <c r="R31" s="195">
        <f t="shared" si="3"/>
        <v>168284</v>
      </c>
      <c r="S31" s="195">
        <f t="shared" si="4"/>
        <v>168061</v>
      </c>
      <c r="T31" s="195">
        <v>19352</v>
      </c>
      <c r="U31" s="195">
        <v>10380</v>
      </c>
      <c r="V31" s="195"/>
      <c r="W31" s="195"/>
      <c r="X31" s="141">
        <f t="shared" si="5"/>
        <v>53.637866887143446</v>
      </c>
      <c r="Y31" s="141"/>
      <c r="Z31" s="141"/>
      <c r="AA31" s="141"/>
      <c r="AB31" s="141"/>
      <c r="AC31" s="141"/>
      <c r="AD31" s="141"/>
      <c r="AE31" s="172"/>
    </row>
    <row r="32" spans="1:31" ht="13.5" customHeight="1">
      <c r="A32" s="194" t="s">
        <v>128</v>
      </c>
      <c r="B32" s="186">
        <v>44</v>
      </c>
      <c r="C32" s="195">
        <v>127306</v>
      </c>
      <c r="D32" s="141"/>
      <c r="E32" s="141">
        <v>126447</v>
      </c>
      <c r="F32" s="141"/>
      <c r="G32" s="195">
        <f t="shared" si="0"/>
        <v>126447</v>
      </c>
      <c r="H32" s="141">
        <f t="shared" si="1"/>
        <v>99.3252478280678</v>
      </c>
      <c r="I32" s="195">
        <v>92607</v>
      </c>
      <c r="J32" s="195">
        <v>92190</v>
      </c>
      <c r="K32" s="195">
        <f t="shared" si="2"/>
        <v>99.54971006511387</v>
      </c>
      <c r="L32" s="195">
        <v>7266</v>
      </c>
      <c r="M32" s="195">
        <v>7265</v>
      </c>
      <c r="N32" s="195">
        <v>15515</v>
      </c>
      <c r="O32" s="195">
        <v>15078</v>
      </c>
      <c r="P32" s="195">
        <v>2421</v>
      </c>
      <c r="Q32" s="195">
        <v>2417</v>
      </c>
      <c r="R32" s="195">
        <f t="shared" si="3"/>
        <v>117809</v>
      </c>
      <c r="S32" s="195">
        <f t="shared" si="4"/>
        <v>116950</v>
      </c>
      <c r="T32" s="195">
        <v>2181</v>
      </c>
      <c r="U32" s="195">
        <v>2181</v>
      </c>
      <c r="V32" s="195"/>
      <c r="W32" s="195"/>
      <c r="X32" s="141">
        <f t="shared" si="5"/>
        <v>100</v>
      </c>
      <c r="Y32" s="141"/>
      <c r="Z32" s="141"/>
      <c r="AA32" s="141"/>
      <c r="AB32" s="141"/>
      <c r="AC32" s="141"/>
      <c r="AD32" s="141"/>
      <c r="AE32" s="172"/>
    </row>
    <row r="33" spans="1:31" ht="13.5" customHeight="1">
      <c r="A33" s="194" t="s">
        <v>163</v>
      </c>
      <c r="B33" s="186">
        <v>45</v>
      </c>
      <c r="C33" s="195">
        <v>319238</v>
      </c>
      <c r="D33" s="141"/>
      <c r="E33" s="141">
        <v>318097</v>
      </c>
      <c r="F33" s="141"/>
      <c r="G33" s="195">
        <f t="shared" si="0"/>
        <v>318097</v>
      </c>
      <c r="H33" s="141">
        <f t="shared" si="1"/>
        <v>99.64258640888616</v>
      </c>
      <c r="I33" s="195">
        <v>234797</v>
      </c>
      <c r="J33" s="195">
        <v>234181</v>
      </c>
      <c r="K33" s="195">
        <f t="shared" si="2"/>
        <v>99.73764571097587</v>
      </c>
      <c r="L33" s="195">
        <v>15460</v>
      </c>
      <c r="M33" s="195">
        <v>15460</v>
      </c>
      <c r="N33" s="195">
        <v>36821</v>
      </c>
      <c r="O33" s="195">
        <v>36301</v>
      </c>
      <c r="P33" s="195">
        <v>5898</v>
      </c>
      <c r="Q33" s="195">
        <v>5894</v>
      </c>
      <c r="R33" s="195">
        <f t="shared" si="3"/>
        <v>292976</v>
      </c>
      <c r="S33" s="195">
        <f t="shared" si="4"/>
        <v>291836</v>
      </c>
      <c r="T33" s="195">
        <v>10000</v>
      </c>
      <c r="U33" s="195">
        <v>10000</v>
      </c>
      <c r="V33" s="195"/>
      <c r="W33" s="195"/>
      <c r="X33" s="141">
        <f t="shared" si="5"/>
        <v>100</v>
      </c>
      <c r="Y33" s="141"/>
      <c r="Z33" s="141"/>
      <c r="AA33" s="141"/>
      <c r="AB33" s="141"/>
      <c r="AC33" s="141"/>
      <c r="AD33" s="141"/>
      <c r="AE33" s="172"/>
    </row>
    <row r="34" spans="1:31" ht="13.5" customHeight="1">
      <c r="A34" s="194" t="s">
        <v>129</v>
      </c>
      <c r="B34" s="186">
        <v>46</v>
      </c>
      <c r="C34" s="195">
        <v>204617</v>
      </c>
      <c r="D34" s="141"/>
      <c r="E34" s="141">
        <v>204616</v>
      </c>
      <c r="F34" s="141"/>
      <c r="G34" s="195">
        <f t="shared" si="0"/>
        <v>204616</v>
      </c>
      <c r="H34" s="141">
        <f t="shared" si="1"/>
        <v>99.99951128205379</v>
      </c>
      <c r="I34" s="195">
        <v>158451</v>
      </c>
      <c r="J34" s="195">
        <v>158451</v>
      </c>
      <c r="K34" s="195">
        <f t="shared" si="2"/>
        <v>100</v>
      </c>
      <c r="L34" s="195">
        <v>7451</v>
      </c>
      <c r="M34" s="195">
        <v>7450</v>
      </c>
      <c r="N34" s="195">
        <v>24265</v>
      </c>
      <c r="O34" s="195">
        <v>24265</v>
      </c>
      <c r="P34" s="195">
        <v>3884</v>
      </c>
      <c r="Q34" s="195">
        <v>3884</v>
      </c>
      <c r="R34" s="195">
        <f t="shared" si="3"/>
        <v>194051</v>
      </c>
      <c r="S34" s="195">
        <f t="shared" si="4"/>
        <v>194050</v>
      </c>
      <c r="T34" s="195"/>
      <c r="U34" s="195"/>
      <c r="V34" s="195"/>
      <c r="W34" s="195"/>
      <c r="X34" s="141">
        <v>0</v>
      </c>
      <c r="Y34" s="141"/>
      <c r="Z34" s="141"/>
      <c r="AA34" s="141"/>
      <c r="AB34" s="141"/>
      <c r="AC34" s="141"/>
      <c r="AD34" s="141"/>
      <c r="AE34" s="172"/>
    </row>
    <row r="35" spans="1:31" ht="13.5" customHeight="1">
      <c r="A35" s="194" t="s">
        <v>130</v>
      </c>
      <c r="B35" s="186">
        <v>47</v>
      </c>
      <c r="C35" s="195">
        <v>323826</v>
      </c>
      <c r="D35" s="141"/>
      <c r="E35" s="141">
        <v>323491</v>
      </c>
      <c r="F35" s="141"/>
      <c r="G35" s="195">
        <f t="shared" si="0"/>
        <v>323491</v>
      </c>
      <c r="H35" s="141">
        <f t="shared" si="1"/>
        <v>99.89654938145794</v>
      </c>
      <c r="I35" s="195">
        <v>232829</v>
      </c>
      <c r="J35" s="195">
        <v>232703</v>
      </c>
      <c r="K35" s="195">
        <f t="shared" si="2"/>
        <v>99.94588303003492</v>
      </c>
      <c r="L35" s="195">
        <v>14656</v>
      </c>
      <c r="M35" s="195">
        <v>14656</v>
      </c>
      <c r="N35" s="195">
        <v>37569</v>
      </c>
      <c r="O35" s="195">
        <v>37569</v>
      </c>
      <c r="P35" s="195">
        <v>5624</v>
      </c>
      <c r="Q35" s="195">
        <v>5477</v>
      </c>
      <c r="R35" s="195">
        <f t="shared" si="3"/>
        <v>290678</v>
      </c>
      <c r="S35" s="195">
        <f t="shared" si="4"/>
        <v>290405</v>
      </c>
      <c r="T35" s="195">
        <v>10780</v>
      </c>
      <c r="U35" s="195">
        <v>10780</v>
      </c>
      <c r="V35" s="195"/>
      <c r="W35" s="195"/>
      <c r="X35" s="141">
        <f t="shared" si="5"/>
        <v>100</v>
      </c>
      <c r="Y35" s="141"/>
      <c r="Z35" s="141"/>
      <c r="AA35" s="141"/>
      <c r="AB35" s="141"/>
      <c r="AC35" s="141"/>
      <c r="AD35" s="141"/>
      <c r="AE35" s="172"/>
    </row>
    <row r="36" spans="1:31" ht="13.5" customHeight="1">
      <c r="A36" s="194" t="s">
        <v>131</v>
      </c>
      <c r="B36" s="186">
        <v>48</v>
      </c>
      <c r="C36" s="195">
        <v>114011</v>
      </c>
      <c r="D36" s="141"/>
      <c r="E36" s="141">
        <v>113963</v>
      </c>
      <c r="F36" s="141"/>
      <c r="G36" s="195">
        <f t="shared" si="0"/>
        <v>113963</v>
      </c>
      <c r="H36" s="141">
        <f t="shared" si="1"/>
        <v>99.95789879923866</v>
      </c>
      <c r="I36" s="195">
        <v>86358</v>
      </c>
      <c r="J36" s="195">
        <v>86320</v>
      </c>
      <c r="K36" s="195">
        <f t="shared" si="2"/>
        <v>99.95599712823363</v>
      </c>
      <c r="L36" s="195">
        <v>4362</v>
      </c>
      <c r="M36" s="195">
        <v>4361</v>
      </c>
      <c r="N36" s="195">
        <v>13258</v>
      </c>
      <c r="O36" s="195">
        <v>13254</v>
      </c>
      <c r="P36" s="195">
        <v>2105</v>
      </c>
      <c r="Q36" s="195">
        <v>2100</v>
      </c>
      <c r="R36" s="195">
        <f t="shared" si="3"/>
        <v>106083</v>
      </c>
      <c r="S36" s="195">
        <f t="shared" si="4"/>
        <v>106035</v>
      </c>
      <c r="T36" s="195">
        <v>1826</v>
      </c>
      <c r="U36" s="195">
        <v>1826</v>
      </c>
      <c r="V36" s="195"/>
      <c r="W36" s="195"/>
      <c r="X36" s="141">
        <f t="shared" si="5"/>
        <v>100</v>
      </c>
      <c r="Y36" s="141"/>
      <c r="Z36" s="141"/>
      <c r="AA36" s="141"/>
      <c r="AB36" s="141"/>
      <c r="AC36" s="141"/>
      <c r="AD36" s="141"/>
      <c r="AE36" s="172"/>
    </row>
    <row r="37" spans="1:31" s="89" customFormat="1" ht="13.5" customHeight="1">
      <c r="A37" s="196" t="s">
        <v>3</v>
      </c>
      <c r="B37" s="141"/>
      <c r="C37" s="200">
        <f>SUM(C7:C36)</f>
        <v>4881607</v>
      </c>
      <c r="D37" s="181">
        <f>SUM(D7:D36)</f>
        <v>5025</v>
      </c>
      <c r="E37" s="181">
        <f>SUM(E7:E36)</f>
        <v>4831955</v>
      </c>
      <c r="F37" s="181">
        <f>SUM(F7:F36)</f>
        <v>5025</v>
      </c>
      <c r="G37" s="200">
        <f>SUM(G7:G36)</f>
        <v>4836980</v>
      </c>
      <c r="H37" s="141">
        <f t="shared" si="1"/>
        <v>99.08581333974652</v>
      </c>
      <c r="I37" s="200">
        <f>SUM(I7:I36)</f>
        <v>3581704</v>
      </c>
      <c r="J37" s="200">
        <f>SUM(J7:J36)</f>
        <v>3553608</v>
      </c>
      <c r="K37" s="195">
        <f t="shared" si="2"/>
        <v>99.21556890239953</v>
      </c>
      <c r="L37" s="200">
        <f aca="true" t="shared" si="6" ref="L37:W37">SUM(L7:L36)</f>
        <v>217766</v>
      </c>
      <c r="M37" s="200">
        <f t="shared" si="6"/>
        <v>216790</v>
      </c>
      <c r="N37" s="200">
        <f t="shared" si="6"/>
        <v>551991</v>
      </c>
      <c r="O37" s="200">
        <f t="shared" si="6"/>
        <v>549507</v>
      </c>
      <c r="P37" s="200">
        <f t="shared" si="6"/>
        <v>87568</v>
      </c>
      <c r="Q37" s="200">
        <f t="shared" si="6"/>
        <v>86536</v>
      </c>
      <c r="R37" s="200">
        <f t="shared" si="6"/>
        <v>4439029</v>
      </c>
      <c r="S37" s="200">
        <f t="shared" si="6"/>
        <v>4406441</v>
      </c>
      <c r="T37" s="200">
        <f t="shared" si="6"/>
        <v>137161</v>
      </c>
      <c r="U37" s="200">
        <f t="shared" si="6"/>
        <v>127830</v>
      </c>
      <c r="V37" s="200">
        <f t="shared" si="6"/>
        <v>600</v>
      </c>
      <c r="W37" s="200">
        <f t="shared" si="6"/>
        <v>600</v>
      </c>
      <c r="X37" s="181">
        <f t="shared" si="5"/>
        <v>93.19704580748171</v>
      </c>
      <c r="Y37" s="181">
        <f aca="true" t="shared" si="7" ref="Y37:AD37">SUM(Y7:Y36)</f>
        <v>0</v>
      </c>
      <c r="Z37" s="181">
        <f t="shared" si="7"/>
        <v>0</v>
      </c>
      <c r="AA37" s="181">
        <f t="shared" si="7"/>
        <v>0</v>
      </c>
      <c r="AB37" s="181">
        <f t="shared" si="7"/>
        <v>0</v>
      </c>
      <c r="AC37" s="181">
        <f t="shared" si="7"/>
        <v>0</v>
      </c>
      <c r="AD37" s="181">
        <f t="shared" si="7"/>
        <v>0</v>
      </c>
      <c r="AE37" s="101"/>
    </row>
    <row r="38" spans="1:31" ht="12.75">
      <c r="A38" s="146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</row>
    <row r="39" spans="1:31" ht="12.75">
      <c r="A39" s="242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</row>
    <row r="40" spans="1:31" ht="12.75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</row>
    <row r="41" spans="1:31" ht="12.75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2"/>
    </row>
    <row r="42" spans="1:31" ht="12.75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</row>
    <row r="43" spans="1:31" ht="12.75">
      <c r="A43" s="121"/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</row>
    <row r="44" spans="1:31" ht="12.75">
      <c r="A44" s="3"/>
      <c r="B44" s="62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9">
    <mergeCell ref="J5:J6"/>
    <mergeCell ref="M5:M6"/>
    <mergeCell ref="O5:O6"/>
    <mergeCell ref="Q5:Q6"/>
    <mergeCell ref="U5:U6"/>
    <mergeCell ref="W5:W6"/>
    <mergeCell ref="AA6:AB6"/>
    <mergeCell ref="AC6:AD6"/>
    <mergeCell ref="Y6:Z6"/>
  </mergeCells>
  <printOptions/>
  <pageMargins left="0.63" right="0.1968503937007874" top="0.53" bottom="0" header="0.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8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" sqref="C2"/>
    </sheetView>
  </sheetViews>
  <sheetFormatPr defaultColWidth="9.00390625" defaultRowHeight="12.75"/>
  <cols>
    <col min="1" max="1" width="18.00390625" style="0" customWidth="1"/>
    <col min="2" max="2" width="9.875" style="0" customWidth="1"/>
    <col min="3" max="3" width="10.125" style="0" customWidth="1"/>
    <col min="4" max="4" width="7.875" style="0" customWidth="1"/>
    <col min="5" max="5" width="10.125" style="0" customWidth="1"/>
    <col min="6" max="6" width="9.25390625" style="0" customWidth="1"/>
    <col min="7" max="8" width="7.125" style="0" customWidth="1"/>
    <col min="9" max="10" width="7.625" style="0" customWidth="1"/>
    <col min="11" max="11" width="10.25390625" style="0" customWidth="1"/>
    <col min="12" max="12" width="11.00390625" style="0" customWidth="1"/>
    <col min="13" max="13" width="8.25390625" style="0" customWidth="1"/>
    <col min="14" max="14" width="7.875" style="0" customWidth="1"/>
    <col min="15" max="15" width="8.375" style="0" customWidth="1"/>
    <col min="16" max="16" width="7.75390625" style="0" customWidth="1"/>
    <col min="17" max="17" width="4.625" style="0" hidden="1" customWidth="1"/>
    <col min="18" max="18" width="6.25390625" style="0" hidden="1" customWidth="1"/>
    <col min="19" max="19" width="5.25390625" style="0" hidden="1" customWidth="1"/>
    <col min="20" max="20" width="4.625" style="0" hidden="1" customWidth="1"/>
    <col min="21" max="21" width="5.25390625" style="0" hidden="1" customWidth="1"/>
    <col min="22" max="22" width="6.625" style="0" hidden="1" customWidth="1"/>
    <col min="23" max="23" width="5.875" style="0" hidden="1" customWidth="1"/>
    <col min="24" max="24" width="6.125" style="0" hidden="1" customWidth="1"/>
    <col min="25" max="25" width="5.125" style="0" hidden="1" customWidth="1"/>
    <col min="26" max="28" width="6.00390625" style="0" hidden="1" customWidth="1"/>
    <col min="29" max="29" width="8.375" style="0" customWidth="1"/>
    <col min="30" max="31" width="8.75390625" style="0" customWidth="1"/>
    <col min="33" max="33" width="12.25390625" style="0" customWidth="1"/>
    <col min="34" max="34" width="12.375" style="0" customWidth="1"/>
    <col min="35" max="35" width="9.00390625" style="0" customWidth="1"/>
    <col min="36" max="36" width="8.00390625" style="0" customWidth="1"/>
    <col min="37" max="37" width="8.375" style="0" customWidth="1"/>
    <col min="38" max="38" width="8.875" style="0" customWidth="1"/>
    <col min="39" max="39" width="8.75390625" style="0" customWidth="1"/>
    <col min="40" max="40" width="7.875" style="0" customWidth="1"/>
    <col min="41" max="41" width="7.625" style="0" customWidth="1"/>
    <col min="42" max="42" width="8.375" style="0" hidden="1" customWidth="1"/>
    <col min="43" max="43" width="9.875" style="0" hidden="1" customWidth="1"/>
    <col min="44" max="44" width="10.25390625" style="0" hidden="1" customWidth="1"/>
    <col min="45" max="45" width="7.25390625" style="0" customWidth="1"/>
    <col min="46" max="46" width="9.625" style="0" customWidth="1"/>
  </cols>
  <sheetData>
    <row r="1" spans="1:42" ht="15">
      <c r="A1" s="55"/>
      <c r="B1" s="56"/>
      <c r="C1" s="56"/>
      <c r="D1" s="56"/>
      <c r="E1" s="56"/>
      <c r="F1" s="56"/>
      <c r="G1" s="56"/>
      <c r="H1" s="56"/>
      <c r="I1" s="56"/>
      <c r="J1" s="39"/>
      <c r="L1" s="3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276" t="s">
        <v>178</v>
      </c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2:42" ht="15">
      <c r="B2" s="214"/>
      <c r="C2" s="56" t="s">
        <v>177</v>
      </c>
      <c r="D2" s="214"/>
      <c r="E2" s="214"/>
      <c r="F2" s="214"/>
      <c r="G2" s="214"/>
      <c r="H2" s="214"/>
      <c r="I2" s="214"/>
      <c r="J2" s="214"/>
      <c r="K2" s="214"/>
      <c r="L2" s="214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57"/>
    </row>
    <row r="3" spans="1:42" ht="15" customHeight="1">
      <c r="A3" s="58"/>
      <c r="B3" s="47"/>
      <c r="C3" s="7"/>
      <c r="D3" s="7"/>
      <c r="E3" s="7"/>
      <c r="F3" s="7"/>
      <c r="G3" s="7"/>
      <c r="H3" s="7"/>
      <c r="I3" s="7"/>
      <c r="J3" s="7"/>
      <c r="K3" s="7"/>
      <c r="L3" s="216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57"/>
    </row>
    <row r="4" spans="1:46" s="61" customFormat="1" ht="32.25" customHeight="1">
      <c r="A4" s="218" t="s">
        <v>5</v>
      </c>
      <c r="B4" s="219" t="s">
        <v>25</v>
      </c>
      <c r="C4" s="290" t="s">
        <v>43</v>
      </c>
      <c r="D4" s="291"/>
      <c r="E4" s="291"/>
      <c r="F4" s="292"/>
      <c r="G4" s="290" t="s">
        <v>44</v>
      </c>
      <c r="H4" s="291"/>
      <c r="I4" s="291"/>
      <c r="J4" s="292"/>
      <c r="K4" s="267" t="s">
        <v>144</v>
      </c>
      <c r="L4" s="286" t="s">
        <v>48</v>
      </c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8"/>
      <c r="AE4" s="284" t="s">
        <v>106</v>
      </c>
      <c r="AF4" s="285"/>
      <c r="AG4" s="220" t="s">
        <v>155</v>
      </c>
      <c r="AH4" s="220" t="s">
        <v>156</v>
      </c>
      <c r="AI4" s="221" t="s">
        <v>108</v>
      </c>
      <c r="AJ4" s="289" t="s">
        <v>107</v>
      </c>
      <c r="AK4" s="263"/>
      <c r="AL4" s="263"/>
      <c r="AM4" s="263"/>
      <c r="AN4" s="263"/>
      <c r="AO4" s="264"/>
      <c r="AP4" s="137" t="s">
        <v>158</v>
      </c>
      <c r="AQ4" s="173" t="s">
        <v>159</v>
      </c>
      <c r="AR4" s="90"/>
      <c r="AS4" s="90"/>
      <c r="AT4" s="62"/>
    </row>
    <row r="5" spans="1:46" s="61" customFormat="1" ht="33.75">
      <c r="A5" s="218" t="s">
        <v>83</v>
      </c>
      <c r="B5" s="222" t="s">
        <v>37</v>
      </c>
      <c r="C5" s="268" t="s">
        <v>39</v>
      </c>
      <c r="D5" s="269" t="s">
        <v>41</v>
      </c>
      <c r="E5" s="269" t="s">
        <v>40</v>
      </c>
      <c r="F5" s="269" t="s">
        <v>42</v>
      </c>
      <c r="G5" s="268" t="s">
        <v>3</v>
      </c>
      <c r="H5" s="269" t="s">
        <v>41</v>
      </c>
      <c r="I5" s="269" t="s">
        <v>45</v>
      </c>
      <c r="J5" s="269" t="s">
        <v>42</v>
      </c>
      <c r="K5" s="268" t="s">
        <v>46</v>
      </c>
      <c r="L5" s="270" t="s">
        <v>117</v>
      </c>
      <c r="M5" s="271" t="s">
        <v>145</v>
      </c>
      <c r="N5" s="271" t="s">
        <v>146</v>
      </c>
      <c r="O5" s="271" t="s">
        <v>147</v>
      </c>
      <c r="P5" s="271" t="s">
        <v>148</v>
      </c>
      <c r="Q5" s="272" t="s">
        <v>111</v>
      </c>
      <c r="R5" s="272" t="s">
        <v>112</v>
      </c>
      <c r="S5" s="272" t="s">
        <v>113</v>
      </c>
      <c r="T5" s="272" t="s">
        <v>114</v>
      </c>
      <c r="U5" s="272" t="s">
        <v>53</v>
      </c>
      <c r="V5" s="272" t="s">
        <v>54</v>
      </c>
      <c r="W5" s="272" t="s">
        <v>55</v>
      </c>
      <c r="X5" s="272" t="s">
        <v>56</v>
      </c>
      <c r="Y5" s="273" t="s">
        <v>57</v>
      </c>
      <c r="Z5" s="273" t="s">
        <v>58</v>
      </c>
      <c r="AA5" s="273" t="s">
        <v>59</v>
      </c>
      <c r="AB5" s="273" t="s">
        <v>60</v>
      </c>
      <c r="AC5" s="271" t="s">
        <v>149</v>
      </c>
      <c r="AD5" s="271" t="s">
        <v>47</v>
      </c>
      <c r="AE5" s="225" t="s">
        <v>157</v>
      </c>
      <c r="AF5" s="226" t="s">
        <v>49</v>
      </c>
      <c r="AG5" s="225" t="s">
        <v>157</v>
      </c>
      <c r="AH5" s="225" t="s">
        <v>157</v>
      </c>
      <c r="AI5" s="221" t="s">
        <v>50</v>
      </c>
      <c r="AJ5" s="227" t="s">
        <v>3</v>
      </c>
      <c r="AK5" s="226" t="s">
        <v>61</v>
      </c>
      <c r="AL5" s="226" t="s">
        <v>51</v>
      </c>
      <c r="AM5" s="226" t="s">
        <v>65</v>
      </c>
      <c r="AN5" s="226" t="s">
        <v>52</v>
      </c>
      <c r="AO5" s="226" t="s">
        <v>66</v>
      </c>
      <c r="AP5" s="140"/>
      <c r="AQ5" s="174"/>
      <c r="AR5" s="90"/>
      <c r="AS5" s="90"/>
      <c r="AT5" s="90"/>
    </row>
    <row r="6" spans="1:46" ht="12.75">
      <c r="A6" s="228" t="s">
        <v>69</v>
      </c>
      <c r="B6" s="229" t="s">
        <v>70</v>
      </c>
      <c r="C6" s="274">
        <f>D6+E6+F6</f>
        <v>586</v>
      </c>
      <c r="D6" s="273"/>
      <c r="E6" s="273"/>
      <c r="F6" s="273">
        <v>586</v>
      </c>
      <c r="G6" s="274">
        <f>H6+I6+J6</f>
        <v>21.66</v>
      </c>
      <c r="H6" s="273"/>
      <c r="I6" s="273"/>
      <c r="J6" s="273">
        <v>21.66</v>
      </c>
      <c r="K6" s="274">
        <f>L6+AC6+AD6</f>
        <v>68.2</v>
      </c>
      <c r="L6" s="273">
        <f>M6+N6+O6+P6</f>
        <v>51.04</v>
      </c>
      <c r="M6" s="273">
        <f>U6+Y6+Q6</f>
        <v>1.44</v>
      </c>
      <c r="N6" s="273">
        <f>V6+Z6+R6</f>
        <v>5.36</v>
      </c>
      <c r="O6" s="273">
        <f>W6+AA6+S6</f>
        <v>17.08</v>
      </c>
      <c r="P6" s="273">
        <f>X6+AB6+T6</f>
        <v>27.16</v>
      </c>
      <c r="Q6" s="273"/>
      <c r="R6" s="273"/>
      <c r="S6" s="273"/>
      <c r="T6" s="273"/>
      <c r="U6" s="273"/>
      <c r="V6" s="273"/>
      <c r="W6" s="273"/>
      <c r="X6" s="273"/>
      <c r="Y6" s="273">
        <v>1.44</v>
      </c>
      <c r="Z6" s="273">
        <v>5.36</v>
      </c>
      <c r="AA6" s="273">
        <v>17.08</v>
      </c>
      <c r="AB6" s="273">
        <v>27.16</v>
      </c>
      <c r="AC6" s="274">
        <v>4</v>
      </c>
      <c r="AD6" s="274">
        <v>13.16</v>
      </c>
      <c r="AE6" s="226">
        <v>30</v>
      </c>
      <c r="AF6" s="226">
        <v>3</v>
      </c>
      <c r="AG6" s="226">
        <v>10</v>
      </c>
      <c r="AH6" s="226">
        <v>20</v>
      </c>
      <c r="AI6" s="230">
        <v>0</v>
      </c>
      <c r="AJ6" s="227">
        <f>AK6+AN6+AO6+AL6+AM6</f>
        <v>44</v>
      </c>
      <c r="AK6" s="226">
        <v>8</v>
      </c>
      <c r="AL6" s="226">
        <v>36</v>
      </c>
      <c r="AM6" s="226"/>
      <c r="AN6" s="226"/>
      <c r="AO6" s="226"/>
      <c r="AP6" s="138">
        <v>57.44</v>
      </c>
      <c r="AQ6" s="138">
        <f>L6-AP6</f>
        <v>-6.399999999999999</v>
      </c>
      <c r="AR6" s="33"/>
      <c r="AS6" s="33"/>
      <c r="AT6" s="3"/>
    </row>
    <row r="7" spans="1:46" ht="12.75">
      <c r="A7" s="228" t="s">
        <v>165</v>
      </c>
      <c r="B7" s="229" t="s">
        <v>92</v>
      </c>
      <c r="C7" s="274">
        <f aca="true" t="shared" si="0" ref="C7:C47">D7+E7+F7</f>
        <v>320</v>
      </c>
      <c r="D7" s="273"/>
      <c r="E7" s="273"/>
      <c r="F7" s="273">
        <v>320</v>
      </c>
      <c r="G7" s="274">
        <f>H7+I7+J7</f>
        <v>12</v>
      </c>
      <c r="H7" s="273"/>
      <c r="I7" s="273"/>
      <c r="J7" s="273">
        <v>12</v>
      </c>
      <c r="K7" s="274">
        <f>L7+AC7+AD7</f>
        <v>45.45</v>
      </c>
      <c r="L7" s="273">
        <f>M7+N7+O7+P7</f>
        <v>31.200000000000003</v>
      </c>
      <c r="M7" s="273">
        <f aca="true" t="shared" si="1" ref="M7:M44">U7+Y7+Q7</f>
        <v>0.47</v>
      </c>
      <c r="N7" s="273">
        <f aca="true" t="shared" si="2" ref="N7:N44">V7+Z7+R7</f>
        <v>7.58</v>
      </c>
      <c r="O7" s="273">
        <f aca="true" t="shared" si="3" ref="O7:O44">W7+AA7+S7</f>
        <v>12.66</v>
      </c>
      <c r="P7" s="273">
        <f aca="true" t="shared" si="4" ref="P7:P44">X7+AB7+T7</f>
        <v>10.49</v>
      </c>
      <c r="Q7" s="273"/>
      <c r="R7" s="273"/>
      <c r="S7" s="273"/>
      <c r="T7" s="273"/>
      <c r="U7" s="273"/>
      <c r="V7" s="273"/>
      <c r="W7" s="273"/>
      <c r="X7" s="273"/>
      <c r="Y7" s="273">
        <v>0.47</v>
      </c>
      <c r="Z7" s="273">
        <v>7.58</v>
      </c>
      <c r="AA7" s="273">
        <v>12.66</v>
      </c>
      <c r="AB7" s="273">
        <v>10.49</v>
      </c>
      <c r="AC7" s="274">
        <v>5</v>
      </c>
      <c r="AD7" s="274">
        <v>9.25</v>
      </c>
      <c r="AE7" s="226">
        <v>27</v>
      </c>
      <c r="AF7" s="226">
        <v>4</v>
      </c>
      <c r="AG7" s="226">
        <v>20</v>
      </c>
      <c r="AH7" s="226">
        <v>10</v>
      </c>
      <c r="AI7" s="227">
        <v>0</v>
      </c>
      <c r="AJ7" s="227">
        <f aca="true" t="shared" si="5" ref="AJ7:AJ43">AK7+AN7+AO7+AL7+AM7</f>
        <v>125.67</v>
      </c>
      <c r="AK7" s="226">
        <v>11</v>
      </c>
      <c r="AL7" s="226">
        <v>80</v>
      </c>
      <c r="AM7" s="226">
        <v>4</v>
      </c>
      <c r="AN7" s="226">
        <v>21</v>
      </c>
      <c r="AO7" s="226">
        <v>9.67</v>
      </c>
      <c r="AP7" s="138">
        <f>3.93+30.07</f>
        <v>34</v>
      </c>
      <c r="AQ7" s="138">
        <f aca="true" t="shared" si="6" ref="AQ7:AQ44">L7-AP7</f>
        <v>-2.799999999999997</v>
      </c>
      <c r="AR7" s="3"/>
      <c r="AS7" s="3"/>
      <c r="AT7" s="3"/>
    </row>
    <row r="8" spans="1:46" ht="12.75">
      <c r="A8" s="228" t="s">
        <v>71</v>
      </c>
      <c r="B8" s="229" t="s">
        <v>72</v>
      </c>
      <c r="C8" s="274">
        <f t="shared" si="0"/>
        <v>231.25</v>
      </c>
      <c r="D8" s="273"/>
      <c r="E8" s="273"/>
      <c r="F8" s="273">
        <v>231.25</v>
      </c>
      <c r="G8" s="274">
        <f>H8+I8+J8</f>
        <v>11.66</v>
      </c>
      <c r="H8" s="273"/>
      <c r="I8" s="273"/>
      <c r="J8" s="273">
        <v>11.66</v>
      </c>
      <c r="K8" s="274">
        <f>L8+AC8+AD8</f>
        <v>56.65</v>
      </c>
      <c r="L8" s="273">
        <f aca="true" t="shared" si="7" ref="L8:L48">M8+N8+O8+P8</f>
        <v>40.16</v>
      </c>
      <c r="M8" s="273">
        <f t="shared" si="1"/>
        <v>1.96</v>
      </c>
      <c r="N8" s="273">
        <f t="shared" si="2"/>
        <v>14.48</v>
      </c>
      <c r="O8" s="273">
        <f t="shared" si="3"/>
        <v>13.28</v>
      </c>
      <c r="P8" s="273">
        <f t="shared" si="4"/>
        <v>10.44</v>
      </c>
      <c r="Q8" s="273"/>
      <c r="R8" s="273"/>
      <c r="S8" s="273"/>
      <c r="T8" s="273"/>
      <c r="U8" s="273"/>
      <c r="V8" s="273"/>
      <c r="W8" s="273"/>
      <c r="X8" s="273"/>
      <c r="Y8" s="273">
        <v>1.96</v>
      </c>
      <c r="Z8" s="273">
        <v>14.48</v>
      </c>
      <c r="AA8" s="273">
        <v>13.28</v>
      </c>
      <c r="AB8" s="273">
        <v>10.44</v>
      </c>
      <c r="AC8" s="274">
        <v>4.48</v>
      </c>
      <c r="AD8" s="274">
        <v>12.01</v>
      </c>
      <c r="AE8" s="226">
        <v>102</v>
      </c>
      <c r="AF8" s="226">
        <v>10.13</v>
      </c>
      <c r="AG8" s="226">
        <v>20</v>
      </c>
      <c r="AH8" s="226">
        <v>20</v>
      </c>
      <c r="AI8" s="227">
        <v>0</v>
      </c>
      <c r="AJ8" s="227">
        <f t="shared" si="5"/>
        <v>56.39999999999999</v>
      </c>
      <c r="AK8" s="226">
        <v>11.66</v>
      </c>
      <c r="AL8" s="226">
        <v>26.58</v>
      </c>
      <c r="AM8" s="226">
        <v>12.16</v>
      </c>
      <c r="AN8" s="226">
        <v>6</v>
      </c>
      <c r="AO8" s="226"/>
      <c r="AP8" s="138">
        <v>41.33</v>
      </c>
      <c r="AQ8" s="138">
        <f t="shared" si="6"/>
        <v>-1.1700000000000017</v>
      </c>
      <c r="AR8" s="3"/>
      <c r="AS8" s="3"/>
      <c r="AT8" s="3"/>
    </row>
    <row r="9" spans="1:46" ht="12.75">
      <c r="A9" s="228" t="s">
        <v>6</v>
      </c>
      <c r="B9" s="229">
        <v>6</v>
      </c>
      <c r="C9" s="274">
        <f t="shared" si="0"/>
        <v>683</v>
      </c>
      <c r="D9" s="273">
        <v>8</v>
      </c>
      <c r="E9" s="273">
        <v>675</v>
      </c>
      <c r="F9" s="273"/>
      <c r="G9" s="274">
        <f>H9+I9+J9</f>
        <v>29.33</v>
      </c>
      <c r="H9" s="273">
        <v>0.33</v>
      </c>
      <c r="I9" s="273">
        <v>29</v>
      </c>
      <c r="J9" s="273"/>
      <c r="K9" s="274">
        <f>L9+AC9+AD9</f>
        <v>79.50999999999999</v>
      </c>
      <c r="L9" s="273">
        <f t="shared" si="7"/>
        <v>60.01</v>
      </c>
      <c r="M9" s="273">
        <f t="shared" si="1"/>
        <v>1.2</v>
      </c>
      <c r="N9" s="273">
        <f t="shared" si="2"/>
        <v>17.5</v>
      </c>
      <c r="O9" s="273">
        <f t="shared" si="3"/>
        <v>15.88</v>
      </c>
      <c r="P9" s="273">
        <f t="shared" si="4"/>
        <v>25.43</v>
      </c>
      <c r="Q9" s="273"/>
      <c r="R9" s="273"/>
      <c r="S9" s="273"/>
      <c r="T9" s="273">
        <v>0.38</v>
      </c>
      <c r="U9" s="273">
        <v>1.2</v>
      </c>
      <c r="V9" s="273">
        <v>17.5</v>
      </c>
      <c r="W9" s="273">
        <v>15.88</v>
      </c>
      <c r="X9" s="273">
        <v>25.05</v>
      </c>
      <c r="Y9" s="273"/>
      <c r="Z9" s="273"/>
      <c r="AA9" s="273"/>
      <c r="AB9" s="273"/>
      <c r="AC9" s="274">
        <v>4.5</v>
      </c>
      <c r="AD9" s="274">
        <v>15</v>
      </c>
      <c r="AE9" s="226">
        <v>16</v>
      </c>
      <c r="AF9" s="226">
        <v>3</v>
      </c>
      <c r="AG9" s="226">
        <v>20</v>
      </c>
      <c r="AH9" s="226">
        <v>5</v>
      </c>
      <c r="AI9" s="227">
        <v>156</v>
      </c>
      <c r="AJ9" s="227">
        <f t="shared" si="5"/>
        <v>273</v>
      </c>
      <c r="AK9" s="226">
        <v>29</v>
      </c>
      <c r="AL9" s="226">
        <v>217</v>
      </c>
      <c r="AM9" s="226">
        <v>19</v>
      </c>
      <c r="AN9" s="226"/>
      <c r="AO9" s="226">
        <v>8</v>
      </c>
      <c r="AP9" s="138">
        <v>59.22</v>
      </c>
      <c r="AQ9" s="138">
        <f t="shared" si="6"/>
        <v>0.7899999999999991</v>
      </c>
      <c r="AR9" s="3"/>
      <c r="AS9" s="3"/>
      <c r="AT9" s="3"/>
    </row>
    <row r="10" spans="1:46" ht="12.75">
      <c r="A10" s="228" t="s">
        <v>73</v>
      </c>
      <c r="B10" s="229" t="s">
        <v>74</v>
      </c>
      <c r="C10" s="274">
        <f t="shared" si="0"/>
        <v>455.2</v>
      </c>
      <c r="D10" s="273"/>
      <c r="E10" s="273"/>
      <c r="F10" s="273">
        <v>455.2</v>
      </c>
      <c r="G10" s="274">
        <f>H10+I10+J10</f>
        <v>18.6</v>
      </c>
      <c r="H10" s="273"/>
      <c r="I10" s="273"/>
      <c r="J10" s="273">
        <v>18.6</v>
      </c>
      <c r="K10" s="274">
        <f>L10+AC10+AD10</f>
        <v>70.76</v>
      </c>
      <c r="L10" s="273">
        <f t="shared" si="7"/>
        <v>54.260000000000005</v>
      </c>
      <c r="M10" s="273">
        <f t="shared" si="1"/>
        <v>4.36</v>
      </c>
      <c r="N10" s="273">
        <f t="shared" si="2"/>
        <v>7.52</v>
      </c>
      <c r="O10" s="273">
        <f t="shared" si="3"/>
        <v>13.91</v>
      </c>
      <c r="P10" s="273">
        <f t="shared" si="4"/>
        <v>28.470000000000002</v>
      </c>
      <c r="Q10" s="273"/>
      <c r="R10" s="273"/>
      <c r="S10" s="273"/>
      <c r="T10" s="273"/>
      <c r="U10" s="273"/>
      <c r="V10" s="273"/>
      <c r="W10" s="273"/>
      <c r="X10" s="273"/>
      <c r="Y10" s="273">
        <v>4.36</v>
      </c>
      <c r="Z10" s="273">
        <v>7.52</v>
      </c>
      <c r="AA10" s="273">
        <v>13.91</v>
      </c>
      <c r="AB10" s="273">
        <f>0.67+27.8</f>
        <v>28.470000000000002</v>
      </c>
      <c r="AC10" s="274">
        <v>4.5</v>
      </c>
      <c r="AD10" s="274">
        <v>12</v>
      </c>
      <c r="AE10" s="226">
        <v>100.4</v>
      </c>
      <c r="AF10" s="226">
        <v>11</v>
      </c>
      <c r="AG10" s="226">
        <v>29.67</v>
      </c>
      <c r="AH10" s="226">
        <v>20</v>
      </c>
      <c r="AI10" s="227"/>
      <c r="AJ10" s="227">
        <f t="shared" si="5"/>
        <v>74.7</v>
      </c>
      <c r="AK10" s="226">
        <v>17.8</v>
      </c>
      <c r="AL10" s="226">
        <v>16.3</v>
      </c>
      <c r="AM10" s="226">
        <v>17.5</v>
      </c>
      <c r="AN10" s="226">
        <v>21.6</v>
      </c>
      <c r="AO10" s="226">
        <v>1.5</v>
      </c>
      <c r="AP10" s="138">
        <v>56.66</v>
      </c>
      <c r="AQ10" s="138">
        <f t="shared" si="6"/>
        <v>-2.3999999999999915</v>
      </c>
      <c r="AR10" s="3"/>
      <c r="AS10" s="3"/>
      <c r="AT10" s="3"/>
    </row>
    <row r="11" spans="1:46" ht="12.75">
      <c r="A11" s="228" t="s">
        <v>122</v>
      </c>
      <c r="B11" s="229">
        <v>8</v>
      </c>
      <c r="C11" s="274">
        <f t="shared" si="0"/>
        <v>444</v>
      </c>
      <c r="D11" s="273">
        <v>4</v>
      </c>
      <c r="E11" s="273">
        <v>250</v>
      </c>
      <c r="F11" s="273">
        <v>190</v>
      </c>
      <c r="G11" s="274">
        <f aca="true" t="shared" si="8" ref="G11:G44">H11+I11+J11</f>
        <v>21.34</v>
      </c>
      <c r="H11" s="273">
        <v>0.34</v>
      </c>
      <c r="I11" s="273">
        <v>12</v>
      </c>
      <c r="J11" s="273">
        <v>9</v>
      </c>
      <c r="K11" s="274">
        <f aca="true" t="shared" si="9" ref="K11:K46">L11+AC11+AD11</f>
        <v>73.35</v>
      </c>
      <c r="L11" s="273">
        <f t="shared" si="7"/>
        <v>57.35</v>
      </c>
      <c r="M11" s="273">
        <f t="shared" si="1"/>
        <v>5.99</v>
      </c>
      <c r="N11" s="273">
        <f t="shared" si="2"/>
        <v>11.629999999999999</v>
      </c>
      <c r="O11" s="273">
        <f t="shared" si="3"/>
        <v>21.74</v>
      </c>
      <c r="P11" s="273">
        <f t="shared" si="4"/>
        <v>17.990000000000002</v>
      </c>
      <c r="Q11" s="273"/>
      <c r="R11" s="273"/>
      <c r="S11" s="273">
        <v>0.33</v>
      </c>
      <c r="T11" s="273"/>
      <c r="U11" s="273">
        <v>3.39</v>
      </c>
      <c r="V11" s="273">
        <v>5.41</v>
      </c>
      <c r="W11" s="273">
        <v>10.85</v>
      </c>
      <c r="X11" s="273">
        <v>9.74</v>
      </c>
      <c r="Y11" s="273">
        <v>2.6</v>
      </c>
      <c r="Z11" s="273">
        <v>6.22</v>
      </c>
      <c r="AA11" s="273">
        <v>10.56</v>
      </c>
      <c r="AB11" s="273">
        <v>8.25</v>
      </c>
      <c r="AC11" s="274">
        <v>4.5</v>
      </c>
      <c r="AD11" s="274">
        <v>11.5</v>
      </c>
      <c r="AE11" s="226">
        <v>36</v>
      </c>
      <c r="AF11" s="226">
        <v>4.67</v>
      </c>
      <c r="AG11" s="226">
        <v>20</v>
      </c>
      <c r="AH11" s="226">
        <v>20</v>
      </c>
      <c r="AI11" s="227">
        <v>118</v>
      </c>
      <c r="AJ11" s="227">
        <f>AK11+AN11+AO11+AL11+AM11</f>
        <v>298</v>
      </c>
      <c r="AK11" s="226">
        <v>21</v>
      </c>
      <c r="AL11" s="226">
        <v>248</v>
      </c>
      <c r="AM11" s="226">
        <v>2</v>
      </c>
      <c r="AN11" s="226">
        <v>4</v>
      </c>
      <c r="AO11" s="226">
        <v>23</v>
      </c>
      <c r="AP11" s="138">
        <f>26.76+26.67</f>
        <v>53.43000000000001</v>
      </c>
      <c r="AQ11" s="138">
        <f t="shared" si="6"/>
        <v>3.9199999999999946</v>
      </c>
      <c r="AR11" s="3"/>
      <c r="AS11" s="3"/>
      <c r="AT11" s="3"/>
    </row>
    <row r="12" spans="1:46" ht="12.75">
      <c r="A12" s="228" t="s">
        <v>7</v>
      </c>
      <c r="B12" s="229">
        <v>10</v>
      </c>
      <c r="C12" s="274">
        <f t="shared" si="0"/>
        <v>580</v>
      </c>
      <c r="D12" s="273">
        <v>55</v>
      </c>
      <c r="E12" s="273">
        <v>525</v>
      </c>
      <c r="F12" s="273"/>
      <c r="G12" s="274">
        <f t="shared" si="8"/>
        <v>27</v>
      </c>
      <c r="H12" s="273">
        <v>3</v>
      </c>
      <c r="I12" s="273">
        <v>24</v>
      </c>
      <c r="J12" s="273"/>
      <c r="K12" s="274">
        <f t="shared" si="9"/>
        <v>94.34</v>
      </c>
      <c r="L12" s="273">
        <f t="shared" si="7"/>
        <v>69.09</v>
      </c>
      <c r="M12" s="273">
        <f t="shared" si="1"/>
        <v>2.24</v>
      </c>
      <c r="N12" s="273">
        <f t="shared" si="2"/>
        <v>12.77</v>
      </c>
      <c r="O12" s="273">
        <f t="shared" si="3"/>
        <v>20.45</v>
      </c>
      <c r="P12" s="273">
        <f t="shared" si="4"/>
        <v>33.629999999999995</v>
      </c>
      <c r="Q12" s="273">
        <v>0.12</v>
      </c>
      <c r="R12" s="273">
        <v>0.09</v>
      </c>
      <c r="S12" s="273">
        <v>0.33</v>
      </c>
      <c r="T12" s="273">
        <v>2.84</v>
      </c>
      <c r="U12" s="273">
        <v>2.12</v>
      </c>
      <c r="V12" s="273">
        <v>12.68</v>
      </c>
      <c r="W12" s="273">
        <v>20.12</v>
      </c>
      <c r="X12" s="273">
        <v>30.79</v>
      </c>
      <c r="Y12" s="273"/>
      <c r="Z12" s="273"/>
      <c r="AA12" s="273"/>
      <c r="AB12" s="273"/>
      <c r="AC12" s="274">
        <v>6</v>
      </c>
      <c r="AD12" s="274">
        <v>19.25</v>
      </c>
      <c r="AE12" s="226">
        <v>22.67</v>
      </c>
      <c r="AF12" s="226">
        <v>3.08</v>
      </c>
      <c r="AG12" s="226">
        <v>20</v>
      </c>
      <c r="AH12" s="226">
        <v>20</v>
      </c>
      <c r="AI12" s="227">
        <v>93</v>
      </c>
      <c r="AJ12" s="227">
        <f t="shared" si="5"/>
        <v>191.32999999999998</v>
      </c>
      <c r="AK12" s="226">
        <v>19.33</v>
      </c>
      <c r="AL12" s="226">
        <v>117.75</v>
      </c>
      <c r="AM12" s="226">
        <v>35.42</v>
      </c>
      <c r="AN12" s="226">
        <v>8.83</v>
      </c>
      <c r="AO12" s="226">
        <v>10</v>
      </c>
      <c r="AP12" s="138">
        <v>71.95</v>
      </c>
      <c r="AQ12" s="138">
        <f t="shared" si="6"/>
        <v>-2.8599999999999994</v>
      </c>
      <c r="AR12" s="3"/>
      <c r="AS12" s="3"/>
      <c r="AT12" s="3"/>
    </row>
    <row r="13" spans="1:46" ht="12.75">
      <c r="A13" s="228" t="s">
        <v>123</v>
      </c>
      <c r="B13" s="229">
        <v>11</v>
      </c>
      <c r="C13" s="274">
        <f t="shared" si="0"/>
        <v>408.34</v>
      </c>
      <c r="D13" s="273">
        <v>30</v>
      </c>
      <c r="E13" s="273">
        <v>182.67</v>
      </c>
      <c r="F13" s="273">
        <v>195.67</v>
      </c>
      <c r="G13" s="274">
        <f t="shared" si="8"/>
        <v>20.67</v>
      </c>
      <c r="H13" s="273">
        <v>1.67</v>
      </c>
      <c r="I13" s="273">
        <v>10</v>
      </c>
      <c r="J13" s="273">
        <v>9</v>
      </c>
      <c r="K13" s="274">
        <f t="shared" si="9"/>
        <v>65.53</v>
      </c>
      <c r="L13" s="273">
        <f t="shared" si="7"/>
        <v>49.59</v>
      </c>
      <c r="M13" s="273">
        <f t="shared" si="1"/>
        <v>5.9</v>
      </c>
      <c r="N13" s="273">
        <f t="shared" si="2"/>
        <v>10.52</v>
      </c>
      <c r="O13" s="273">
        <f t="shared" si="3"/>
        <v>14.88</v>
      </c>
      <c r="P13" s="273">
        <f t="shared" si="4"/>
        <v>18.29</v>
      </c>
      <c r="Q13" s="273">
        <v>0.67</v>
      </c>
      <c r="R13" s="273"/>
      <c r="S13" s="273">
        <v>0.75</v>
      </c>
      <c r="T13" s="273">
        <v>1.14</v>
      </c>
      <c r="U13" s="273">
        <v>1.62</v>
      </c>
      <c r="V13" s="273">
        <v>4.88</v>
      </c>
      <c r="W13" s="273">
        <v>8.39</v>
      </c>
      <c r="X13" s="273">
        <v>6.33</v>
      </c>
      <c r="Y13" s="273">
        <v>3.61</v>
      </c>
      <c r="Z13" s="273">
        <v>5.64</v>
      </c>
      <c r="AA13" s="273">
        <v>5.74</v>
      </c>
      <c r="AB13" s="273">
        <v>10.82</v>
      </c>
      <c r="AC13" s="274">
        <v>4.5</v>
      </c>
      <c r="AD13" s="274">
        <v>11.44</v>
      </c>
      <c r="AE13" s="226">
        <f>16.67+8.67</f>
        <v>25.340000000000003</v>
      </c>
      <c r="AF13" s="226">
        <f>2.42+7.67</f>
        <v>10.09</v>
      </c>
      <c r="AG13" s="226">
        <v>40</v>
      </c>
      <c r="AH13" s="226">
        <v>10</v>
      </c>
      <c r="AI13" s="227">
        <v>55.17</v>
      </c>
      <c r="AJ13" s="227">
        <f t="shared" si="5"/>
        <v>113.66</v>
      </c>
      <c r="AK13" s="226">
        <v>15.83</v>
      </c>
      <c r="AL13" s="226">
        <v>76.5</v>
      </c>
      <c r="AM13" s="226">
        <v>15.83</v>
      </c>
      <c r="AN13" s="226"/>
      <c r="AO13" s="226">
        <v>5.5</v>
      </c>
      <c r="AP13" s="138">
        <f>23.3+22.28</f>
        <v>45.58</v>
      </c>
      <c r="AQ13" s="138">
        <f t="shared" si="6"/>
        <v>4.010000000000005</v>
      </c>
      <c r="AR13" s="3"/>
      <c r="AS13" s="3"/>
      <c r="AT13" s="3"/>
    </row>
    <row r="14" spans="1:46" ht="12.75">
      <c r="A14" s="228" t="s">
        <v>124</v>
      </c>
      <c r="B14" s="229">
        <v>12</v>
      </c>
      <c r="C14" s="274">
        <f t="shared" si="0"/>
        <v>844</v>
      </c>
      <c r="D14" s="273">
        <v>38.33</v>
      </c>
      <c r="E14" s="273">
        <v>484.67</v>
      </c>
      <c r="F14" s="273">
        <v>321</v>
      </c>
      <c r="G14" s="274">
        <f t="shared" si="8"/>
        <v>35.65</v>
      </c>
      <c r="H14" s="273">
        <v>1.66</v>
      </c>
      <c r="I14" s="273">
        <v>21.33</v>
      </c>
      <c r="J14" s="273">
        <v>12.66</v>
      </c>
      <c r="K14" s="274">
        <f t="shared" si="9"/>
        <v>103.87</v>
      </c>
      <c r="L14" s="273">
        <f t="shared" si="7"/>
        <v>78.9</v>
      </c>
      <c r="M14" s="273">
        <f t="shared" si="1"/>
        <v>2.25</v>
      </c>
      <c r="N14" s="273">
        <f t="shared" si="2"/>
        <v>14.25</v>
      </c>
      <c r="O14" s="273">
        <f t="shared" si="3"/>
        <v>31.779999999999998</v>
      </c>
      <c r="P14" s="273">
        <f t="shared" si="4"/>
        <v>30.62</v>
      </c>
      <c r="Q14" s="273"/>
      <c r="R14" s="273">
        <v>0.04</v>
      </c>
      <c r="S14" s="273">
        <v>1.95</v>
      </c>
      <c r="T14" s="273"/>
      <c r="U14" s="273">
        <v>1.94</v>
      </c>
      <c r="V14" s="273">
        <v>9.05</v>
      </c>
      <c r="W14" s="273">
        <v>17.98</v>
      </c>
      <c r="X14" s="273">
        <v>12.36</v>
      </c>
      <c r="Y14" s="273">
        <v>0.31</v>
      </c>
      <c r="Z14" s="273">
        <v>5.16</v>
      </c>
      <c r="AA14" s="273">
        <v>11.85</v>
      </c>
      <c r="AB14" s="273">
        <v>18.26</v>
      </c>
      <c r="AC14" s="274">
        <v>6.63</v>
      </c>
      <c r="AD14" s="274">
        <v>18.34</v>
      </c>
      <c r="AE14" s="226">
        <v>47.33</v>
      </c>
      <c r="AF14" s="226">
        <v>4.67</v>
      </c>
      <c r="AG14" s="226">
        <v>20</v>
      </c>
      <c r="AH14" s="226">
        <v>20</v>
      </c>
      <c r="AI14" s="227">
        <v>157.17</v>
      </c>
      <c r="AJ14" s="227">
        <f t="shared" si="5"/>
        <v>305.91</v>
      </c>
      <c r="AK14" s="226">
        <v>37</v>
      </c>
      <c r="AL14" s="226">
        <v>233.58</v>
      </c>
      <c r="AM14" s="226">
        <v>11.08</v>
      </c>
      <c r="AN14" s="226">
        <v>4.5</v>
      </c>
      <c r="AO14" s="226">
        <v>19.75</v>
      </c>
      <c r="AP14" s="138">
        <f>45.75+30.72</f>
        <v>76.47</v>
      </c>
      <c r="AQ14" s="138">
        <f t="shared" si="6"/>
        <v>2.430000000000007</v>
      </c>
      <c r="AR14" s="3"/>
      <c r="AS14" s="3"/>
      <c r="AT14" s="3"/>
    </row>
    <row r="15" spans="1:46" ht="12.75">
      <c r="A15" s="228" t="s">
        <v>64</v>
      </c>
      <c r="B15" s="229">
        <v>13</v>
      </c>
      <c r="C15" s="274">
        <f t="shared" si="0"/>
        <v>285</v>
      </c>
      <c r="D15" s="273">
        <v>26</v>
      </c>
      <c r="E15" s="273">
        <v>259</v>
      </c>
      <c r="F15" s="273"/>
      <c r="G15" s="274">
        <f t="shared" si="8"/>
        <v>15</v>
      </c>
      <c r="H15" s="273">
        <v>1.33</v>
      </c>
      <c r="I15" s="273">
        <v>13.67</v>
      </c>
      <c r="J15" s="273"/>
      <c r="K15" s="274">
        <f t="shared" si="9"/>
        <v>51.87</v>
      </c>
      <c r="L15" s="273">
        <f t="shared" si="7"/>
        <v>36.769999999999996</v>
      </c>
      <c r="M15" s="273">
        <f t="shared" si="1"/>
        <v>5.82</v>
      </c>
      <c r="N15" s="273">
        <f t="shared" si="2"/>
        <v>8.27</v>
      </c>
      <c r="O15" s="273">
        <f t="shared" si="3"/>
        <v>8.2</v>
      </c>
      <c r="P15" s="273">
        <f t="shared" si="4"/>
        <v>14.48</v>
      </c>
      <c r="Q15" s="273">
        <v>0.37</v>
      </c>
      <c r="R15" s="273"/>
      <c r="S15" s="273"/>
      <c r="T15" s="273">
        <v>1.15</v>
      </c>
      <c r="U15" s="273">
        <v>5.45</v>
      </c>
      <c r="V15" s="273">
        <v>8.27</v>
      </c>
      <c r="W15" s="273">
        <v>8.2</v>
      </c>
      <c r="X15" s="273">
        <v>13.33</v>
      </c>
      <c r="Y15" s="273"/>
      <c r="Z15" s="273"/>
      <c r="AA15" s="273"/>
      <c r="AB15" s="273"/>
      <c r="AC15" s="274">
        <v>4</v>
      </c>
      <c r="AD15" s="274">
        <v>11.1</v>
      </c>
      <c r="AE15" s="226">
        <v>20</v>
      </c>
      <c r="AF15" s="226">
        <v>17</v>
      </c>
      <c r="AG15" s="226">
        <v>20</v>
      </c>
      <c r="AH15" s="226"/>
      <c r="AI15" s="227">
        <v>81</v>
      </c>
      <c r="AJ15" s="227">
        <f t="shared" si="5"/>
        <v>149</v>
      </c>
      <c r="AK15" s="226">
        <v>13</v>
      </c>
      <c r="AL15" s="226">
        <v>83</v>
      </c>
      <c r="AM15" s="226">
        <v>15</v>
      </c>
      <c r="AN15" s="226">
        <v>27</v>
      </c>
      <c r="AO15" s="226">
        <v>11</v>
      </c>
      <c r="AP15" s="138">
        <v>33.86</v>
      </c>
      <c r="AQ15" s="138">
        <f t="shared" si="6"/>
        <v>2.9099999999999966</v>
      </c>
      <c r="AR15" s="3"/>
      <c r="AS15" s="3"/>
      <c r="AT15" s="3"/>
    </row>
    <row r="16" spans="1:46" ht="12.75">
      <c r="A16" s="228" t="s">
        <v>132</v>
      </c>
      <c r="B16" s="229">
        <v>14</v>
      </c>
      <c r="C16" s="274">
        <f t="shared" si="0"/>
        <v>320</v>
      </c>
      <c r="D16" s="273"/>
      <c r="E16" s="273">
        <v>162</v>
      </c>
      <c r="F16" s="273">
        <v>158</v>
      </c>
      <c r="G16" s="274">
        <f t="shared" si="8"/>
        <v>12</v>
      </c>
      <c r="H16" s="273"/>
      <c r="I16" s="273">
        <v>6</v>
      </c>
      <c r="J16" s="273">
        <v>6</v>
      </c>
      <c r="K16" s="274">
        <f t="shared" si="9"/>
        <v>57.364999999999995</v>
      </c>
      <c r="L16" s="273">
        <f t="shared" si="7"/>
        <v>40.489999999999995</v>
      </c>
      <c r="M16" s="273">
        <f t="shared" si="1"/>
        <v>4.06</v>
      </c>
      <c r="N16" s="273">
        <f t="shared" si="2"/>
        <v>10.809999999999999</v>
      </c>
      <c r="O16" s="273">
        <f t="shared" si="3"/>
        <v>15.48</v>
      </c>
      <c r="P16" s="273">
        <f t="shared" si="4"/>
        <v>10.14</v>
      </c>
      <c r="Q16" s="273"/>
      <c r="R16" s="273"/>
      <c r="S16" s="273"/>
      <c r="T16" s="273"/>
      <c r="U16" s="273">
        <v>2.51</v>
      </c>
      <c r="V16" s="273">
        <v>6.31</v>
      </c>
      <c r="W16" s="273">
        <v>4.98</v>
      </c>
      <c r="X16" s="273">
        <v>5.47</v>
      </c>
      <c r="Y16" s="273">
        <v>1.55</v>
      </c>
      <c r="Z16" s="273">
        <v>4.5</v>
      </c>
      <c r="AA16" s="273">
        <v>10.5</v>
      </c>
      <c r="AB16" s="273">
        <v>4.67</v>
      </c>
      <c r="AC16" s="274">
        <v>4.75</v>
      </c>
      <c r="AD16" s="274">
        <v>12.125</v>
      </c>
      <c r="AE16" s="226">
        <v>6.67</v>
      </c>
      <c r="AF16" s="226">
        <v>0.67</v>
      </c>
      <c r="AG16" s="226">
        <v>14</v>
      </c>
      <c r="AH16" s="226">
        <v>13</v>
      </c>
      <c r="AI16" s="227"/>
      <c r="AJ16" s="227">
        <f t="shared" si="5"/>
        <v>282</v>
      </c>
      <c r="AK16" s="226">
        <v>12</v>
      </c>
      <c r="AL16" s="226">
        <v>197</v>
      </c>
      <c r="AM16" s="226">
        <v>3</v>
      </c>
      <c r="AN16" s="226">
        <v>39</v>
      </c>
      <c r="AO16" s="226">
        <v>31</v>
      </c>
      <c r="AP16" s="138">
        <f>20.04+20.38</f>
        <v>40.42</v>
      </c>
      <c r="AQ16" s="138">
        <f t="shared" si="6"/>
        <v>0.06999999999999318</v>
      </c>
      <c r="AR16" s="3"/>
      <c r="AS16" s="3"/>
      <c r="AT16" s="3"/>
    </row>
    <row r="17" spans="1:46" ht="12.75">
      <c r="A17" s="228" t="s">
        <v>9</v>
      </c>
      <c r="B17" s="229">
        <v>16</v>
      </c>
      <c r="C17" s="274">
        <f t="shared" si="0"/>
        <v>380.33</v>
      </c>
      <c r="D17" s="273">
        <v>30.33</v>
      </c>
      <c r="E17" s="273">
        <v>350</v>
      </c>
      <c r="F17" s="273"/>
      <c r="G17" s="274">
        <f t="shared" si="8"/>
        <v>18.659999999999997</v>
      </c>
      <c r="H17" s="273">
        <v>1.33</v>
      </c>
      <c r="I17" s="273">
        <v>17.33</v>
      </c>
      <c r="J17" s="273"/>
      <c r="K17" s="274">
        <f t="shared" si="9"/>
        <v>52.959999999999994</v>
      </c>
      <c r="L17" s="273">
        <f t="shared" si="7"/>
        <v>36.3</v>
      </c>
      <c r="M17" s="273">
        <f t="shared" si="1"/>
        <v>0.61</v>
      </c>
      <c r="N17" s="273">
        <f t="shared" si="2"/>
        <v>4.79</v>
      </c>
      <c r="O17" s="273">
        <f t="shared" si="3"/>
        <v>13.65</v>
      </c>
      <c r="P17" s="273">
        <f t="shared" si="4"/>
        <v>17.25</v>
      </c>
      <c r="Q17" s="273"/>
      <c r="R17" s="273">
        <v>0.76</v>
      </c>
      <c r="S17" s="273"/>
      <c r="T17" s="273">
        <v>0.76</v>
      </c>
      <c r="U17" s="273">
        <v>0.61</v>
      </c>
      <c r="V17" s="273">
        <v>4.03</v>
      </c>
      <c r="W17" s="273">
        <v>13.65</v>
      </c>
      <c r="X17" s="273">
        <v>16.49</v>
      </c>
      <c r="Y17" s="273"/>
      <c r="Z17" s="273"/>
      <c r="AA17" s="273"/>
      <c r="AB17" s="273"/>
      <c r="AC17" s="274">
        <v>4.5</v>
      </c>
      <c r="AD17" s="274">
        <v>12.16</v>
      </c>
      <c r="AE17" s="231">
        <v>26</v>
      </c>
      <c r="AF17" s="231">
        <v>3.66</v>
      </c>
      <c r="AG17" s="231">
        <v>20</v>
      </c>
      <c r="AH17" s="231"/>
      <c r="AI17" s="227">
        <v>107</v>
      </c>
      <c r="AJ17" s="227">
        <f t="shared" si="5"/>
        <v>229.33</v>
      </c>
      <c r="AK17" s="226">
        <v>18.67</v>
      </c>
      <c r="AL17" s="226">
        <v>173.33</v>
      </c>
      <c r="AM17" s="226">
        <v>12.33</v>
      </c>
      <c r="AN17" s="226">
        <v>5</v>
      </c>
      <c r="AO17" s="226">
        <v>20</v>
      </c>
      <c r="AP17" s="138">
        <v>39.1</v>
      </c>
      <c r="AQ17" s="138">
        <f t="shared" si="6"/>
        <v>-2.8000000000000043</v>
      </c>
      <c r="AR17" s="3"/>
      <c r="AS17" s="3"/>
      <c r="AT17" s="3"/>
    </row>
    <row r="18" spans="1:46" ht="12.75">
      <c r="A18" s="228" t="s">
        <v>8</v>
      </c>
      <c r="B18" s="229">
        <v>17</v>
      </c>
      <c r="C18" s="274">
        <f t="shared" si="0"/>
        <v>486</v>
      </c>
      <c r="D18" s="273">
        <v>54</v>
      </c>
      <c r="E18" s="273">
        <v>432</v>
      </c>
      <c r="F18" s="273"/>
      <c r="G18" s="274">
        <f t="shared" si="8"/>
        <v>20</v>
      </c>
      <c r="H18" s="273">
        <v>2</v>
      </c>
      <c r="I18" s="273">
        <v>18</v>
      </c>
      <c r="J18" s="273"/>
      <c r="K18" s="274">
        <f t="shared" si="9"/>
        <v>58.29</v>
      </c>
      <c r="L18" s="273">
        <f t="shared" si="7"/>
        <v>40.39</v>
      </c>
      <c r="M18" s="273">
        <f t="shared" si="1"/>
        <v>2.7300000000000004</v>
      </c>
      <c r="N18" s="273">
        <f t="shared" si="2"/>
        <v>10.15</v>
      </c>
      <c r="O18" s="273">
        <f t="shared" si="3"/>
        <v>9.76</v>
      </c>
      <c r="P18" s="273">
        <f t="shared" si="4"/>
        <v>17.75</v>
      </c>
      <c r="Q18" s="273">
        <v>0.51</v>
      </c>
      <c r="R18" s="273">
        <v>0.66</v>
      </c>
      <c r="S18" s="273">
        <v>0.84</v>
      </c>
      <c r="T18" s="273">
        <v>0.38</v>
      </c>
      <c r="U18" s="273">
        <v>2.22</v>
      </c>
      <c r="V18" s="273">
        <v>9.49</v>
      </c>
      <c r="W18" s="273">
        <v>8.92</v>
      </c>
      <c r="X18" s="273">
        <v>17.37</v>
      </c>
      <c r="Y18" s="273"/>
      <c r="Z18" s="273"/>
      <c r="AA18" s="273"/>
      <c r="AB18" s="273"/>
      <c r="AC18" s="274">
        <v>4</v>
      </c>
      <c r="AD18" s="274">
        <v>13.9</v>
      </c>
      <c r="AE18" s="231">
        <v>41.6</v>
      </c>
      <c r="AF18" s="231">
        <v>8.3</v>
      </c>
      <c r="AG18" s="231">
        <v>22.25</v>
      </c>
      <c r="AH18" s="231"/>
      <c r="AI18" s="227">
        <v>139</v>
      </c>
      <c r="AJ18" s="227">
        <f t="shared" si="5"/>
        <v>200</v>
      </c>
      <c r="AK18" s="226">
        <v>17</v>
      </c>
      <c r="AL18" s="226">
        <v>139</v>
      </c>
      <c r="AM18" s="226">
        <v>38</v>
      </c>
      <c r="AN18" s="226">
        <v>3</v>
      </c>
      <c r="AO18" s="226">
        <v>3</v>
      </c>
      <c r="AP18" s="138">
        <v>40.11</v>
      </c>
      <c r="AQ18" s="138">
        <f t="shared" si="6"/>
        <v>0.28000000000000114</v>
      </c>
      <c r="AR18" s="3"/>
      <c r="AS18" s="3"/>
      <c r="AT18" s="3"/>
    </row>
    <row r="19" spans="1:46" ht="12.75">
      <c r="A19" s="228" t="s">
        <v>10</v>
      </c>
      <c r="B19" s="229">
        <v>18</v>
      </c>
      <c r="C19" s="274">
        <f t="shared" si="0"/>
        <v>790</v>
      </c>
      <c r="D19" s="273"/>
      <c r="E19" s="273">
        <v>790</v>
      </c>
      <c r="F19" s="273"/>
      <c r="G19" s="274">
        <f t="shared" si="8"/>
        <v>31</v>
      </c>
      <c r="H19" s="273"/>
      <c r="I19" s="273">
        <v>31</v>
      </c>
      <c r="J19" s="273"/>
      <c r="K19" s="274">
        <f t="shared" si="9"/>
        <v>85.51</v>
      </c>
      <c r="L19" s="273">
        <f t="shared" si="7"/>
        <v>65.51</v>
      </c>
      <c r="M19" s="273">
        <f t="shared" si="1"/>
        <v>0.51</v>
      </c>
      <c r="N19" s="273">
        <f t="shared" si="2"/>
        <v>9.94</v>
      </c>
      <c r="O19" s="273">
        <f t="shared" si="3"/>
        <v>23.58</v>
      </c>
      <c r="P19" s="273">
        <f t="shared" si="4"/>
        <v>31.48</v>
      </c>
      <c r="Q19" s="273"/>
      <c r="R19" s="273"/>
      <c r="S19" s="273"/>
      <c r="T19" s="273"/>
      <c r="U19" s="273">
        <v>0.51</v>
      </c>
      <c r="V19" s="273">
        <v>9.94</v>
      </c>
      <c r="W19" s="273">
        <v>23.58</v>
      </c>
      <c r="X19" s="273">
        <v>31.48</v>
      </c>
      <c r="Y19" s="273"/>
      <c r="Z19" s="273"/>
      <c r="AA19" s="273"/>
      <c r="AB19" s="273"/>
      <c r="AC19" s="274">
        <v>4.5</v>
      </c>
      <c r="AD19" s="274">
        <v>15.5</v>
      </c>
      <c r="AE19" s="231">
        <v>1</v>
      </c>
      <c r="AF19" s="231">
        <v>1</v>
      </c>
      <c r="AG19" s="231">
        <v>20</v>
      </c>
      <c r="AH19" s="231"/>
      <c r="AI19" s="227">
        <v>170</v>
      </c>
      <c r="AJ19" s="227">
        <f>AK19+AN19+AO19+AL19+AM19</f>
        <v>360</v>
      </c>
      <c r="AK19" s="226">
        <v>31</v>
      </c>
      <c r="AL19" s="226">
        <v>318</v>
      </c>
      <c r="AM19" s="226">
        <v>7</v>
      </c>
      <c r="AN19" s="226"/>
      <c r="AO19" s="226">
        <v>4</v>
      </c>
      <c r="AP19" s="138">
        <v>62.43</v>
      </c>
      <c r="AQ19" s="138">
        <f t="shared" si="6"/>
        <v>3.0800000000000054</v>
      </c>
      <c r="AR19" s="3"/>
      <c r="AS19" s="3"/>
      <c r="AT19" s="3"/>
    </row>
    <row r="20" spans="1:46" ht="12.75">
      <c r="A20" s="228" t="s">
        <v>138</v>
      </c>
      <c r="B20" s="229" t="s">
        <v>75</v>
      </c>
      <c r="C20" s="274">
        <f t="shared" si="0"/>
        <v>319.33</v>
      </c>
      <c r="D20" s="273"/>
      <c r="E20" s="273"/>
      <c r="F20" s="273">
        <v>319.33</v>
      </c>
      <c r="G20" s="274">
        <f t="shared" si="8"/>
        <v>13.33</v>
      </c>
      <c r="H20" s="273"/>
      <c r="I20" s="273"/>
      <c r="J20" s="273">
        <v>13.33</v>
      </c>
      <c r="K20" s="274">
        <f t="shared" si="9"/>
        <v>50.540000000000006</v>
      </c>
      <c r="L20" s="273">
        <f t="shared" si="7"/>
        <v>36.2</v>
      </c>
      <c r="M20" s="273">
        <f t="shared" si="1"/>
        <v>1.46</v>
      </c>
      <c r="N20" s="273">
        <f t="shared" si="2"/>
        <v>7.05</v>
      </c>
      <c r="O20" s="273">
        <f t="shared" si="3"/>
        <v>12.65</v>
      </c>
      <c r="P20" s="273">
        <f t="shared" si="4"/>
        <v>15.04</v>
      </c>
      <c r="Q20" s="273"/>
      <c r="R20" s="273"/>
      <c r="S20" s="273"/>
      <c r="T20" s="273"/>
      <c r="U20" s="273"/>
      <c r="V20" s="273"/>
      <c r="W20" s="273"/>
      <c r="X20" s="273"/>
      <c r="Y20" s="273">
        <v>1.46</v>
      </c>
      <c r="Z20" s="273">
        <v>7.05</v>
      </c>
      <c r="AA20" s="273">
        <v>12.65</v>
      </c>
      <c r="AB20" s="273">
        <v>15.04</v>
      </c>
      <c r="AC20" s="274">
        <v>4</v>
      </c>
      <c r="AD20" s="274">
        <v>10.34</v>
      </c>
      <c r="AE20" s="226">
        <v>60</v>
      </c>
      <c r="AF20" s="226">
        <v>6</v>
      </c>
      <c r="AG20" s="226">
        <v>10</v>
      </c>
      <c r="AH20" s="226">
        <v>10</v>
      </c>
      <c r="AI20" s="227"/>
      <c r="AJ20" s="227">
        <f>AK20+AN20+AO20+AL20+AM20</f>
        <v>120</v>
      </c>
      <c r="AK20" s="226">
        <v>13</v>
      </c>
      <c r="AL20" s="226">
        <v>78</v>
      </c>
      <c r="AM20" s="226">
        <v>21</v>
      </c>
      <c r="AN20" s="226">
        <v>4</v>
      </c>
      <c r="AO20" s="226">
        <v>4</v>
      </c>
      <c r="AP20" s="138">
        <v>33.75</v>
      </c>
      <c r="AQ20" s="138">
        <f t="shared" si="6"/>
        <v>2.450000000000003</v>
      </c>
      <c r="AR20" s="3"/>
      <c r="AS20" s="3"/>
      <c r="AT20" s="3"/>
    </row>
    <row r="21" spans="1:46" ht="12.75">
      <c r="A21" s="228" t="s">
        <v>11</v>
      </c>
      <c r="B21" s="229">
        <v>20</v>
      </c>
      <c r="C21" s="274">
        <v>482</v>
      </c>
      <c r="D21" s="273"/>
      <c r="E21" s="273">
        <v>482</v>
      </c>
      <c r="F21" s="273" t="s">
        <v>160</v>
      </c>
      <c r="G21" s="274">
        <f t="shared" si="8"/>
        <v>20</v>
      </c>
      <c r="H21" s="273"/>
      <c r="I21" s="273">
        <v>20</v>
      </c>
      <c r="J21" s="273"/>
      <c r="K21" s="274">
        <f t="shared" si="9"/>
        <v>55.26</v>
      </c>
      <c r="L21" s="273">
        <f t="shared" si="7"/>
        <v>38.76</v>
      </c>
      <c r="M21" s="273">
        <f t="shared" si="1"/>
        <v>1</v>
      </c>
      <c r="N21" s="273">
        <f t="shared" si="2"/>
        <v>10.03</v>
      </c>
      <c r="O21" s="273">
        <f t="shared" si="3"/>
        <v>14.24</v>
      </c>
      <c r="P21" s="273">
        <f t="shared" si="4"/>
        <v>13.49</v>
      </c>
      <c r="Q21" s="273"/>
      <c r="R21" s="273"/>
      <c r="S21" s="273"/>
      <c r="T21" s="273"/>
      <c r="U21" s="273">
        <v>1</v>
      </c>
      <c r="V21" s="273">
        <v>10.03</v>
      </c>
      <c r="W21" s="273">
        <v>14.24</v>
      </c>
      <c r="X21" s="273">
        <v>13.49</v>
      </c>
      <c r="Y21" s="273"/>
      <c r="Z21" s="273"/>
      <c r="AA21" s="273"/>
      <c r="AB21" s="273"/>
      <c r="AC21" s="274">
        <v>4.5</v>
      </c>
      <c r="AD21" s="274">
        <v>12</v>
      </c>
      <c r="AE21" s="226">
        <v>6</v>
      </c>
      <c r="AF21" s="226">
        <v>1</v>
      </c>
      <c r="AG21" s="226">
        <v>20</v>
      </c>
      <c r="AH21" s="226"/>
      <c r="AI21" s="227">
        <v>151</v>
      </c>
      <c r="AJ21" s="227">
        <f>AK21+AN21+AO21+AL21+AM21</f>
        <v>157</v>
      </c>
      <c r="AK21" s="226">
        <v>22</v>
      </c>
      <c r="AL21" s="226">
        <v>127</v>
      </c>
      <c r="AM21" s="226">
        <v>8</v>
      </c>
      <c r="AN21" s="226"/>
      <c r="AO21" s="226"/>
      <c r="AP21" s="138">
        <v>40.24</v>
      </c>
      <c r="AQ21" s="138">
        <f t="shared" si="6"/>
        <v>-1.480000000000004</v>
      </c>
      <c r="AR21" s="3"/>
      <c r="AS21" s="3"/>
      <c r="AT21" s="3"/>
    </row>
    <row r="22" spans="1:46" ht="12.75">
      <c r="A22" s="228" t="s">
        <v>12</v>
      </c>
      <c r="B22" s="229">
        <v>21</v>
      </c>
      <c r="C22" s="274">
        <f>D22+E22+F22</f>
        <v>449</v>
      </c>
      <c r="D22" s="273">
        <v>25</v>
      </c>
      <c r="E22" s="273">
        <v>424</v>
      </c>
      <c r="F22" s="273"/>
      <c r="G22" s="274">
        <f t="shared" si="8"/>
        <v>19</v>
      </c>
      <c r="H22" s="273">
        <v>1</v>
      </c>
      <c r="I22" s="273">
        <v>18</v>
      </c>
      <c r="J22" s="273"/>
      <c r="K22" s="274">
        <f t="shared" si="9"/>
        <v>60.410000000000004</v>
      </c>
      <c r="L22" s="273">
        <f t="shared" si="7"/>
        <v>40.410000000000004</v>
      </c>
      <c r="M22" s="273">
        <f t="shared" si="1"/>
        <v>0.34</v>
      </c>
      <c r="N22" s="273">
        <f t="shared" si="2"/>
        <v>6.8</v>
      </c>
      <c r="O22" s="273">
        <f t="shared" si="3"/>
        <v>18.6</v>
      </c>
      <c r="P22" s="273">
        <f t="shared" si="4"/>
        <v>14.67</v>
      </c>
      <c r="Q22" s="273"/>
      <c r="R22" s="273"/>
      <c r="S22" s="273">
        <v>1.1</v>
      </c>
      <c r="T22" s="273"/>
      <c r="U22" s="273">
        <v>0.34</v>
      </c>
      <c r="V22" s="273">
        <v>6.8</v>
      </c>
      <c r="W22" s="273">
        <v>17.5</v>
      </c>
      <c r="X22" s="273">
        <v>14.67</v>
      </c>
      <c r="Y22" s="273"/>
      <c r="Z22" s="273"/>
      <c r="AA22" s="273"/>
      <c r="AB22" s="273"/>
      <c r="AC22" s="274">
        <v>4.5</v>
      </c>
      <c r="AD22" s="274">
        <v>15.5</v>
      </c>
      <c r="AE22" s="226">
        <v>0</v>
      </c>
      <c r="AF22" s="226">
        <v>0</v>
      </c>
      <c r="AG22" s="226">
        <v>21</v>
      </c>
      <c r="AH22" s="226"/>
      <c r="AI22" s="227">
        <v>177</v>
      </c>
      <c r="AJ22" s="227">
        <f t="shared" si="5"/>
        <v>199</v>
      </c>
      <c r="AK22" s="226">
        <v>18</v>
      </c>
      <c r="AL22" s="226">
        <v>159</v>
      </c>
      <c r="AM22" s="226">
        <v>12</v>
      </c>
      <c r="AN22" s="226"/>
      <c r="AO22" s="226">
        <v>10</v>
      </c>
      <c r="AP22" s="138">
        <v>42.77</v>
      </c>
      <c r="AQ22" s="138">
        <f t="shared" si="6"/>
        <v>-2.3599999999999994</v>
      </c>
      <c r="AR22" s="3"/>
      <c r="AS22" s="3"/>
      <c r="AT22" s="3"/>
    </row>
    <row r="23" spans="1:46" ht="12.75">
      <c r="A23" s="228" t="s">
        <v>13</v>
      </c>
      <c r="B23" s="229">
        <v>23</v>
      </c>
      <c r="C23" s="274">
        <f t="shared" si="0"/>
        <v>338.78000000000003</v>
      </c>
      <c r="D23" s="273">
        <v>30.67</v>
      </c>
      <c r="E23" s="273">
        <v>308.11</v>
      </c>
      <c r="F23" s="273"/>
      <c r="G23" s="274">
        <f t="shared" si="8"/>
        <v>15.68</v>
      </c>
      <c r="H23" s="273">
        <v>1.34</v>
      </c>
      <c r="I23" s="273">
        <v>14.34</v>
      </c>
      <c r="J23" s="273"/>
      <c r="K23" s="274">
        <f t="shared" si="9"/>
        <v>53.38</v>
      </c>
      <c r="L23" s="273">
        <f t="shared" si="7"/>
        <v>36.07</v>
      </c>
      <c r="M23" s="273">
        <f t="shared" si="1"/>
        <v>2.03</v>
      </c>
      <c r="N23" s="273">
        <f t="shared" si="2"/>
        <v>5.43</v>
      </c>
      <c r="O23" s="273">
        <f t="shared" si="3"/>
        <v>21.12</v>
      </c>
      <c r="P23" s="273">
        <f t="shared" si="4"/>
        <v>7.49</v>
      </c>
      <c r="Q23" s="273"/>
      <c r="R23" s="273"/>
      <c r="S23" s="273">
        <v>1.57</v>
      </c>
      <c r="T23" s="273"/>
      <c r="U23" s="273">
        <v>2.03</v>
      </c>
      <c r="V23" s="273">
        <v>5.43</v>
      </c>
      <c r="W23" s="273">
        <v>19.55</v>
      </c>
      <c r="X23" s="273">
        <v>7.49</v>
      </c>
      <c r="Y23" s="273"/>
      <c r="Z23" s="273"/>
      <c r="AA23" s="273"/>
      <c r="AB23" s="273"/>
      <c r="AC23" s="274">
        <v>4</v>
      </c>
      <c r="AD23" s="274">
        <v>13.31</v>
      </c>
      <c r="AE23" s="226">
        <v>22.17</v>
      </c>
      <c r="AF23" s="226">
        <v>3.53</v>
      </c>
      <c r="AG23" s="226">
        <v>20</v>
      </c>
      <c r="AH23" s="226"/>
      <c r="AI23" s="227">
        <v>102.5</v>
      </c>
      <c r="AJ23" s="227">
        <f t="shared" si="5"/>
        <v>145</v>
      </c>
      <c r="AK23" s="226">
        <v>16</v>
      </c>
      <c r="AL23" s="226">
        <v>92</v>
      </c>
      <c r="AM23" s="226">
        <v>31</v>
      </c>
      <c r="AN23" s="226">
        <v>1</v>
      </c>
      <c r="AO23" s="226">
        <v>5</v>
      </c>
      <c r="AP23" s="138">
        <v>33.36</v>
      </c>
      <c r="AQ23" s="138">
        <f t="shared" si="6"/>
        <v>2.710000000000001</v>
      </c>
      <c r="AR23" s="3"/>
      <c r="AS23" s="3"/>
      <c r="AT23" s="3"/>
    </row>
    <row r="24" spans="1:46" ht="12.75">
      <c r="A24" s="228" t="s">
        <v>14</v>
      </c>
      <c r="B24" s="229">
        <v>26</v>
      </c>
      <c r="C24" s="274">
        <f t="shared" si="0"/>
        <v>306.32000000000005</v>
      </c>
      <c r="D24" s="273">
        <v>26.66</v>
      </c>
      <c r="E24" s="273">
        <v>279.66</v>
      </c>
      <c r="F24" s="273"/>
      <c r="G24" s="274">
        <f t="shared" si="8"/>
        <v>14.66</v>
      </c>
      <c r="H24" s="273">
        <v>1.66</v>
      </c>
      <c r="I24" s="273">
        <v>13</v>
      </c>
      <c r="J24" s="273"/>
      <c r="K24" s="274">
        <f t="shared" si="9"/>
        <v>49.019999999999996</v>
      </c>
      <c r="L24" s="273">
        <f t="shared" si="7"/>
        <v>31.27</v>
      </c>
      <c r="M24" s="273">
        <f t="shared" si="1"/>
        <v>0.97</v>
      </c>
      <c r="N24" s="273">
        <f t="shared" si="2"/>
        <v>6.58</v>
      </c>
      <c r="O24" s="273">
        <f t="shared" si="3"/>
        <v>9.43</v>
      </c>
      <c r="P24" s="273">
        <f t="shared" si="4"/>
        <v>14.29</v>
      </c>
      <c r="Q24" s="273"/>
      <c r="R24" s="273">
        <v>0.79</v>
      </c>
      <c r="S24" s="273"/>
      <c r="T24" s="273">
        <v>1.18</v>
      </c>
      <c r="U24" s="273">
        <v>0.97</v>
      </c>
      <c r="V24" s="273">
        <v>5.79</v>
      </c>
      <c r="W24" s="273">
        <v>9.43</v>
      </c>
      <c r="X24" s="273">
        <v>13.11</v>
      </c>
      <c r="Y24" s="273"/>
      <c r="Z24" s="273"/>
      <c r="AA24" s="273"/>
      <c r="AB24" s="273"/>
      <c r="AC24" s="274">
        <v>4</v>
      </c>
      <c r="AD24" s="274">
        <v>13.75</v>
      </c>
      <c r="AE24" s="226">
        <v>39.58</v>
      </c>
      <c r="AF24" s="226">
        <v>3.33</v>
      </c>
      <c r="AG24" s="226">
        <v>20</v>
      </c>
      <c r="AH24" s="226"/>
      <c r="AI24" s="227">
        <v>109.33</v>
      </c>
      <c r="AJ24" s="227">
        <f t="shared" si="5"/>
        <v>164.32999999999998</v>
      </c>
      <c r="AK24" s="226">
        <v>13</v>
      </c>
      <c r="AL24" s="226">
        <v>122</v>
      </c>
      <c r="AM24" s="226">
        <v>16.33</v>
      </c>
      <c r="AN24" s="226">
        <v>11.67</v>
      </c>
      <c r="AO24" s="226">
        <v>1.33</v>
      </c>
      <c r="AP24" s="138">
        <v>32.61</v>
      </c>
      <c r="AQ24" s="138">
        <f t="shared" si="6"/>
        <v>-1.3399999999999999</v>
      </c>
      <c r="AR24" s="3"/>
      <c r="AS24" s="3"/>
      <c r="AT24" s="3"/>
    </row>
    <row r="25" spans="1:46" ht="12.75">
      <c r="A25" s="228" t="s">
        <v>76</v>
      </c>
      <c r="B25" s="229" t="s">
        <v>77</v>
      </c>
      <c r="C25" s="274">
        <f t="shared" si="0"/>
        <v>401</v>
      </c>
      <c r="D25" s="273"/>
      <c r="E25" s="273"/>
      <c r="F25" s="273">
        <v>401</v>
      </c>
      <c r="G25" s="274">
        <f t="shared" si="8"/>
        <v>15</v>
      </c>
      <c r="H25" s="273"/>
      <c r="I25" s="273"/>
      <c r="J25" s="273">
        <v>15</v>
      </c>
      <c r="K25" s="274">
        <f t="shared" si="9"/>
        <v>56.16</v>
      </c>
      <c r="L25" s="273">
        <f t="shared" si="7"/>
        <v>42.16</v>
      </c>
      <c r="M25" s="273">
        <f t="shared" si="1"/>
        <v>1.11</v>
      </c>
      <c r="N25" s="273">
        <f t="shared" si="2"/>
        <v>9.68</v>
      </c>
      <c r="O25" s="273">
        <f t="shared" si="3"/>
        <v>5.25</v>
      </c>
      <c r="P25" s="273">
        <f t="shared" si="4"/>
        <v>26.12</v>
      </c>
      <c r="Q25" s="273"/>
      <c r="R25" s="273"/>
      <c r="S25" s="273"/>
      <c r="T25" s="273"/>
      <c r="U25" s="273"/>
      <c r="V25" s="273"/>
      <c r="W25" s="273"/>
      <c r="X25" s="273"/>
      <c r="Y25" s="273">
        <v>1.11</v>
      </c>
      <c r="Z25" s="273">
        <v>9.68</v>
      </c>
      <c r="AA25" s="273">
        <v>5.25</v>
      </c>
      <c r="AB25" s="273">
        <v>26.12</v>
      </c>
      <c r="AC25" s="274">
        <v>4</v>
      </c>
      <c r="AD25" s="274">
        <v>10</v>
      </c>
      <c r="AE25" s="226">
        <v>84</v>
      </c>
      <c r="AF25" s="226">
        <v>10</v>
      </c>
      <c r="AG25" s="226">
        <v>20</v>
      </c>
      <c r="AH25" s="226">
        <v>10</v>
      </c>
      <c r="AI25" s="227"/>
      <c r="AJ25" s="227">
        <f t="shared" si="5"/>
        <v>93</v>
      </c>
      <c r="AK25" s="226">
        <v>15</v>
      </c>
      <c r="AL25" s="226">
        <v>75</v>
      </c>
      <c r="AM25" s="226">
        <v>3</v>
      </c>
      <c r="AN25" s="226"/>
      <c r="AO25" s="226"/>
      <c r="AP25" s="138">
        <v>39.17</v>
      </c>
      <c r="AQ25" s="138">
        <f t="shared" si="6"/>
        <v>2.989999999999995</v>
      </c>
      <c r="AR25" s="3"/>
      <c r="AS25" s="3"/>
      <c r="AT25" s="3"/>
    </row>
    <row r="26" spans="1:46" ht="12.75">
      <c r="A26" s="228" t="s">
        <v>15</v>
      </c>
      <c r="B26" s="229">
        <v>28</v>
      </c>
      <c r="C26" s="274">
        <f t="shared" si="0"/>
        <v>254.6</v>
      </c>
      <c r="D26" s="273"/>
      <c r="E26" s="273">
        <v>254.6</v>
      </c>
      <c r="F26" s="273"/>
      <c r="G26" s="274">
        <f t="shared" si="8"/>
        <v>14.4</v>
      </c>
      <c r="H26" s="273"/>
      <c r="I26" s="273">
        <v>14.4</v>
      </c>
      <c r="J26" s="273"/>
      <c r="K26" s="274">
        <f t="shared" si="9"/>
        <v>64.25</v>
      </c>
      <c r="L26" s="273">
        <f t="shared" si="7"/>
        <v>46.25</v>
      </c>
      <c r="M26" s="273">
        <f t="shared" si="1"/>
        <v>3.43</v>
      </c>
      <c r="N26" s="273">
        <f t="shared" si="2"/>
        <v>11.86</v>
      </c>
      <c r="O26" s="273">
        <f t="shared" si="3"/>
        <v>10.77</v>
      </c>
      <c r="P26" s="273">
        <f t="shared" si="4"/>
        <v>20.19</v>
      </c>
      <c r="Q26" s="273"/>
      <c r="R26" s="273"/>
      <c r="S26" s="273"/>
      <c r="T26" s="273"/>
      <c r="U26" s="273">
        <v>3.43</v>
      </c>
      <c r="V26" s="273">
        <v>11.86</v>
      </c>
      <c r="W26" s="273">
        <v>10.77</v>
      </c>
      <c r="X26" s="273">
        <v>20.19</v>
      </c>
      <c r="Y26" s="273"/>
      <c r="Z26" s="273"/>
      <c r="AA26" s="273"/>
      <c r="AB26" s="273"/>
      <c r="AC26" s="274">
        <v>4</v>
      </c>
      <c r="AD26" s="274">
        <v>14</v>
      </c>
      <c r="AE26" s="226">
        <v>35.36</v>
      </c>
      <c r="AF26" s="226">
        <v>4.48</v>
      </c>
      <c r="AG26" s="226">
        <v>20</v>
      </c>
      <c r="AH26" s="226"/>
      <c r="AI26" s="227">
        <v>101</v>
      </c>
      <c r="AJ26" s="227">
        <f t="shared" si="5"/>
        <v>172</v>
      </c>
      <c r="AK26" s="226">
        <v>10.4</v>
      </c>
      <c r="AL26" s="226">
        <v>141.6</v>
      </c>
      <c r="AM26" s="226">
        <v>11</v>
      </c>
      <c r="AN26" s="226"/>
      <c r="AO26" s="226">
        <v>9</v>
      </c>
      <c r="AP26" s="138">
        <v>39.59</v>
      </c>
      <c r="AQ26" s="138">
        <f t="shared" si="6"/>
        <v>6.659999999999997</v>
      </c>
      <c r="AR26" s="3"/>
      <c r="AS26" s="3"/>
      <c r="AT26" s="3"/>
    </row>
    <row r="27" spans="1:46" ht="12.75">
      <c r="A27" s="228" t="s">
        <v>16</v>
      </c>
      <c r="B27" s="229">
        <v>29</v>
      </c>
      <c r="C27" s="274">
        <f t="shared" si="0"/>
        <v>382</v>
      </c>
      <c r="D27" s="273">
        <v>35</v>
      </c>
      <c r="E27" s="273">
        <v>347</v>
      </c>
      <c r="F27" s="273"/>
      <c r="G27" s="274">
        <f t="shared" si="8"/>
        <v>18</v>
      </c>
      <c r="H27" s="273">
        <v>2</v>
      </c>
      <c r="I27" s="273">
        <v>16</v>
      </c>
      <c r="J27" s="273"/>
      <c r="K27" s="274">
        <f t="shared" si="9"/>
        <v>55.55</v>
      </c>
      <c r="L27" s="273">
        <f t="shared" si="7"/>
        <v>37.3</v>
      </c>
      <c r="M27" s="273">
        <f t="shared" si="1"/>
        <v>0.76</v>
      </c>
      <c r="N27" s="273">
        <f t="shared" si="2"/>
        <v>9.25</v>
      </c>
      <c r="O27" s="273">
        <f t="shared" si="3"/>
        <v>9.62</v>
      </c>
      <c r="P27" s="273">
        <f t="shared" si="4"/>
        <v>17.67</v>
      </c>
      <c r="Q27" s="273">
        <v>0.76</v>
      </c>
      <c r="R27" s="273"/>
      <c r="S27" s="273">
        <v>0.59</v>
      </c>
      <c r="T27" s="273">
        <v>1.17</v>
      </c>
      <c r="U27" s="273"/>
      <c r="V27" s="273">
        <v>9.25</v>
      </c>
      <c r="W27" s="273">
        <v>9.03</v>
      </c>
      <c r="X27" s="273">
        <v>16.5</v>
      </c>
      <c r="Y27" s="273"/>
      <c r="Z27" s="273"/>
      <c r="AA27" s="273"/>
      <c r="AB27" s="273"/>
      <c r="AC27" s="274">
        <v>4.17</v>
      </c>
      <c r="AD27" s="274">
        <v>14.08</v>
      </c>
      <c r="AE27" s="226">
        <v>20.44</v>
      </c>
      <c r="AF27" s="226">
        <v>2.89</v>
      </c>
      <c r="AG27" s="226">
        <v>20</v>
      </c>
      <c r="AH27" s="226"/>
      <c r="AI27" s="227">
        <v>89.33</v>
      </c>
      <c r="AJ27" s="227">
        <f t="shared" si="5"/>
        <v>192</v>
      </c>
      <c r="AK27" s="226">
        <v>16</v>
      </c>
      <c r="AL27" s="226">
        <v>105</v>
      </c>
      <c r="AM27" s="226">
        <v>39</v>
      </c>
      <c r="AN27" s="226">
        <v>21</v>
      </c>
      <c r="AO27" s="226">
        <v>11</v>
      </c>
      <c r="AP27" s="138">
        <v>38.4</v>
      </c>
      <c r="AQ27" s="138">
        <f t="shared" si="6"/>
        <v>-1.1000000000000014</v>
      </c>
      <c r="AR27" s="3"/>
      <c r="AS27" s="3"/>
      <c r="AT27" s="3"/>
    </row>
    <row r="28" spans="1:46" ht="12.75">
      <c r="A28" s="228" t="s">
        <v>125</v>
      </c>
      <c r="B28" s="229">
        <v>31</v>
      </c>
      <c r="C28" s="274">
        <f t="shared" si="0"/>
        <v>1090.4</v>
      </c>
      <c r="D28" s="273">
        <v>62</v>
      </c>
      <c r="E28" s="273">
        <v>631.4</v>
      </c>
      <c r="F28" s="273">
        <v>397</v>
      </c>
      <c r="G28" s="274">
        <f t="shared" si="8"/>
        <v>45.6</v>
      </c>
      <c r="H28" s="273">
        <v>3</v>
      </c>
      <c r="I28" s="273">
        <v>26.6</v>
      </c>
      <c r="J28" s="273">
        <v>16</v>
      </c>
      <c r="K28" s="274">
        <f t="shared" si="9"/>
        <v>135.99</v>
      </c>
      <c r="L28" s="273">
        <f t="shared" si="7"/>
        <v>99.41000000000001</v>
      </c>
      <c r="M28" s="273">
        <f t="shared" si="1"/>
        <v>3.38</v>
      </c>
      <c r="N28" s="273">
        <f t="shared" si="2"/>
        <v>29.189999999999998</v>
      </c>
      <c r="O28" s="273">
        <f t="shared" si="3"/>
        <v>25.330000000000002</v>
      </c>
      <c r="P28" s="273">
        <f t="shared" si="4"/>
        <v>41.510000000000005</v>
      </c>
      <c r="Q28" s="273"/>
      <c r="R28" s="273">
        <v>2</v>
      </c>
      <c r="S28" s="273">
        <v>1</v>
      </c>
      <c r="T28" s="273"/>
      <c r="U28" s="273">
        <v>1.67</v>
      </c>
      <c r="V28" s="273">
        <v>14.95</v>
      </c>
      <c r="W28" s="273">
        <v>17.46</v>
      </c>
      <c r="X28" s="273">
        <v>24.1</v>
      </c>
      <c r="Y28" s="273">
        <v>1.71</v>
      </c>
      <c r="Z28" s="273">
        <v>12.24</v>
      </c>
      <c r="AA28" s="273">
        <v>6.87</v>
      </c>
      <c r="AB28" s="273">
        <v>17.41</v>
      </c>
      <c r="AC28" s="274">
        <v>7.08</v>
      </c>
      <c r="AD28" s="274">
        <v>29.5</v>
      </c>
      <c r="AE28" s="226">
        <v>10</v>
      </c>
      <c r="AF28" s="226">
        <v>2</v>
      </c>
      <c r="AG28" s="226">
        <v>20</v>
      </c>
      <c r="AH28" s="226">
        <v>20</v>
      </c>
      <c r="AI28" s="227">
        <v>165</v>
      </c>
      <c r="AJ28" s="227">
        <f t="shared" si="5"/>
        <v>441</v>
      </c>
      <c r="AK28" s="226">
        <v>46</v>
      </c>
      <c r="AL28" s="226">
        <v>273</v>
      </c>
      <c r="AM28" s="226">
        <v>25</v>
      </c>
      <c r="AN28" s="226">
        <v>70</v>
      </c>
      <c r="AO28" s="226">
        <v>27</v>
      </c>
      <c r="AP28" s="138">
        <f>66.56+39.77</f>
        <v>106.33000000000001</v>
      </c>
      <c r="AQ28" s="138">
        <f t="shared" si="6"/>
        <v>-6.920000000000002</v>
      </c>
      <c r="AR28" s="3"/>
      <c r="AS28" s="3"/>
      <c r="AT28" s="3"/>
    </row>
    <row r="29" spans="1:46" ht="12.75">
      <c r="A29" s="228" t="s">
        <v>17</v>
      </c>
      <c r="B29" s="229">
        <v>33</v>
      </c>
      <c r="C29" s="274">
        <f t="shared" si="0"/>
        <v>641</v>
      </c>
      <c r="D29" s="273"/>
      <c r="E29" s="273">
        <v>641</v>
      </c>
      <c r="F29" s="273"/>
      <c r="G29" s="274">
        <f t="shared" si="8"/>
        <v>27</v>
      </c>
      <c r="H29" s="273"/>
      <c r="I29" s="273">
        <v>27</v>
      </c>
      <c r="J29" s="273"/>
      <c r="K29" s="274">
        <f t="shared" si="9"/>
        <v>75.28</v>
      </c>
      <c r="L29" s="273">
        <f t="shared" si="7"/>
        <v>56.03</v>
      </c>
      <c r="M29" s="273">
        <f t="shared" si="1"/>
        <v>2.32</v>
      </c>
      <c r="N29" s="273">
        <f t="shared" si="2"/>
        <v>11.74</v>
      </c>
      <c r="O29" s="273">
        <f t="shared" si="3"/>
        <v>13.17</v>
      </c>
      <c r="P29" s="273">
        <f t="shared" si="4"/>
        <v>28.8</v>
      </c>
      <c r="Q29" s="273"/>
      <c r="R29" s="273"/>
      <c r="S29" s="273"/>
      <c r="T29" s="273"/>
      <c r="U29" s="273">
        <v>2.32</v>
      </c>
      <c r="V29" s="273">
        <v>11.74</v>
      </c>
      <c r="W29" s="273">
        <v>13.17</v>
      </c>
      <c r="X29" s="273">
        <v>28.8</v>
      </c>
      <c r="Y29" s="273"/>
      <c r="Z29" s="273"/>
      <c r="AA29" s="273"/>
      <c r="AB29" s="273"/>
      <c r="AC29" s="274">
        <v>5</v>
      </c>
      <c r="AD29" s="274">
        <v>14.25</v>
      </c>
      <c r="AE29" s="226">
        <v>28</v>
      </c>
      <c r="AF29" s="226">
        <v>3</v>
      </c>
      <c r="AG29" s="226">
        <v>20</v>
      </c>
      <c r="AH29" s="226">
        <v>0.33</v>
      </c>
      <c r="AI29" s="227">
        <v>153</v>
      </c>
      <c r="AJ29" s="227">
        <f t="shared" si="5"/>
        <v>277</v>
      </c>
      <c r="AK29" s="226">
        <v>27</v>
      </c>
      <c r="AL29" s="226">
        <v>206</v>
      </c>
      <c r="AM29" s="226">
        <v>43</v>
      </c>
      <c r="AN29" s="226"/>
      <c r="AO29" s="226">
        <v>1</v>
      </c>
      <c r="AP29" s="138">
        <v>54.41</v>
      </c>
      <c r="AQ29" s="138">
        <f t="shared" si="6"/>
        <v>1.6200000000000045</v>
      </c>
      <c r="AR29" s="3"/>
      <c r="AS29" s="3"/>
      <c r="AT29" s="3"/>
    </row>
    <row r="30" spans="1:46" ht="12.75">
      <c r="A30" s="228" t="s">
        <v>18</v>
      </c>
      <c r="B30" s="229">
        <v>34</v>
      </c>
      <c r="C30" s="274">
        <f t="shared" si="0"/>
        <v>251</v>
      </c>
      <c r="D30" s="273">
        <v>21</v>
      </c>
      <c r="E30" s="273">
        <v>230</v>
      </c>
      <c r="F30" s="273"/>
      <c r="G30" s="274">
        <f t="shared" si="8"/>
        <v>14.33</v>
      </c>
      <c r="H30" s="273">
        <v>1</v>
      </c>
      <c r="I30" s="273">
        <v>13.33</v>
      </c>
      <c r="J30" s="273"/>
      <c r="K30" s="274">
        <f t="shared" si="9"/>
        <v>58.75</v>
      </c>
      <c r="L30" s="273">
        <f t="shared" si="7"/>
        <v>42.5</v>
      </c>
      <c r="M30" s="273">
        <f t="shared" si="1"/>
        <v>1.8800000000000001</v>
      </c>
      <c r="N30" s="273">
        <f t="shared" si="2"/>
        <v>7.81</v>
      </c>
      <c r="O30" s="273">
        <f t="shared" si="3"/>
        <v>18.759999999999998</v>
      </c>
      <c r="P30" s="273">
        <f t="shared" si="4"/>
        <v>14.05</v>
      </c>
      <c r="Q30" s="273">
        <v>0.03</v>
      </c>
      <c r="R30" s="273">
        <v>1.79</v>
      </c>
      <c r="S30" s="273">
        <v>0.7</v>
      </c>
      <c r="T30" s="273"/>
      <c r="U30" s="273">
        <v>1.85</v>
      </c>
      <c r="V30" s="273">
        <v>6.02</v>
      </c>
      <c r="W30" s="273">
        <v>18.06</v>
      </c>
      <c r="X30" s="273">
        <v>14.05</v>
      </c>
      <c r="Y30" s="273"/>
      <c r="Z30" s="273"/>
      <c r="AA30" s="273"/>
      <c r="AB30" s="273"/>
      <c r="AC30" s="274">
        <v>4.25</v>
      </c>
      <c r="AD30" s="274">
        <v>12</v>
      </c>
      <c r="AE30" s="226">
        <v>4.67</v>
      </c>
      <c r="AF30" s="226">
        <v>1</v>
      </c>
      <c r="AG30" s="226">
        <v>13.33</v>
      </c>
      <c r="AH30" s="226">
        <v>6.67</v>
      </c>
      <c r="AI30" s="227">
        <v>104</v>
      </c>
      <c r="AJ30" s="227">
        <f t="shared" si="5"/>
        <v>133.07</v>
      </c>
      <c r="AK30" s="226">
        <v>11.71</v>
      </c>
      <c r="AL30" s="226">
        <v>100.17</v>
      </c>
      <c r="AM30" s="226">
        <v>13.13</v>
      </c>
      <c r="AN30" s="226">
        <v>2.63</v>
      </c>
      <c r="AO30" s="226">
        <v>5.43</v>
      </c>
      <c r="AP30" s="138">
        <v>45.1</v>
      </c>
      <c r="AQ30" s="138">
        <f t="shared" si="6"/>
        <v>-2.6000000000000014</v>
      </c>
      <c r="AR30" s="3"/>
      <c r="AS30" s="3"/>
      <c r="AT30" s="3"/>
    </row>
    <row r="31" spans="1:46" ht="12.75">
      <c r="A31" s="228" t="s">
        <v>19</v>
      </c>
      <c r="B31" s="229">
        <v>35</v>
      </c>
      <c r="C31" s="274">
        <f>D31+E31+F31</f>
        <v>367</v>
      </c>
      <c r="D31" s="273">
        <v>43</v>
      </c>
      <c r="E31" s="273">
        <v>324</v>
      </c>
      <c r="F31" s="273"/>
      <c r="G31" s="274">
        <f t="shared" si="8"/>
        <v>17</v>
      </c>
      <c r="H31" s="273">
        <v>2</v>
      </c>
      <c r="I31" s="273">
        <v>15</v>
      </c>
      <c r="J31" s="273"/>
      <c r="K31" s="274">
        <f t="shared" si="9"/>
        <v>62.42</v>
      </c>
      <c r="L31" s="273">
        <f t="shared" si="7"/>
        <v>45.49</v>
      </c>
      <c r="M31" s="273">
        <f t="shared" si="1"/>
        <v>1.67</v>
      </c>
      <c r="N31" s="273">
        <f t="shared" si="2"/>
        <v>11.55</v>
      </c>
      <c r="O31" s="273">
        <f t="shared" si="3"/>
        <v>18.959999999999997</v>
      </c>
      <c r="P31" s="273">
        <f t="shared" si="4"/>
        <v>13.31</v>
      </c>
      <c r="Q31" s="273"/>
      <c r="R31" s="273"/>
      <c r="S31" s="273">
        <v>0.47</v>
      </c>
      <c r="T31" s="273">
        <v>1.98</v>
      </c>
      <c r="U31" s="273">
        <v>1.67</v>
      </c>
      <c r="V31" s="273">
        <v>11.55</v>
      </c>
      <c r="W31" s="273">
        <v>18.49</v>
      </c>
      <c r="X31" s="273">
        <v>11.33</v>
      </c>
      <c r="Y31" s="273"/>
      <c r="Z31" s="273"/>
      <c r="AA31" s="273"/>
      <c r="AB31" s="273"/>
      <c r="AC31" s="274">
        <v>5.02</v>
      </c>
      <c r="AD31" s="274">
        <v>11.91</v>
      </c>
      <c r="AE31" s="226">
        <v>86</v>
      </c>
      <c r="AF31" s="226">
        <v>28</v>
      </c>
      <c r="AG31" s="226">
        <v>20</v>
      </c>
      <c r="AH31" s="226"/>
      <c r="AI31" s="227">
        <v>112</v>
      </c>
      <c r="AJ31" s="227">
        <f t="shared" si="5"/>
        <v>175</v>
      </c>
      <c r="AK31" s="226">
        <v>15</v>
      </c>
      <c r="AL31" s="226">
        <v>105</v>
      </c>
      <c r="AM31" s="226">
        <v>22</v>
      </c>
      <c r="AN31" s="226">
        <v>28</v>
      </c>
      <c r="AO31" s="226">
        <v>5</v>
      </c>
      <c r="AP31" s="138">
        <v>41.16</v>
      </c>
      <c r="AQ31" s="138">
        <f t="shared" si="6"/>
        <v>4.330000000000005</v>
      </c>
      <c r="AR31" s="3"/>
      <c r="AS31" s="3"/>
      <c r="AT31" s="3"/>
    </row>
    <row r="32" spans="1:46" ht="12.75">
      <c r="A32" s="228" t="s">
        <v>139</v>
      </c>
      <c r="B32" s="229" t="s">
        <v>80</v>
      </c>
      <c r="C32" s="274">
        <f t="shared" si="0"/>
        <v>420.33</v>
      </c>
      <c r="D32" s="273"/>
      <c r="E32" s="273"/>
      <c r="F32" s="273">
        <v>420.33</v>
      </c>
      <c r="G32" s="274">
        <f t="shared" si="8"/>
        <v>15.67</v>
      </c>
      <c r="H32" s="273"/>
      <c r="I32" s="273"/>
      <c r="J32" s="273">
        <v>15.67</v>
      </c>
      <c r="K32" s="274">
        <f t="shared" si="9"/>
        <v>48.46</v>
      </c>
      <c r="L32" s="273">
        <f t="shared" si="7"/>
        <v>39.21</v>
      </c>
      <c r="M32" s="273">
        <f t="shared" si="1"/>
        <v>2.19</v>
      </c>
      <c r="N32" s="273">
        <f t="shared" si="2"/>
        <v>11.88</v>
      </c>
      <c r="O32" s="273">
        <f t="shared" si="3"/>
        <v>13.5</v>
      </c>
      <c r="P32" s="273">
        <f t="shared" si="4"/>
        <v>11.64</v>
      </c>
      <c r="Q32" s="273"/>
      <c r="R32" s="273"/>
      <c r="S32" s="273"/>
      <c r="T32" s="273"/>
      <c r="U32" s="273"/>
      <c r="V32" s="273"/>
      <c r="W32" s="273"/>
      <c r="X32" s="273"/>
      <c r="Y32" s="273">
        <v>2.19</v>
      </c>
      <c r="Z32" s="273">
        <v>11.88</v>
      </c>
      <c r="AA32" s="273">
        <v>13.5</v>
      </c>
      <c r="AB32" s="273">
        <v>11.64</v>
      </c>
      <c r="AC32" s="274">
        <v>1.5</v>
      </c>
      <c r="AD32" s="274">
        <v>7.75</v>
      </c>
      <c r="AE32" s="231">
        <v>3</v>
      </c>
      <c r="AF32" s="231">
        <v>0.83</v>
      </c>
      <c r="AG32" s="231">
        <v>20</v>
      </c>
      <c r="AH32" s="231"/>
      <c r="AI32" s="227"/>
      <c r="AJ32" s="227">
        <f t="shared" si="5"/>
        <v>198.99999999999997</v>
      </c>
      <c r="AK32" s="226">
        <v>12.1</v>
      </c>
      <c r="AL32" s="226">
        <v>150.2</v>
      </c>
      <c r="AM32" s="226">
        <v>9.2</v>
      </c>
      <c r="AN32" s="226">
        <v>6.9</v>
      </c>
      <c r="AO32" s="226">
        <v>20.6</v>
      </c>
      <c r="AP32" s="138">
        <v>43.78</v>
      </c>
      <c r="AQ32" s="138">
        <f t="shared" si="6"/>
        <v>-4.57</v>
      </c>
      <c r="AR32" s="3"/>
      <c r="AS32" s="3"/>
      <c r="AT32" s="3"/>
    </row>
    <row r="33" spans="1:46" ht="12.75">
      <c r="A33" s="228" t="s">
        <v>20</v>
      </c>
      <c r="B33" s="229">
        <v>37</v>
      </c>
      <c r="C33" s="274">
        <f t="shared" si="0"/>
        <v>123</v>
      </c>
      <c r="D33" s="273">
        <v>19</v>
      </c>
      <c r="E33" s="273">
        <v>104</v>
      </c>
      <c r="F33" s="273"/>
      <c r="G33" s="274">
        <f t="shared" si="8"/>
        <v>7.33</v>
      </c>
      <c r="H33" s="273">
        <v>1.33</v>
      </c>
      <c r="I33" s="273">
        <v>6</v>
      </c>
      <c r="J33" s="273"/>
      <c r="K33" s="274">
        <f t="shared" si="9"/>
        <v>22.36</v>
      </c>
      <c r="L33" s="273">
        <f t="shared" si="7"/>
        <v>14.95</v>
      </c>
      <c r="M33" s="273">
        <f t="shared" si="1"/>
        <v>1.2</v>
      </c>
      <c r="N33" s="273">
        <f t="shared" si="2"/>
        <v>4.02</v>
      </c>
      <c r="O33" s="273">
        <f t="shared" si="3"/>
        <v>3.7699999999999996</v>
      </c>
      <c r="P33" s="273">
        <f t="shared" si="4"/>
        <v>5.96</v>
      </c>
      <c r="Q33" s="273"/>
      <c r="R33" s="273"/>
      <c r="S33" s="273">
        <v>0.76</v>
      </c>
      <c r="T33" s="273">
        <v>0.76</v>
      </c>
      <c r="U33" s="273">
        <v>1.2</v>
      </c>
      <c r="V33" s="273">
        <v>4.02</v>
      </c>
      <c r="W33" s="273">
        <v>3.01</v>
      </c>
      <c r="X33" s="273">
        <v>5.2</v>
      </c>
      <c r="Y33" s="273"/>
      <c r="Z33" s="273"/>
      <c r="AA33" s="273"/>
      <c r="AB33" s="273"/>
      <c r="AC33" s="274">
        <v>3.33</v>
      </c>
      <c r="AD33" s="274">
        <v>4.08</v>
      </c>
      <c r="AE33" s="231">
        <v>8.67</v>
      </c>
      <c r="AF33" s="231">
        <v>1.33</v>
      </c>
      <c r="AG33" s="231">
        <v>10</v>
      </c>
      <c r="AH33" s="231"/>
      <c r="AI33" s="227"/>
      <c r="AJ33" s="227">
        <f t="shared" si="5"/>
        <v>23</v>
      </c>
      <c r="AK33" s="226">
        <v>7.33</v>
      </c>
      <c r="AL33" s="226"/>
      <c r="AM33" s="226">
        <v>12.67</v>
      </c>
      <c r="AN33" s="226">
        <v>3</v>
      </c>
      <c r="AO33" s="226"/>
      <c r="AP33" s="138">
        <v>14.69</v>
      </c>
      <c r="AQ33" s="138">
        <f t="shared" si="6"/>
        <v>0.2599999999999998</v>
      </c>
      <c r="AR33" s="3"/>
      <c r="AS33" s="3"/>
      <c r="AT33" s="3"/>
    </row>
    <row r="34" spans="1:46" ht="12.75">
      <c r="A34" s="228" t="s">
        <v>21</v>
      </c>
      <c r="B34" s="229">
        <v>39</v>
      </c>
      <c r="C34" s="274">
        <f t="shared" si="0"/>
        <v>595</v>
      </c>
      <c r="D34" s="273"/>
      <c r="E34" s="273">
        <v>595</v>
      </c>
      <c r="F34" s="273"/>
      <c r="G34" s="274">
        <f t="shared" si="8"/>
        <v>27</v>
      </c>
      <c r="H34" s="273"/>
      <c r="I34" s="273">
        <v>27</v>
      </c>
      <c r="J34" s="273"/>
      <c r="K34" s="274">
        <f t="shared" si="9"/>
        <v>79.49000000000001</v>
      </c>
      <c r="L34" s="273">
        <f t="shared" si="7"/>
        <v>55.480000000000004</v>
      </c>
      <c r="M34" s="273">
        <f t="shared" si="1"/>
        <v>1.7</v>
      </c>
      <c r="N34" s="273">
        <f t="shared" si="2"/>
        <v>9.3</v>
      </c>
      <c r="O34" s="273">
        <f t="shared" si="3"/>
        <v>18.55</v>
      </c>
      <c r="P34" s="273">
        <f t="shared" si="4"/>
        <v>25.93</v>
      </c>
      <c r="Q34" s="273"/>
      <c r="R34" s="273"/>
      <c r="S34" s="273"/>
      <c r="T34" s="273"/>
      <c r="U34" s="273">
        <v>1.7</v>
      </c>
      <c r="V34" s="273">
        <v>9.3</v>
      </c>
      <c r="W34" s="273">
        <v>18.55</v>
      </c>
      <c r="X34" s="273">
        <v>25.93</v>
      </c>
      <c r="Y34" s="273"/>
      <c r="Z34" s="273"/>
      <c r="AA34" s="273"/>
      <c r="AB34" s="273"/>
      <c r="AC34" s="274">
        <v>5.75</v>
      </c>
      <c r="AD34" s="274">
        <v>18.26</v>
      </c>
      <c r="AE34" s="231">
        <v>15</v>
      </c>
      <c r="AF34" s="231">
        <v>6</v>
      </c>
      <c r="AG34" s="231">
        <v>20</v>
      </c>
      <c r="AH34" s="231">
        <v>13.33</v>
      </c>
      <c r="AI34" s="227">
        <v>178</v>
      </c>
      <c r="AJ34" s="227">
        <f t="shared" si="5"/>
        <v>246.3</v>
      </c>
      <c r="AK34" s="226">
        <v>26.7</v>
      </c>
      <c r="AL34" s="226">
        <v>188</v>
      </c>
      <c r="AM34" s="226">
        <v>25.3</v>
      </c>
      <c r="AN34" s="226"/>
      <c r="AO34" s="226">
        <v>6.3</v>
      </c>
      <c r="AP34" s="138">
        <v>59.82</v>
      </c>
      <c r="AQ34" s="138">
        <f t="shared" si="6"/>
        <v>-4.339999999999996</v>
      </c>
      <c r="AR34" s="3"/>
      <c r="AS34" s="3"/>
      <c r="AT34" s="3"/>
    </row>
    <row r="35" spans="1:46" ht="12.75">
      <c r="A35" s="228" t="s">
        <v>22</v>
      </c>
      <c r="B35" s="229">
        <v>40</v>
      </c>
      <c r="C35" s="274">
        <f t="shared" si="0"/>
        <v>841</v>
      </c>
      <c r="D35" s="273">
        <v>87</v>
      </c>
      <c r="E35" s="273">
        <v>754</v>
      </c>
      <c r="F35" s="273"/>
      <c r="G35" s="274">
        <f t="shared" si="8"/>
        <v>36</v>
      </c>
      <c r="H35" s="273">
        <v>4</v>
      </c>
      <c r="I35" s="273">
        <v>32</v>
      </c>
      <c r="J35" s="273"/>
      <c r="K35" s="274">
        <f t="shared" si="9"/>
        <v>99.92</v>
      </c>
      <c r="L35" s="273">
        <f t="shared" si="7"/>
        <v>74.42</v>
      </c>
      <c r="M35" s="273">
        <f t="shared" si="1"/>
        <v>3.84</v>
      </c>
      <c r="N35" s="273">
        <f t="shared" si="2"/>
        <v>14.5</v>
      </c>
      <c r="O35" s="273">
        <f t="shared" si="3"/>
        <v>18.94</v>
      </c>
      <c r="P35" s="273">
        <f t="shared" si="4"/>
        <v>37.14</v>
      </c>
      <c r="Q35" s="273">
        <v>0.76</v>
      </c>
      <c r="R35" s="273">
        <v>0.38</v>
      </c>
      <c r="S35" s="273">
        <v>2.14</v>
      </c>
      <c r="T35" s="273">
        <v>1.9</v>
      </c>
      <c r="U35" s="273">
        <v>3.08</v>
      </c>
      <c r="V35" s="273">
        <v>14.12</v>
      </c>
      <c r="W35" s="273">
        <v>16.8</v>
      </c>
      <c r="X35" s="273">
        <v>35.24</v>
      </c>
      <c r="Y35" s="273"/>
      <c r="Z35" s="273"/>
      <c r="AA35" s="273"/>
      <c r="AB35" s="273"/>
      <c r="AC35" s="274">
        <v>6</v>
      </c>
      <c r="AD35" s="274">
        <v>19.5</v>
      </c>
      <c r="AE35" s="231">
        <v>33</v>
      </c>
      <c r="AF35" s="231">
        <v>6</v>
      </c>
      <c r="AG35" s="231">
        <v>10</v>
      </c>
      <c r="AH35" s="231">
        <v>10</v>
      </c>
      <c r="AI35" s="227">
        <v>179</v>
      </c>
      <c r="AJ35" s="227">
        <f t="shared" si="5"/>
        <v>303</v>
      </c>
      <c r="AK35" s="226">
        <v>34</v>
      </c>
      <c r="AL35" s="226">
        <v>213</v>
      </c>
      <c r="AM35" s="226">
        <v>22</v>
      </c>
      <c r="AN35" s="226">
        <v>7</v>
      </c>
      <c r="AO35" s="226">
        <v>27</v>
      </c>
      <c r="AP35" s="138">
        <v>65.95</v>
      </c>
      <c r="AQ35" s="138">
        <f t="shared" si="6"/>
        <v>8.469999999999999</v>
      </c>
      <c r="AR35" s="3"/>
      <c r="AS35" s="3"/>
      <c r="AT35" s="3"/>
    </row>
    <row r="36" spans="1:46" ht="12.75">
      <c r="A36" s="228" t="s">
        <v>140</v>
      </c>
      <c r="B36" s="229" t="s">
        <v>98</v>
      </c>
      <c r="C36" s="274">
        <f t="shared" si="0"/>
        <v>369.7</v>
      </c>
      <c r="D36" s="273"/>
      <c r="E36" s="273"/>
      <c r="F36" s="273">
        <v>369.7</v>
      </c>
      <c r="G36" s="274">
        <f t="shared" si="8"/>
        <v>14.67</v>
      </c>
      <c r="H36" s="273"/>
      <c r="I36" s="273"/>
      <c r="J36" s="273">
        <v>14.67</v>
      </c>
      <c r="K36" s="274">
        <f t="shared" si="9"/>
        <v>50.42</v>
      </c>
      <c r="L36" s="273">
        <f t="shared" si="7"/>
        <v>37.22</v>
      </c>
      <c r="M36" s="273">
        <f t="shared" si="1"/>
        <v>1.18</v>
      </c>
      <c r="N36" s="273">
        <f t="shared" si="2"/>
        <v>18.28</v>
      </c>
      <c r="O36" s="273">
        <f t="shared" si="3"/>
        <v>12.68</v>
      </c>
      <c r="P36" s="273">
        <f t="shared" si="4"/>
        <v>5.08</v>
      </c>
      <c r="Q36" s="273"/>
      <c r="R36" s="273"/>
      <c r="S36" s="273"/>
      <c r="T36" s="273"/>
      <c r="U36" s="273"/>
      <c r="V36" s="273"/>
      <c r="W36" s="273"/>
      <c r="X36" s="273"/>
      <c r="Y36" s="273">
        <v>1.18</v>
      </c>
      <c r="Z36" s="273">
        <v>18.28</v>
      </c>
      <c r="AA36" s="273">
        <v>12.68</v>
      </c>
      <c r="AB36" s="273">
        <v>5.08</v>
      </c>
      <c r="AC36" s="274">
        <v>2.75</v>
      </c>
      <c r="AD36" s="274">
        <v>10.45</v>
      </c>
      <c r="AE36" s="231">
        <v>13.3</v>
      </c>
      <c r="AF36" s="231">
        <v>1.3</v>
      </c>
      <c r="AG36" s="231">
        <v>20</v>
      </c>
      <c r="AH36" s="231"/>
      <c r="AI36" s="227"/>
      <c r="AJ36" s="227">
        <f t="shared" si="5"/>
        <v>99.67</v>
      </c>
      <c r="AK36" s="226">
        <v>14.67</v>
      </c>
      <c r="AL36" s="226">
        <v>46</v>
      </c>
      <c r="AM36" s="226">
        <v>22.33</v>
      </c>
      <c r="AN36" s="226"/>
      <c r="AO36" s="226">
        <v>16.67</v>
      </c>
      <c r="AP36" s="138">
        <v>36.72</v>
      </c>
      <c r="AQ36" s="138">
        <f t="shared" si="6"/>
        <v>0.5</v>
      </c>
      <c r="AR36" s="3"/>
      <c r="AS36" s="3"/>
      <c r="AT36" s="3"/>
    </row>
    <row r="37" spans="1:46" ht="12.75">
      <c r="A37" s="228" t="s">
        <v>126</v>
      </c>
      <c r="B37" s="229">
        <v>42</v>
      </c>
      <c r="C37" s="274">
        <f t="shared" si="0"/>
        <v>711</v>
      </c>
      <c r="D37" s="273">
        <v>45</v>
      </c>
      <c r="E37" s="273">
        <v>355</v>
      </c>
      <c r="F37" s="273">
        <v>311</v>
      </c>
      <c r="G37" s="274">
        <f t="shared" si="8"/>
        <v>31</v>
      </c>
      <c r="H37" s="273">
        <v>2</v>
      </c>
      <c r="I37" s="273">
        <v>17</v>
      </c>
      <c r="J37" s="273">
        <v>12</v>
      </c>
      <c r="K37" s="274">
        <f t="shared" si="9"/>
        <v>99.14</v>
      </c>
      <c r="L37" s="273">
        <f t="shared" si="7"/>
        <v>72.06</v>
      </c>
      <c r="M37" s="273">
        <f t="shared" si="1"/>
        <v>3.6100000000000003</v>
      </c>
      <c r="N37" s="273">
        <f t="shared" si="2"/>
        <v>13.870000000000001</v>
      </c>
      <c r="O37" s="273">
        <f t="shared" si="3"/>
        <v>25.200000000000003</v>
      </c>
      <c r="P37" s="273">
        <f t="shared" si="4"/>
        <v>29.38</v>
      </c>
      <c r="Q37" s="273"/>
      <c r="R37" s="273">
        <v>0.79</v>
      </c>
      <c r="S37" s="273">
        <v>1.57</v>
      </c>
      <c r="T37" s="273"/>
      <c r="U37" s="273">
        <v>2.33</v>
      </c>
      <c r="V37" s="273">
        <v>7.43</v>
      </c>
      <c r="W37" s="273">
        <v>12.89</v>
      </c>
      <c r="X37" s="273">
        <v>13.11</v>
      </c>
      <c r="Y37" s="273">
        <v>1.28</v>
      </c>
      <c r="Z37" s="273">
        <v>5.65</v>
      </c>
      <c r="AA37" s="273">
        <v>10.74</v>
      </c>
      <c r="AB37" s="273">
        <v>16.27</v>
      </c>
      <c r="AC37" s="274">
        <v>5.83</v>
      </c>
      <c r="AD37" s="274">
        <v>21.25</v>
      </c>
      <c r="AE37" s="231">
        <v>15</v>
      </c>
      <c r="AF37" s="231">
        <v>2</v>
      </c>
      <c r="AG37" s="231">
        <v>40</v>
      </c>
      <c r="AH37" s="231">
        <v>10</v>
      </c>
      <c r="AI37" s="227">
        <v>118</v>
      </c>
      <c r="AJ37" s="227">
        <f t="shared" si="5"/>
        <v>232.8</v>
      </c>
      <c r="AK37" s="226">
        <v>26</v>
      </c>
      <c r="AL37" s="226">
        <v>179</v>
      </c>
      <c r="AM37" s="226">
        <v>19</v>
      </c>
      <c r="AN37" s="226">
        <v>2.8</v>
      </c>
      <c r="AO37" s="226">
        <v>6</v>
      </c>
      <c r="AP37" s="138">
        <f>37.97+38.84</f>
        <v>76.81</v>
      </c>
      <c r="AQ37" s="138">
        <f t="shared" si="6"/>
        <v>-4.75</v>
      </c>
      <c r="AR37" s="3"/>
      <c r="AS37" s="3"/>
      <c r="AT37" s="3"/>
    </row>
    <row r="38" spans="1:46" ht="12.75">
      <c r="A38" s="228" t="s">
        <v>127</v>
      </c>
      <c r="B38" s="229">
        <v>43</v>
      </c>
      <c r="C38" s="274">
        <f t="shared" si="0"/>
        <v>707</v>
      </c>
      <c r="D38" s="273">
        <v>43</v>
      </c>
      <c r="E38" s="273">
        <v>362</v>
      </c>
      <c r="F38" s="273">
        <v>302</v>
      </c>
      <c r="G38" s="274">
        <f t="shared" si="8"/>
        <v>31.66</v>
      </c>
      <c r="H38" s="273">
        <v>2</v>
      </c>
      <c r="I38" s="273">
        <v>16</v>
      </c>
      <c r="J38" s="273">
        <v>13.66</v>
      </c>
      <c r="K38" s="274">
        <f t="shared" si="9"/>
        <v>115.14</v>
      </c>
      <c r="L38" s="273">
        <f t="shared" si="7"/>
        <v>80.39</v>
      </c>
      <c r="M38" s="273">
        <f t="shared" si="1"/>
        <v>0.76</v>
      </c>
      <c r="N38" s="273">
        <f t="shared" si="2"/>
        <v>7.470000000000001</v>
      </c>
      <c r="O38" s="273">
        <f t="shared" si="3"/>
        <v>24.48</v>
      </c>
      <c r="P38" s="273">
        <f t="shared" si="4"/>
        <v>47.68</v>
      </c>
      <c r="Q38" s="273"/>
      <c r="R38" s="273"/>
      <c r="S38" s="273"/>
      <c r="T38" s="273">
        <v>2.25</v>
      </c>
      <c r="U38" s="273">
        <v>0.56</v>
      </c>
      <c r="V38" s="273">
        <v>3.14</v>
      </c>
      <c r="W38" s="273">
        <v>10.84</v>
      </c>
      <c r="X38" s="273">
        <v>22.58</v>
      </c>
      <c r="Y38" s="273">
        <v>0.2</v>
      </c>
      <c r="Z38" s="273">
        <v>4.33</v>
      </c>
      <c r="AA38" s="273">
        <v>13.64</v>
      </c>
      <c r="AB38" s="273">
        <v>22.85</v>
      </c>
      <c r="AC38" s="274">
        <v>6.75</v>
      </c>
      <c r="AD38" s="274">
        <v>28</v>
      </c>
      <c r="AE38" s="231">
        <v>43.6</v>
      </c>
      <c r="AF38" s="231">
        <v>7.8</v>
      </c>
      <c r="AG38" s="231">
        <v>40</v>
      </c>
      <c r="AH38" s="231">
        <v>20</v>
      </c>
      <c r="AI38" s="227">
        <v>116</v>
      </c>
      <c r="AJ38" s="227">
        <f t="shared" si="5"/>
        <v>216</v>
      </c>
      <c r="AK38" s="226">
        <v>29</v>
      </c>
      <c r="AL38" s="226">
        <v>143</v>
      </c>
      <c r="AM38" s="226">
        <v>38</v>
      </c>
      <c r="AN38" s="226">
        <v>1</v>
      </c>
      <c r="AO38" s="226">
        <v>5</v>
      </c>
      <c r="AP38" s="138">
        <f>41.05+41.36</f>
        <v>82.41</v>
      </c>
      <c r="AQ38" s="138">
        <f t="shared" si="6"/>
        <v>-2.019999999999996</v>
      </c>
      <c r="AR38" s="3"/>
      <c r="AS38" s="3"/>
      <c r="AT38" s="3"/>
    </row>
    <row r="39" spans="1:46" ht="12.75">
      <c r="A39" s="228" t="s">
        <v>128</v>
      </c>
      <c r="B39" s="229">
        <v>44</v>
      </c>
      <c r="C39" s="274">
        <f t="shared" si="0"/>
        <v>618.3299999999999</v>
      </c>
      <c r="D39" s="273"/>
      <c r="E39" s="273">
        <v>138</v>
      </c>
      <c r="F39" s="273">
        <v>480.33</v>
      </c>
      <c r="G39" s="274">
        <f t="shared" si="8"/>
        <v>24.67</v>
      </c>
      <c r="H39" s="273"/>
      <c r="I39" s="273">
        <v>6.67</v>
      </c>
      <c r="J39" s="273">
        <v>18</v>
      </c>
      <c r="K39" s="274">
        <f t="shared" si="9"/>
        <v>77.23</v>
      </c>
      <c r="L39" s="273">
        <f t="shared" si="7"/>
        <v>57.480000000000004</v>
      </c>
      <c r="M39" s="273">
        <f t="shared" si="1"/>
        <v>5.83</v>
      </c>
      <c r="N39" s="273">
        <f t="shared" si="2"/>
        <v>10.48</v>
      </c>
      <c r="O39" s="273">
        <f t="shared" si="3"/>
        <v>20.130000000000003</v>
      </c>
      <c r="P39" s="273">
        <f t="shared" si="4"/>
        <v>21.04</v>
      </c>
      <c r="Q39" s="273"/>
      <c r="R39" s="273"/>
      <c r="S39" s="273"/>
      <c r="T39" s="273"/>
      <c r="U39" s="273">
        <v>0.73</v>
      </c>
      <c r="V39" s="273">
        <v>3.39</v>
      </c>
      <c r="W39" s="273">
        <v>7.74</v>
      </c>
      <c r="X39" s="273">
        <v>3.81</v>
      </c>
      <c r="Y39" s="273">
        <v>5.1</v>
      </c>
      <c r="Z39" s="273">
        <v>7.09</v>
      </c>
      <c r="AA39" s="273">
        <v>12.39</v>
      </c>
      <c r="AB39" s="273">
        <v>17.23</v>
      </c>
      <c r="AC39" s="274">
        <v>5.25</v>
      </c>
      <c r="AD39" s="274">
        <v>14.5</v>
      </c>
      <c r="AE39" s="231">
        <v>26.33</v>
      </c>
      <c r="AF39" s="231">
        <v>4.67</v>
      </c>
      <c r="AG39" s="231">
        <v>20</v>
      </c>
      <c r="AH39" s="231">
        <v>20</v>
      </c>
      <c r="AI39" s="227">
        <v>74.33</v>
      </c>
      <c r="AJ39" s="227">
        <f t="shared" si="5"/>
        <v>160.78</v>
      </c>
      <c r="AK39" s="226">
        <v>24.33</v>
      </c>
      <c r="AL39" s="226">
        <v>119.67</v>
      </c>
      <c r="AM39" s="226">
        <v>11.67</v>
      </c>
      <c r="AN39" s="226"/>
      <c r="AO39" s="226">
        <v>5.11</v>
      </c>
      <c r="AP39" s="138">
        <f>17.39+42.99</f>
        <v>60.38</v>
      </c>
      <c r="AQ39" s="138">
        <f t="shared" si="6"/>
        <v>-2.8999999999999986</v>
      </c>
      <c r="AR39" s="3"/>
      <c r="AS39" s="3"/>
      <c r="AT39" s="3"/>
    </row>
    <row r="40" spans="1:46" ht="12.75">
      <c r="A40" s="228" t="s">
        <v>163</v>
      </c>
      <c r="B40" s="229">
        <v>45</v>
      </c>
      <c r="C40" s="274">
        <f t="shared" si="0"/>
        <v>279.67</v>
      </c>
      <c r="D40" s="273">
        <v>58.67</v>
      </c>
      <c r="E40" s="273">
        <v>221</v>
      </c>
      <c r="F40" s="273"/>
      <c r="G40" s="274">
        <f t="shared" si="8"/>
        <v>13.01</v>
      </c>
      <c r="H40" s="273">
        <v>2.67</v>
      </c>
      <c r="I40" s="273">
        <v>10.34</v>
      </c>
      <c r="J40" s="273"/>
      <c r="K40" s="274">
        <f t="shared" si="9"/>
        <v>42.96</v>
      </c>
      <c r="L40" s="273">
        <f t="shared" si="7"/>
        <v>27.680000000000003</v>
      </c>
      <c r="M40" s="273">
        <f t="shared" si="1"/>
        <v>1.34</v>
      </c>
      <c r="N40" s="273">
        <f t="shared" si="2"/>
        <v>1.5299999999999998</v>
      </c>
      <c r="O40" s="273">
        <f t="shared" si="3"/>
        <v>8.57</v>
      </c>
      <c r="P40" s="273">
        <f t="shared" si="4"/>
        <v>16.240000000000002</v>
      </c>
      <c r="Q40" s="273"/>
      <c r="R40" s="273">
        <v>0.12</v>
      </c>
      <c r="S40" s="273">
        <v>1.52</v>
      </c>
      <c r="T40" s="273">
        <v>1.5</v>
      </c>
      <c r="U40" s="273">
        <v>1.34</v>
      </c>
      <c r="V40" s="273">
        <v>1.41</v>
      </c>
      <c r="W40" s="273">
        <v>7.05</v>
      </c>
      <c r="X40" s="273">
        <v>14.74</v>
      </c>
      <c r="Y40" s="273"/>
      <c r="Z40" s="273"/>
      <c r="AA40" s="273"/>
      <c r="AB40" s="273"/>
      <c r="AC40" s="274">
        <v>4.38</v>
      </c>
      <c r="AD40" s="274">
        <v>10.9</v>
      </c>
      <c r="AE40" s="231"/>
      <c r="AF40" s="231"/>
      <c r="AG40" s="231">
        <v>15</v>
      </c>
      <c r="AH40" s="231"/>
      <c r="AI40" s="227">
        <v>216</v>
      </c>
      <c r="AJ40" s="227">
        <f t="shared" si="5"/>
        <v>201.36999999999998</v>
      </c>
      <c r="AK40" s="226">
        <v>9.67</v>
      </c>
      <c r="AL40" s="226">
        <v>187.7</v>
      </c>
      <c r="AM40" s="226">
        <v>4</v>
      </c>
      <c r="AN40" s="226"/>
      <c r="AO40" s="226"/>
      <c r="AP40" s="138">
        <v>26.81</v>
      </c>
      <c r="AQ40" s="138">
        <f t="shared" si="6"/>
        <v>0.8700000000000045</v>
      </c>
      <c r="AR40" s="3"/>
      <c r="AS40" s="3"/>
      <c r="AT40" s="3"/>
    </row>
    <row r="41" spans="1:46" ht="12.75">
      <c r="A41" s="228" t="s">
        <v>129</v>
      </c>
      <c r="B41" s="229">
        <v>46</v>
      </c>
      <c r="C41" s="274">
        <f t="shared" si="0"/>
        <v>788</v>
      </c>
      <c r="D41" s="273">
        <v>61.67</v>
      </c>
      <c r="E41" s="273">
        <v>445.33</v>
      </c>
      <c r="F41" s="273">
        <v>281</v>
      </c>
      <c r="G41" s="274">
        <f t="shared" si="8"/>
        <v>33</v>
      </c>
      <c r="H41" s="273">
        <v>2.33</v>
      </c>
      <c r="I41" s="273">
        <v>18.67</v>
      </c>
      <c r="J41" s="273">
        <v>12</v>
      </c>
      <c r="K41" s="274">
        <f t="shared" si="9"/>
        <v>96.98</v>
      </c>
      <c r="L41" s="273">
        <f t="shared" si="7"/>
        <v>71.73</v>
      </c>
      <c r="M41" s="273">
        <f t="shared" si="1"/>
        <v>3.74</v>
      </c>
      <c r="N41" s="273">
        <f t="shared" si="2"/>
        <v>10.77</v>
      </c>
      <c r="O41" s="273">
        <f t="shared" si="3"/>
        <v>22.960000000000004</v>
      </c>
      <c r="P41" s="273">
        <f t="shared" si="4"/>
        <v>34.26</v>
      </c>
      <c r="Q41" s="273"/>
      <c r="R41" s="273">
        <v>0.75</v>
      </c>
      <c r="S41" s="273">
        <v>1.76</v>
      </c>
      <c r="T41" s="273">
        <v>0.05</v>
      </c>
      <c r="U41" s="273">
        <v>2.02</v>
      </c>
      <c r="V41" s="273">
        <v>8.11</v>
      </c>
      <c r="W41" s="273">
        <v>11.56</v>
      </c>
      <c r="X41" s="273">
        <v>19.91</v>
      </c>
      <c r="Y41" s="273">
        <v>1.72</v>
      </c>
      <c r="Z41" s="273">
        <v>1.91</v>
      </c>
      <c r="AA41" s="273">
        <v>9.64</v>
      </c>
      <c r="AB41" s="273">
        <v>14.3</v>
      </c>
      <c r="AC41" s="274">
        <v>6</v>
      </c>
      <c r="AD41" s="274">
        <v>19.25</v>
      </c>
      <c r="AE41" s="231">
        <v>12.58</v>
      </c>
      <c r="AF41" s="231">
        <v>4</v>
      </c>
      <c r="AG41" s="231">
        <v>20</v>
      </c>
      <c r="AH41" s="231">
        <v>20</v>
      </c>
      <c r="AI41" s="227">
        <v>205</v>
      </c>
      <c r="AJ41" s="227">
        <f t="shared" si="5"/>
        <v>428</v>
      </c>
      <c r="AK41" s="226">
        <v>37</v>
      </c>
      <c r="AL41" s="226">
        <v>360</v>
      </c>
      <c r="AM41" s="226">
        <v>7</v>
      </c>
      <c r="AN41" s="226"/>
      <c r="AO41" s="226">
        <v>24</v>
      </c>
      <c r="AP41" s="138">
        <f>47.05+29.25</f>
        <v>76.3</v>
      </c>
      <c r="AQ41" s="138">
        <f t="shared" si="6"/>
        <v>-4.569999999999993</v>
      </c>
      <c r="AR41" s="3"/>
      <c r="AS41" s="3"/>
      <c r="AT41" s="3"/>
    </row>
    <row r="42" spans="1:46" ht="12.75">
      <c r="A42" s="228" t="s">
        <v>130</v>
      </c>
      <c r="B42" s="229">
        <v>47</v>
      </c>
      <c r="C42" s="274">
        <f t="shared" si="0"/>
        <v>937.0899999999999</v>
      </c>
      <c r="D42" s="273">
        <v>61.92</v>
      </c>
      <c r="E42" s="273">
        <v>514.42</v>
      </c>
      <c r="F42" s="273">
        <v>360.75</v>
      </c>
      <c r="G42" s="274">
        <f t="shared" si="8"/>
        <v>41.989999999999995</v>
      </c>
      <c r="H42" s="273">
        <v>3</v>
      </c>
      <c r="I42" s="273">
        <v>23.33</v>
      </c>
      <c r="J42" s="273">
        <v>15.66</v>
      </c>
      <c r="K42" s="274">
        <f t="shared" si="9"/>
        <v>146.53</v>
      </c>
      <c r="L42" s="273">
        <f t="shared" si="7"/>
        <v>108.82000000000001</v>
      </c>
      <c r="M42" s="273">
        <f t="shared" si="1"/>
        <v>2.71</v>
      </c>
      <c r="N42" s="273">
        <f t="shared" si="2"/>
        <v>9.219999999999999</v>
      </c>
      <c r="O42" s="273">
        <f t="shared" si="3"/>
        <v>22.77</v>
      </c>
      <c r="P42" s="273">
        <f t="shared" si="4"/>
        <v>74.12</v>
      </c>
      <c r="Q42" s="273"/>
      <c r="R42" s="273"/>
      <c r="S42" s="273">
        <v>1.61</v>
      </c>
      <c r="T42" s="273">
        <v>2.34</v>
      </c>
      <c r="U42" s="273">
        <v>2.71</v>
      </c>
      <c r="V42" s="273">
        <v>7.06</v>
      </c>
      <c r="W42" s="273">
        <v>12.82</v>
      </c>
      <c r="X42" s="273">
        <v>40.23</v>
      </c>
      <c r="Y42" s="273"/>
      <c r="Z42" s="273">
        <v>2.16</v>
      </c>
      <c r="AA42" s="273">
        <v>8.34</v>
      </c>
      <c r="AB42" s="273">
        <v>31.55</v>
      </c>
      <c r="AC42" s="274">
        <v>7.5</v>
      </c>
      <c r="AD42" s="274">
        <v>30.21</v>
      </c>
      <c r="AE42" s="231">
        <v>36.66</v>
      </c>
      <c r="AF42" s="231">
        <v>3.65</v>
      </c>
      <c r="AG42" s="231">
        <v>61</v>
      </c>
      <c r="AH42" s="231">
        <v>21</v>
      </c>
      <c r="AI42" s="227">
        <v>191</v>
      </c>
      <c r="AJ42" s="227">
        <f t="shared" si="5"/>
        <v>405</v>
      </c>
      <c r="AK42" s="226">
        <v>39</v>
      </c>
      <c r="AL42" s="226">
        <v>307</v>
      </c>
      <c r="AM42" s="226">
        <v>37</v>
      </c>
      <c r="AN42" s="226">
        <v>3</v>
      </c>
      <c r="AO42" s="226">
        <v>19</v>
      </c>
      <c r="AP42" s="138">
        <f>66.48+41.23</f>
        <v>107.71000000000001</v>
      </c>
      <c r="AQ42" s="138">
        <f t="shared" si="6"/>
        <v>1.1099999999999994</v>
      </c>
      <c r="AR42" s="3"/>
      <c r="AS42" s="3"/>
      <c r="AT42" s="3"/>
    </row>
    <row r="43" spans="1:46" ht="12.75">
      <c r="A43" s="228" t="s">
        <v>131</v>
      </c>
      <c r="B43" s="229">
        <v>48</v>
      </c>
      <c r="C43" s="274">
        <f t="shared" si="0"/>
        <v>522.01</v>
      </c>
      <c r="D43" s="273">
        <v>35.67</v>
      </c>
      <c r="E43" s="273">
        <v>291.67</v>
      </c>
      <c r="F43" s="273">
        <v>194.67</v>
      </c>
      <c r="G43" s="274">
        <f>H43+I43+J43</f>
        <v>21.33</v>
      </c>
      <c r="H43" s="273">
        <v>1.67</v>
      </c>
      <c r="I43" s="273">
        <v>12.33</v>
      </c>
      <c r="J43" s="273">
        <v>7.33</v>
      </c>
      <c r="K43" s="274">
        <f t="shared" si="9"/>
        <v>69.44</v>
      </c>
      <c r="L43" s="273">
        <f>M43+N43+O43+P43</f>
        <v>50.64</v>
      </c>
      <c r="M43" s="273">
        <f t="shared" si="1"/>
        <v>2</v>
      </c>
      <c r="N43" s="273">
        <f t="shared" si="2"/>
        <v>9.29</v>
      </c>
      <c r="O43" s="273">
        <f t="shared" si="3"/>
        <v>15.760000000000002</v>
      </c>
      <c r="P43" s="273">
        <f t="shared" si="4"/>
        <v>23.589999999999996</v>
      </c>
      <c r="Q43" s="273"/>
      <c r="R43" s="273"/>
      <c r="S43" s="273"/>
      <c r="T43" s="273">
        <v>1.97</v>
      </c>
      <c r="U43" s="273">
        <v>0.9</v>
      </c>
      <c r="V43" s="273">
        <v>5.17</v>
      </c>
      <c r="W43" s="273">
        <v>10.06</v>
      </c>
      <c r="X43" s="273">
        <v>9.94</v>
      </c>
      <c r="Y43" s="273">
        <v>1.1</v>
      </c>
      <c r="Z43" s="273">
        <v>4.12</v>
      </c>
      <c r="AA43" s="273">
        <v>5.7</v>
      </c>
      <c r="AB43" s="273">
        <v>11.68</v>
      </c>
      <c r="AC43" s="274">
        <v>4.81</v>
      </c>
      <c r="AD43" s="274">
        <v>13.99</v>
      </c>
      <c r="AE43" s="231">
        <v>38</v>
      </c>
      <c r="AF43" s="231">
        <v>7.67</v>
      </c>
      <c r="AG43" s="231">
        <v>20</v>
      </c>
      <c r="AH43" s="231">
        <v>20</v>
      </c>
      <c r="AI43" s="227">
        <v>103.33</v>
      </c>
      <c r="AJ43" s="227">
        <f t="shared" si="5"/>
        <v>218.32999999999998</v>
      </c>
      <c r="AK43" s="226">
        <v>20</v>
      </c>
      <c r="AL43" s="226">
        <v>170</v>
      </c>
      <c r="AM43" s="226">
        <v>16.33</v>
      </c>
      <c r="AN43" s="226">
        <v>8</v>
      </c>
      <c r="AO43" s="226">
        <v>4</v>
      </c>
      <c r="AP43" s="138">
        <f>27.8+20.32</f>
        <v>48.120000000000005</v>
      </c>
      <c r="AQ43" s="138">
        <f t="shared" si="6"/>
        <v>2.519999999999996</v>
      </c>
      <c r="AR43" s="3"/>
      <c r="AS43" s="3"/>
      <c r="AT43" s="3"/>
    </row>
    <row r="44" spans="1:46" ht="12.75">
      <c r="A44" s="228" t="s">
        <v>141</v>
      </c>
      <c r="B44" s="219" t="s">
        <v>38</v>
      </c>
      <c r="C44" s="274">
        <f t="shared" si="0"/>
        <v>170</v>
      </c>
      <c r="D44" s="273"/>
      <c r="E44" s="273"/>
      <c r="F44" s="273">
        <v>170</v>
      </c>
      <c r="G44" s="274">
        <f t="shared" si="8"/>
        <v>6</v>
      </c>
      <c r="H44" s="273"/>
      <c r="I44" s="273"/>
      <c r="J44" s="273">
        <v>6</v>
      </c>
      <c r="K44" s="274">
        <f t="shared" si="9"/>
        <v>7.884999999999999</v>
      </c>
      <c r="L44" s="273">
        <f>M44+N44+O44+P44</f>
        <v>6.259999999999999</v>
      </c>
      <c r="M44" s="273">
        <f t="shared" si="1"/>
        <v>0.22</v>
      </c>
      <c r="N44" s="273">
        <f t="shared" si="2"/>
        <v>5.38</v>
      </c>
      <c r="O44" s="273">
        <f t="shared" si="3"/>
        <v>0.31</v>
      </c>
      <c r="P44" s="273">
        <f t="shared" si="4"/>
        <v>0.35</v>
      </c>
      <c r="Q44" s="273"/>
      <c r="R44" s="273"/>
      <c r="S44" s="273"/>
      <c r="T44" s="273"/>
      <c r="U44" s="273"/>
      <c r="V44" s="273"/>
      <c r="W44" s="273"/>
      <c r="X44" s="273"/>
      <c r="Y44" s="273">
        <v>0.22</v>
      </c>
      <c r="Z44" s="273">
        <v>5.38</v>
      </c>
      <c r="AA44" s="273">
        <v>0.31</v>
      </c>
      <c r="AB44" s="273">
        <v>0.35</v>
      </c>
      <c r="AC44" s="274">
        <v>0.75</v>
      </c>
      <c r="AD44" s="274">
        <v>0.875</v>
      </c>
      <c r="AE44" s="231"/>
      <c r="AF44" s="231"/>
      <c r="AG44" s="231">
        <v>33.33</v>
      </c>
      <c r="AH44" s="231"/>
      <c r="AI44" s="227"/>
      <c r="AJ44" s="227">
        <v>0</v>
      </c>
      <c r="AK44" s="226"/>
      <c r="AL44" s="226"/>
      <c r="AM44" s="226"/>
      <c r="AN44" s="226"/>
      <c r="AO44" s="226"/>
      <c r="AP44" s="138">
        <v>3.99</v>
      </c>
      <c r="AQ44" s="138">
        <f t="shared" si="6"/>
        <v>2.2699999999999987</v>
      </c>
      <c r="AR44" s="3"/>
      <c r="AS44" s="3"/>
      <c r="AT44" s="3"/>
    </row>
    <row r="45" spans="1:46" s="60" customFormat="1" ht="12.75">
      <c r="A45" s="232" t="s">
        <v>3</v>
      </c>
      <c r="B45" s="223"/>
      <c r="C45" s="274">
        <f t="shared" si="0"/>
        <v>19177.68</v>
      </c>
      <c r="D45" s="271">
        <f aca="true" t="shared" si="10" ref="D45:K45">SUM(D6:D44)</f>
        <v>900.9199999999998</v>
      </c>
      <c r="E45" s="271">
        <f>SUM(E6:E44)</f>
        <v>11812.53</v>
      </c>
      <c r="F45" s="271">
        <f t="shared" si="10"/>
        <v>6464.23</v>
      </c>
      <c r="G45" s="271">
        <f t="shared" si="10"/>
        <v>831.8999999999999</v>
      </c>
      <c r="H45" s="271">
        <f t="shared" si="10"/>
        <v>42.660000000000004</v>
      </c>
      <c r="I45" s="271">
        <f t="shared" si="10"/>
        <v>529.34</v>
      </c>
      <c r="J45" s="271">
        <f t="shared" si="10"/>
        <v>259.9</v>
      </c>
      <c r="K45" s="271">
        <f t="shared" si="10"/>
        <v>2696.620000000001</v>
      </c>
      <c r="L45" s="271">
        <f>M45+N45+O45+P45</f>
        <v>1959.2500000000002</v>
      </c>
      <c r="M45" s="271">
        <f aca="true" t="shared" si="11" ref="M45:AD45">SUM(M6:M44)</f>
        <v>90.21000000000001</v>
      </c>
      <c r="N45" s="271">
        <f t="shared" si="11"/>
        <v>398.53000000000014</v>
      </c>
      <c r="O45" s="271">
        <f t="shared" si="11"/>
        <v>617.8499999999999</v>
      </c>
      <c r="P45" s="271">
        <f t="shared" si="11"/>
        <v>852.6600000000001</v>
      </c>
      <c r="Q45" s="271">
        <f t="shared" si="11"/>
        <v>3.2199999999999998</v>
      </c>
      <c r="R45" s="271">
        <f t="shared" si="11"/>
        <v>8.17</v>
      </c>
      <c r="S45" s="271">
        <f t="shared" si="11"/>
        <v>18.990000000000002</v>
      </c>
      <c r="T45" s="271">
        <f t="shared" si="11"/>
        <v>21.75</v>
      </c>
      <c r="U45" s="271">
        <f t="shared" si="11"/>
        <v>53.42000000000001</v>
      </c>
      <c r="V45" s="271">
        <f t="shared" si="11"/>
        <v>244.13000000000002</v>
      </c>
      <c r="W45" s="271">
        <f t="shared" si="11"/>
        <v>391.57000000000005</v>
      </c>
      <c r="X45" s="271">
        <f t="shared" si="11"/>
        <v>522.83</v>
      </c>
      <c r="Y45" s="271">
        <f t="shared" si="11"/>
        <v>33.57</v>
      </c>
      <c r="Z45" s="271">
        <f t="shared" si="11"/>
        <v>146.23</v>
      </c>
      <c r="AA45" s="271">
        <f t="shared" si="11"/>
        <v>207.29</v>
      </c>
      <c r="AB45" s="271">
        <f t="shared" si="11"/>
        <v>308.08000000000004</v>
      </c>
      <c r="AC45" s="271">
        <f t="shared" si="11"/>
        <v>180.98000000000002</v>
      </c>
      <c r="AD45" s="271">
        <f t="shared" si="11"/>
        <v>556.39</v>
      </c>
      <c r="AE45" s="224">
        <f aca="true" t="shared" si="12" ref="AE45:AO45">SUM(AE6:AE44)</f>
        <v>1143.37</v>
      </c>
      <c r="AF45" s="224">
        <f t="shared" si="12"/>
        <v>194.75000000000003</v>
      </c>
      <c r="AG45" s="224">
        <f>SUM(AG6:AG44)</f>
        <v>849.58</v>
      </c>
      <c r="AH45" s="224">
        <f>SUM(AH6:AH44)</f>
        <v>339.33000000000004</v>
      </c>
      <c r="AI45" s="224">
        <f t="shared" si="12"/>
        <v>3721.16</v>
      </c>
      <c r="AJ45" s="224">
        <f t="shared" si="12"/>
        <v>7704.65</v>
      </c>
      <c r="AK45" s="224">
        <f t="shared" si="12"/>
        <v>765.1999999999999</v>
      </c>
      <c r="AL45" s="224">
        <f>SUM(AL6:AL44)</f>
        <v>5609.38</v>
      </c>
      <c r="AM45" s="224">
        <f>SUM(AM6:AM44)</f>
        <v>661.2800000000001</v>
      </c>
      <c r="AN45" s="224">
        <f>SUM(AN6:AN44)</f>
        <v>309.93</v>
      </c>
      <c r="AO45" s="224">
        <f t="shared" si="12"/>
        <v>358.86000000000007</v>
      </c>
      <c r="AP45" s="139">
        <f>SUM(AP6:AP44)</f>
        <v>1962.3799999999999</v>
      </c>
      <c r="AQ45" s="139">
        <f>SUM(AQ6:AQ44)</f>
        <v>-3.1299999999999804</v>
      </c>
      <c r="AR45" s="10"/>
      <c r="AS45" s="10"/>
      <c r="AT45" s="10"/>
    </row>
    <row r="46" spans="1:46" ht="12.75">
      <c r="A46" s="228" t="s">
        <v>142</v>
      </c>
      <c r="B46" s="277" t="s">
        <v>78</v>
      </c>
      <c r="C46" s="274">
        <f t="shared" si="0"/>
        <v>142</v>
      </c>
      <c r="D46" s="273"/>
      <c r="E46" s="273"/>
      <c r="F46" s="273">
        <v>142</v>
      </c>
      <c r="G46" s="274">
        <f>H46+I46+J46</f>
        <v>6</v>
      </c>
      <c r="H46" s="273"/>
      <c r="I46" s="273"/>
      <c r="J46" s="273">
        <v>6</v>
      </c>
      <c r="K46" s="274">
        <f t="shared" si="9"/>
        <v>17.57</v>
      </c>
      <c r="L46" s="273">
        <f t="shared" si="7"/>
        <v>15.82</v>
      </c>
      <c r="M46" s="273">
        <f aca="true" t="shared" si="13" ref="M46:P47">U46+Y46</f>
        <v>0.15</v>
      </c>
      <c r="N46" s="273">
        <f t="shared" si="13"/>
        <v>2.27</v>
      </c>
      <c r="O46" s="273">
        <f t="shared" si="13"/>
        <v>6.95</v>
      </c>
      <c r="P46" s="273">
        <f t="shared" si="13"/>
        <v>6.45</v>
      </c>
      <c r="Q46" s="273"/>
      <c r="R46" s="273"/>
      <c r="S46" s="273"/>
      <c r="T46" s="273"/>
      <c r="U46" s="273"/>
      <c r="V46" s="273"/>
      <c r="W46" s="273"/>
      <c r="X46" s="273"/>
      <c r="Y46" s="273">
        <v>0.15</v>
      </c>
      <c r="Z46" s="273">
        <v>2.27</v>
      </c>
      <c r="AA46" s="273">
        <v>6.95</v>
      </c>
      <c r="AB46" s="273">
        <v>6.45</v>
      </c>
      <c r="AC46" s="275">
        <v>1.75</v>
      </c>
      <c r="AD46" s="275"/>
      <c r="AE46" s="226"/>
      <c r="AF46" s="226"/>
      <c r="AG46" s="226">
        <v>5</v>
      </c>
      <c r="AH46" s="226">
        <v>10</v>
      </c>
      <c r="AI46" s="231"/>
      <c r="AJ46" s="227">
        <f>AK46+AN46+AO46</f>
        <v>0</v>
      </c>
      <c r="AK46" s="231"/>
      <c r="AL46" s="231"/>
      <c r="AM46" s="231"/>
      <c r="AN46" s="231"/>
      <c r="AO46" s="231"/>
      <c r="AP46" s="138">
        <v>12.81</v>
      </c>
      <c r="AQ46" s="138">
        <f>L46-AP46</f>
        <v>3.01</v>
      </c>
      <c r="AR46" s="3"/>
      <c r="AS46" s="3"/>
      <c r="AT46" s="3"/>
    </row>
    <row r="47" spans="1:46" ht="12.75">
      <c r="A47" s="228" t="s">
        <v>143</v>
      </c>
      <c r="B47" s="277" t="s">
        <v>79</v>
      </c>
      <c r="C47" s="274">
        <f t="shared" si="0"/>
        <v>227.67</v>
      </c>
      <c r="D47" s="273"/>
      <c r="E47" s="273"/>
      <c r="F47" s="273">
        <v>227.67</v>
      </c>
      <c r="G47" s="274">
        <f>H47+I47+J47</f>
        <v>9</v>
      </c>
      <c r="H47" s="273"/>
      <c r="I47" s="273"/>
      <c r="J47" s="273">
        <v>9</v>
      </c>
      <c r="K47" s="274">
        <f>L47+AC47+AD47</f>
        <v>28.72</v>
      </c>
      <c r="L47" s="273">
        <f t="shared" si="7"/>
        <v>24.049999999999997</v>
      </c>
      <c r="M47" s="273">
        <f t="shared" si="13"/>
        <v>0.33</v>
      </c>
      <c r="N47" s="273">
        <f t="shared" si="13"/>
        <v>2.49</v>
      </c>
      <c r="O47" s="273">
        <f t="shared" si="13"/>
        <v>8.78</v>
      </c>
      <c r="P47" s="273">
        <f t="shared" si="13"/>
        <v>12.45</v>
      </c>
      <c r="Q47" s="273"/>
      <c r="R47" s="273"/>
      <c r="S47" s="273"/>
      <c r="T47" s="273"/>
      <c r="U47" s="273"/>
      <c r="V47" s="273"/>
      <c r="W47" s="273"/>
      <c r="X47" s="273"/>
      <c r="Y47" s="273">
        <v>0.33</v>
      </c>
      <c r="Z47" s="273">
        <v>2.49</v>
      </c>
      <c r="AA47" s="273">
        <v>8.78</v>
      </c>
      <c r="AB47" s="273">
        <v>12.45</v>
      </c>
      <c r="AC47" s="275">
        <v>2.5</v>
      </c>
      <c r="AD47" s="275">
        <v>2.17</v>
      </c>
      <c r="AE47" s="231"/>
      <c r="AF47" s="231"/>
      <c r="AG47" s="231"/>
      <c r="AH47" s="231"/>
      <c r="AI47" s="231"/>
      <c r="AJ47" s="227">
        <f>AK47+AN47+AO47</f>
        <v>0</v>
      </c>
      <c r="AK47" s="231"/>
      <c r="AL47" s="231"/>
      <c r="AM47" s="231"/>
      <c r="AN47" s="231"/>
      <c r="AO47" s="231"/>
      <c r="AP47" s="138">
        <v>24.72</v>
      </c>
      <c r="AQ47" s="138">
        <f>L47-AP47</f>
        <v>-0.6700000000000017</v>
      </c>
      <c r="AR47" s="3"/>
      <c r="AS47" s="3"/>
      <c r="AT47" s="3"/>
    </row>
    <row r="48" spans="1:46" ht="12.75">
      <c r="A48" s="233" t="s">
        <v>4</v>
      </c>
      <c r="B48" s="234"/>
      <c r="C48" s="274">
        <f aca="true" t="shared" si="14" ref="C48:AO48">SUM(C45:C47)</f>
        <v>19547.35</v>
      </c>
      <c r="D48" s="274">
        <f>SUM(D45:D47)</f>
        <v>900.9199999999998</v>
      </c>
      <c r="E48" s="274">
        <f t="shared" si="14"/>
        <v>11812.53</v>
      </c>
      <c r="F48" s="274">
        <f t="shared" si="14"/>
        <v>6833.9</v>
      </c>
      <c r="G48" s="274">
        <f>SUM(G45:G47)</f>
        <v>846.8999999999999</v>
      </c>
      <c r="H48" s="274">
        <f t="shared" si="14"/>
        <v>42.660000000000004</v>
      </c>
      <c r="I48" s="274">
        <f t="shared" si="14"/>
        <v>529.34</v>
      </c>
      <c r="J48" s="274">
        <f t="shared" si="14"/>
        <v>274.9</v>
      </c>
      <c r="K48" s="274">
        <f t="shared" si="14"/>
        <v>2742.9100000000008</v>
      </c>
      <c r="L48" s="271">
        <f t="shared" si="7"/>
        <v>1999.1200000000001</v>
      </c>
      <c r="M48" s="274">
        <f t="shared" si="14"/>
        <v>90.69000000000001</v>
      </c>
      <c r="N48" s="274">
        <f t="shared" si="14"/>
        <v>403.29000000000013</v>
      </c>
      <c r="O48" s="274">
        <f t="shared" si="14"/>
        <v>633.5799999999999</v>
      </c>
      <c r="P48" s="274">
        <f t="shared" si="14"/>
        <v>871.5600000000002</v>
      </c>
      <c r="Q48" s="274">
        <f>SUM(Q45:Q47)</f>
        <v>3.2199999999999998</v>
      </c>
      <c r="R48" s="274">
        <f>SUM(R45:R47)</f>
        <v>8.17</v>
      </c>
      <c r="S48" s="274">
        <f>SUM(S45:S47)</f>
        <v>18.990000000000002</v>
      </c>
      <c r="T48" s="274">
        <f>SUM(T45:T47)</f>
        <v>21.75</v>
      </c>
      <c r="U48" s="274">
        <f aca="true" t="shared" si="15" ref="U48:AB48">SUM(U45:U47)</f>
        <v>53.42000000000001</v>
      </c>
      <c r="V48" s="274">
        <f t="shared" si="15"/>
        <v>244.13000000000002</v>
      </c>
      <c r="W48" s="274">
        <f t="shared" si="15"/>
        <v>391.57000000000005</v>
      </c>
      <c r="X48" s="274">
        <f t="shared" si="15"/>
        <v>522.83</v>
      </c>
      <c r="Y48" s="274">
        <f t="shared" si="15"/>
        <v>34.05</v>
      </c>
      <c r="Z48" s="274">
        <f t="shared" si="15"/>
        <v>150.99</v>
      </c>
      <c r="AA48" s="274">
        <f t="shared" si="15"/>
        <v>223.01999999999998</v>
      </c>
      <c r="AB48" s="274">
        <f t="shared" si="15"/>
        <v>326.98</v>
      </c>
      <c r="AC48" s="274">
        <f t="shared" si="14"/>
        <v>185.23000000000002</v>
      </c>
      <c r="AD48" s="274">
        <f t="shared" si="14"/>
        <v>558.56</v>
      </c>
      <c r="AE48" s="227">
        <f t="shared" si="14"/>
        <v>1143.37</v>
      </c>
      <c r="AF48" s="227">
        <f t="shared" si="14"/>
        <v>194.75000000000003</v>
      </c>
      <c r="AG48" s="227">
        <f>SUM(AG45:AG47)</f>
        <v>854.58</v>
      </c>
      <c r="AH48" s="227">
        <f>SUM(AH45:AH47)</f>
        <v>349.33000000000004</v>
      </c>
      <c r="AI48" s="227">
        <f t="shared" si="14"/>
        <v>3721.16</v>
      </c>
      <c r="AJ48" s="227">
        <f t="shared" si="14"/>
        <v>7704.65</v>
      </c>
      <c r="AK48" s="224">
        <f t="shared" si="14"/>
        <v>765.1999999999999</v>
      </c>
      <c r="AL48" s="224">
        <f>SUM(AL45:AL47)</f>
        <v>5609.38</v>
      </c>
      <c r="AM48" s="224">
        <f>SUM(AM45:AM47)</f>
        <v>661.2800000000001</v>
      </c>
      <c r="AN48" s="224">
        <f t="shared" si="14"/>
        <v>309.93</v>
      </c>
      <c r="AO48" s="224">
        <f t="shared" si="14"/>
        <v>358.86000000000007</v>
      </c>
      <c r="AP48" s="138">
        <f>SUM(AP45:AP47)</f>
        <v>1999.9099999999999</v>
      </c>
      <c r="AQ48" s="138">
        <f>SUM(AQ45:AQ47)</f>
        <v>-0.7899999999999823</v>
      </c>
      <c r="AR48" s="3"/>
      <c r="AS48" s="3"/>
      <c r="AT48" s="3"/>
    </row>
    <row r="49" spans="1:47" ht="12.75">
      <c r="A49" s="3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3"/>
      <c r="AQ49" s="3"/>
      <c r="AR49" s="3"/>
      <c r="AS49" s="3"/>
      <c r="AT49" s="3"/>
      <c r="AU49" t="s">
        <v>160</v>
      </c>
    </row>
    <row r="50" spans="3:12" ht="12.75"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3:12" ht="12.75"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3:12" ht="12.75"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3:12" ht="12.75"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3:12" ht="12.75"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3:12" ht="12.75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30" ht="15.75">
      <c r="A56" s="3"/>
      <c r="B56" s="1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12.75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2"/>
      <c r="B58" s="16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2"/>
      <c r="B59" s="16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12.75">
      <c r="A60" s="11"/>
      <c r="B60" s="16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12.75">
      <c r="A61" s="11"/>
      <c r="B61" s="16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12.75">
      <c r="A62" s="11"/>
      <c r="B62" s="16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12.75">
      <c r="A63" s="11"/>
      <c r="B63" s="16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12.75">
      <c r="A64" s="11"/>
      <c r="B64" s="1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2.75">
      <c r="A65" s="11"/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12.75">
      <c r="A66" s="11"/>
      <c r="B66" s="1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12.75">
      <c r="A67" s="11"/>
      <c r="B67" s="1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12.75">
      <c r="A68" s="2"/>
      <c r="B68" s="1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12.75">
      <c r="A69" s="2"/>
      <c r="B69" s="16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12.75">
      <c r="A70" s="2"/>
      <c r="B70" s="16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2.75">
      <c r="A71" s="2"/>
      <c r="B71" s="16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2.75">
      <c r="A72" s="2"/>
      <c r="B72" s="16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2.75">
      <c r="A73" s="2"/>
      <c r="B73" s="16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2.75">
      <c r="A74" s="2"/>
      <c r="B74" s="1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2.75">
      <c r="A75" s="2"/>
      <c r="B75" s="1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2.75">
      <c r="A76" s="2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2.75">
      <c r="A77" s="2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12.75">
      <c r="A78" s="2"/>
      <c r="B78" s="1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2.75">
      <c r="A79" s="2"/>
      <c r="B79" s="1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2.75">
      <c r="A80" s="10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</sheetData>
  <mergeCells count="5">
    <mergeCell ref="AE4:AF4"/>
    <mergeCell ref="L4:AD4"/>
    <mergeCell ref="AJ4:AO4"/>
    <mergeCell ref="C4:F4"/>
    <mergeCell ref="G4:J4"/>
  </mergeCells>
  <printOptions verticalCentered="1"/>
  <pageMargins left="0.29" right="0" top="0.29" bottom="0.16" header="0.5118110236220472" footer="0.24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workbookViewId="0" topLeftCell="A1">
      <pane xSplit="1" ySplit="4" topLeftCell="B5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00390625" defaultRowHeight="12.75"/>
  <cols>
    <col min="1" max="1" width="34.25390625" style="0" customWidth="1"/>
    <col min="2" max="2" width="10.125" style="0" customWidth="1"/>
    <col min="3" max="3" width="11.00390625" style="0" customWidth="1"/>
    <col min="4" max="4" width="11.625" style="0" customWidth="1"/>
    <col min="5" max="5" width="12.00390625" style="293" customWidth="1"/>
    <col min="6" max="6" width="8.00390625" style="0" hidden="1" customWidth="1"/>
    <col min="7" max="7" width="11.875" style="293" customWidth="1"/>
    <col min="8" max="8" width="7.125" style="293" hidden="1" customWidth="1"/>
    <col min="9" max="9" width="11.125" style="293" customWidth="1"/>
    <col min="10" max="10" width="7.25390625" style="293" hidden="1" customWidth="1"/>
    <col min="11" max="11" width="10.875" style="293" customWidth="1"/>
    <col min="12" max="12" width="6.875" style="293" hidden="1" customWidth="1"/>
    <col min="13" max="13" width="10.625" style="293" customWidth="1"/>
    <col min="14" max="14" width="7.125" style="293" hidden="1" customWidth="1"/>
    <col min="15" max="15" width="10.25390625" style="293" customWidth="1"/>
    <col min="16" max="16" width="7.625" style="293" hidden="1" customWidth="1"/>
    <col min="17" max="17" width="10.25390625" style="293" customWidth="1"/>
    <col min="18" max="18" width="7.125" style="293" hidden="1" customWidth="1"/>
    <col min="19" max="19" width="10.25390625" style="293" customWidth="1"/>
    <col min="20" max="20" width="5.875" style="293" hidden="1" customWidth="1"/>
    <col min="21" max="21" width="9.00390625" style="293" customWidth="1"/>
    <col min="22" max="22" width="9.875" style="0" hidden="1" customWidth="1"/>
    <col min="23" max="24" width="9.00390625" style="0" hidden="1" customWidth="1"/>
    <col min="25" max="26" width="9.00390625" style="293" hidden="1" customWidth="1"/>
    <col min="27" max="27" width="7.00390625" style="293" hidden="1" customWidth="1"/>
    <col min="28" max="28" width="7.875" style="293" hidden="1" customWidth="1"/>
    <col min="29" max="29" width="6.375" style="293" hidden="1" customWidth="1"/>
    <col min="30" max="30" width="7.25390625" style="293" hidden="1" customWidth="1"/>
    <col min="31" max="31" width="6.625" style="293" hidden="1" customWidth="1"/>
    <col min="32" max="32" width="7.375" style="293" hidden="1" customWidth="1"/>
    <col min="33" max="33" width="7.00390625" style="293" hidden="1" customWidth="1"/>
    <col min="34" max="34" width="7.625" style="293" hidden="1" customWidth="1"/>
    <col min="35" max="35" width="5.875" style="293" hidden="1" customWidth="1"/>
    <col min="36" max="36" width="7.625" style="293" hidden="1" customWidth="1"/>
    <col min="37" max="37" width="6.875" style="293" hidden="1" customWidth="1"/>
    <col min="38" max="38" width="7.125" style="293" hidden="1" customWidth="1"/>
    <col min="39" max="39" width="7.625" style="293" hidden="1" customWidth="1"/>
    <col min="40" max="40" width="7.25390625" style="293" hidden="1" customWidth="1"/>
    <col min="41" max="47" width="0" style="0" hidden="1" customWidth="1"/>
  </cols>
  <sheetData>
    <row r="1" ht="12.75">
      <c r="AV1" s="253" t="s">
        <v>179</v>
      </c>
    </row>
    <row r="2" ht="15.75">
      <c r="A2" s="95" t="s">
        <v>180</v>
      </c>
    </row>
    <row r="3" spans="1:46" ht="29.25" customHeight="1">
      <c r="A3" s="294" t="s">
        <v>181</v>
      </c>
      <c r="B3" s="295" t="s">
        <v>182</v>
      </c>
      <c r="C3" s="296" t="s">
        <v>183</v>
      </c>
      <c r="D3" s="295" t="s">
        <v>0</v>
      </c>
      <c r="E3" s="297" t="s">
        <v>184</v>
      </c>
      <c r="F3" s="298" t="s">
        <v>115</v>
      </c>
      <c r="G3" s="299" t="s">
        <v>63</v>
      </c>
      <c r="H3" s="300"/>
      <c r="I3" s="299" t="s">
        <v>67</v>
      </c>
      <c r="J3" s="300"/>
      <c r="K3" s="299" t="s">
        <v>34</v>
      </c>
      <c r="L3" s="300"/>
      <c r="M3" s="299" t="s">
        <v>35</v>
      </c>
      <c r="N3" s="300"/>
      <c r="O3" s="299" t="s">
        <v>185</v>
      </c>
      <c r="P3" s="300"/>
      <c r="Q3" s="301" t="s">
        <v>68</v>
      </c>
      <c r="R3" s="302"/>
      <c r="S3" s="299" t="s">
        <v>186</v>
      </c>
      <c r="T3" s="302"/>
      <c r="U3" s="299" t="s">
        <v>90</v>
      </c>
      <c r="V3" s="303" t="s">
        <v>187</v>
      </c>
      <c r="W3" s="303" t="s">
        <v>187</v>
      </c>
      <c r="X3" s="303" t="s">
        <v>188</v>
      </c>
      <c r="Y3" s="304" t="s">
        <v>189</v>
      </c>
      <c r="Z3" s="305"/>
      <c r="AA3" s="306">
        <v>80146</v>
      </c>
      <c r="AB3" s="306"/>
      <c r="AC3" s="306">
        <v>80195</v>
      </c>
      <c r="AD3" s="306"/>
      <c r="AE3" s="306">
        <v>85412</v>
      </c>
      <c r="AF3" s="306"/>
      <c r="AG3" s="306" t="s">
        <v>190</v>
      </c>
      <c r="AH3" s="306"/>
      <c r="AI3" s="306">
        <v>85446</v>
      </c>
      <c r="AJ3" s="306"/>
      <c r="AK3" s="306">
        <v>80113</v>
      </c>
      <c r="AL3" s="306"/>
      <c r="AM3" s="306">
        <v>85154</v>
      </c>
      <c r="AN3" s="306"/>
      <c r="AO3" s="307">
        <v>92601</v>
      </c>
      <c r="AP3" s="307"/>
      <c r="AQ3" s="308">
        <v>85156</v>
      </c>
      <c r="AR3" s="309"/>
      <c r="AS3" s="310" t="s">
        <v>191</v>
      </c>
      <c r="AT3" s="311"/>
    </row>
    <row r="4" spans="1:46" ht="13.5">
      <c r="A4" s="312"/>
      <c r="B4" s="313" t="s">
        <v>192</v>
      </c>
      <c r="C4" s="314" t="s">
        <v>193</v>
      </c>
      <c r="D4" s="313">
        <v>2009</v>
      </c>
      <c r="E4" s="315">
        <v>2009</v>
      </c>
      <c r="F4" s="303" t="s">
        <v>63</v>
      </c>
      <c r="G4" s="316"/>
      <c r="H4" s="300" t="s">
        <v>67</v>
      </c>
      <c r="I4" s="316"/>
      <c r="J4" s="300" t="s">
        <v>34</v>
      </c>
      <c r="K4" s="316"/>
      <c r="L4" s="300" t="s">
        <v>35</v>
      </c>
      <c r="M4" s="316"/>
      <c r="N4" s="300" t="s">
        <v>185</v>
      </c>
      <c r="O4" s="316"/>
      <c r="P4" s="302" t="s">
        <v>68</v>
      </c>
      <c r="Q4" s="317"/>
      <c r="R4" s="300" t="s">
        <v>186</v>
      </c>
      <c r="S4" s="316"/>
      <c r="T4" s="300" t="s">
        <v>90</v>
      </c>
      <c r="U4" s="316"/>
      <c r="V4" s="303" t="s">
        <v>194</v>
      </c>
      <c r="W4" s="303" t="s">
        <v>195</v>
      </c>
      <c r="X4" s="303" t="s">
        <v>196</v>
      </c>
      <c r="Y4" s="300" t="s">
        <v>115</v>
      </c>
      <c r="Z4" s="300" t="s">
        <v>197</v>
      </c>
      <c r="AA4" s="300" t="s">
        <v>115</v>
      </c>
      <c r="AB4" s="300" t="s">
        <v>197</v>
      </c>
      <c r="AC4" s="300" t="s">
        <v>115</v>
      </c>
      <c r="AD4" s="300" t="s">
        <v>197</v>
      </c>
      <c r="AE4" s="300" t="s">
        <v>115</v>
      </c>
      <c r="AF4" s="300" t="s">
        <v>197</v>
      </c>
      <c r="AG4" s="300" t="s">
        <v>115</v>
      </c>
      <c r="AH4" s="300" t="s">
        <v>197</v>
      </c>
      <c r="AI4" s="300" t="s">
        <v>115</v>
      </c>
      <c r="AJ4" s="300" t="s">
        <v>197</v>
      </c>
      <c r="AK4" s="300" t="s">
        <v>115</v>
      </c>
      <c r="AL4" s="300" t="s">
        <v>197</v>
      </c>
      <c r="AM4" s="300" t="s">
        <v>115</v>
      </c>
      <c r="AN4" s="300" t="s">
        <v>197</v>
      </c>
      <c r="AO4" s="303" t="s">
        <v>115</v>
      </c>
      <c r="AP4" s="303" t="s">
        <v>197</v>
      </c>
      <c r="AQ4" s="303" t="s">
        <v>115</v>
      </c>
      <c r="AR4" s="303" t="s">
        <v>197</v>
      </c>
      <c r="AS4" s="1"/>
      <c r="AT4" s="1"/>
    </row>
    <row r="5" spans="1:46" ht="13.5">
      <c r="A5" s="318" t="s">
        <v>198</v>
      </c>
      <c r="B5" s="319">
        <v>19</v>
      </c>
      <c r="C5" s="320">
        <f aca="true" t="shared" si="0" ref="C5:C11">E5/B5/12</f>
        <v>2316.5</v>
      </c>
      <c r="D5" s="319">
        <v>530363</v>
      </c>
      <c r="E5" s="319">
        <v>528165</v>
      </c>
      <c r="F5" s="319">
        <v>382902</v>
      </c>
      <c r="G5" s="319">
        <v>381435</v>
      </c>
      <c r="H5" s="319">
        <v>29368</v>
      </c>
      <c r="I5" s="319">
        <v>29368</v>
      </c>
      <c r="J5" s="319">
        <v>60695</v>
      </c>
      <c r="K5" s="319">
        <v>60239</v>
      </c>
      <c r="L5" s="319">
        <v>9430</v>
      </c>
      <c r="M5" s="319">
        <v>9363</v>
      </c>
      <c r="N5" s="319">
        <v>3618</v>
      </c>
      <c r="O5" s="319">
        <v>3618</v>
      </c>
      <c r="P5" s="319">
        <v>0</v>
      </c>
      <c r="Q5" s="319">
        <v>0</v>
      </c>
      <c r="R5" s="319">
        <v>0</v>
      </c>
      <c r="S5" s="319">
        <v>0</v>
      </c>
      <c r="T5" s="319">
        <v>0</v>
      </c>
      <c r="U5" s="319">
        <v>0</v>
      </c>
      <c r="V5" s="321">
        <f>SUM(G5+I5+K5+M5)/SUM(F5+H5+J5+L5)</f>
        <v>1</v>
      </c>
      <c r="W5" s="321">
        <f>G5/F5</f>
        <v>1</v>
      </c>
      <c r="X5" s="321">
        <f aca="true" t="shared" si="1" ref="X5:X13">O5/N5</f>
        <v>1</v>
      </c>
      <c r="Y5" s="322"/>
      <c r="Z5" s="322"/>
      <c r="AA5" s="319"/>
      <c r="AB5" s="319"/>
      <c r="AC5" s="319">
        <v>1105</v>
      </c>
      <c r="AD5" s="319">
        <v>1089</v>
      </c>
      <c r="AE5" s="319"/>
      <c r="AF5" s="319"/>
      <c r="AG5" s="319"/>
      <c r="AH5" s="319"/>
      <c r="AI5" s="319"/>
      <c r="AJ5" s="319"/>
      <c r="AK5" s="319">
        <v>28854</v>
      </c>
      <c r="AL5" s="319">
        <v>28672</v>
      </c>
      <c r="AM5" s="319"/>
      <c r="AN5" s="319"/>
      <c r="AO5" s="323"/>
      <c r="AP5" s="323"/>
      <c r="AQ5" s="323"/>
      <c r="AR5" s="323"/>
      <c r="AS5" s="1"/>
      <c r="AT5" s="1"/>
    </row>
    <row r="6" spans="1:46" ht="13.5">
      <c r="A6" s="318" t="s">
        <v>199</v>
      </c>
      <c r="B6" s="319">
        <v>115</v>
      </c>
      <c r="C6" s="320">
        <f t="shared" si="0"/>
        <v>1627.6</v>
      </c>
      <c r="D6" s="319">
        <v>2247730</v>
      </c>
      <c r="E6" s="319">
        <v>2246050</v>
      </c>
      <c r="F6" s="319">
        <v>1610143</v>
      </c>
      <c r="G6" s="319">
        <v>1609966</v>
      </c>
      <c r="H6" s="319">
        <v>109491</v>
      </c>
      <c r="I6" s="319">
        <v>109491</v>
      </c>
      <c r="J6" s="319">
        <v>257821</v>
      </c>
      <c r="K6" s="319">
        <v>257820</v>
      </c>
      <c r="L6" s="319">
        <v>39419</v>
      </c>
      <c r="M6" s="319">
        <v>38854</v>
      </c>
      <c r="N6" s="319">
        <v>53500</v>
      </c>
      <c r="O6" s="319">
        <v>53500</v>
      </c>
      <c r="P6" s="319">
        <v>77000</v>
      </c>
      <c r="Q6" s="319">
        <v>77000</v>
      </c>
      <c r="R6" s="319">
        <v>0</v>
      </c>
      <c r="S6" s="319">
        <v>0</v>
      </c>
      <c r="T6" s="319">
        <v>0</v>
      </c>
      <c r="U6" s="319">
        <v>0</v>
      </c>
      <c r="V6" s="321">
        <f aca="true" t="shared" si="2" ref="V6:V67">SUM(G6+I6+K6+M6)/SUM(F6+H6+J6+L6)</f>
        <v>1</v>
      </c>
      <c r="W6" s="321">
        <f aca="true" t="shared" si="3" ref="W6:W67">G6/F6</f>
        <v>1</v>
      </c>
      <c r="X6" s="321">
        <f t="shared" si="1"/>
        <v>1</v>
      </c>
      <c r="Y6" s="322"/>
      <c r="Z6" s="322"/>
      <c r="AA6" s="319"/>
      <c r="AB6" s="319"/>
      <c r="AC6" s="319"/>
      <c r="AD6" s="319"/>
      <c r="AE6" s="319">
        <v>10851</v>
      </c>
      <c r="AF6" s="319">
        <v>10687</v>
      </c>
      <c r="AG6" s="319">
        <v>3434</v>
      </c>
      <c r="AH6" s="319">
        <v>3384</v>
      </c>
      <c r="AI6" s="319"/>
      <c r="AJ6" s="319"/>
      <c r="AK6" s="319">
        <v>21038</v>
      </c>
      <c r="AL6" s="319">
        <v>20989</v>
      </c>
      <c r="AM6" s="319"/>
      <c r="AN6" s="319"/>
      <c r="AO6" s="323"/>
      <c r="AP6" s="323"/>
      <c r="AQ6" s="323"/>
      <c r="AR6" s="323"/>
      <c r="AS6" s="1"/>
      <c r="AT6" s="1"/>
    </row>
    <row r="7" spans="1:46" ht="13.5">
      <c r="A7" s="318" t="s">
        <v>200</v>
      </c>
      <c r="B7" s="319">
        <v>72</v>
      </c>
      <c r="C7" s="320">
        <f t="shared" si="0"/>
        <v>2518.1</v>
      </c>
      <c r="D7" s="319">
        <v>2182269</v>
      </c>
      <c r="E7" s="319">
        <v>2175621</v>
      </c>
      <c r="F7" s="319">
        <v>1611062</v>
      </c>
      <c r="G7" s="319">
        <v>1607699</v>
      </c>
      <c r="H7" s="319">
        <v>116772</v>
      </c>
      <c r="I7" s="319">
        <v>116771</v>
      </c>
      <c r="J7" s="319">
        <v>263148</v>
      </c>
      <c r="K7" s="319">
        <v>262414</v>
      </c>
      <c r="L7" s="319">
        <v>40652</v>
      </c>
      <c r="M7" s="319">
        <v>40355</v>
      </c>
      <c r="N7" s="319">
        <v>29141</v>
      </c>
      <c r="O7" s="319">
        <v>27200</v>
      </c>
      <c r="P7" s="319">
        <v>4000</v>
      </c>
      <c r="Q7" s="319">
        <v>4000</v>
      </c>
      <c r="R7" s="319">
        <v>0</v>
      </c>
      <c r="S7" s="319">
        <v>0</v>
      </c>
      <c r="T7" s="319">
        <v>0</v>
      </c>
      <c r="U7" s="319">
        <v>0</v>
      </c>
      <c r="V7" s="321">
        <f t="shared" si="2"/>
        <v>1</v>
      </c>
      <c r="W7" s="321">
        <f t="shared" si="3"/>
        <v>1</v>
      </c>
      <c r="X7" s="321">
        <f t="shared" si="1"/>
        <v>0.93</v>
      </c>
      <c r="Y7" s="322"/>
      <c r="Z7" s="322"/>
      <c r="AA7" s="319"/>
      <c r="AB7" s="319"/>
      <c r="AC7" s="319">
        <v>4300</v>
      </c>
      <c r="AD7" s="319">
        <v>4299</v>
      </c>
      <c r="AE7" s="319"/>
      <c r="AF7" s="319"/>
      <c r="AG7" s="319"/>
      <c r="AH7" s="319"/>
      <c r="AI7" s="319"/>
      <c r="AJ7" s="319"/>
      <c r="AK7" s="319">
        <v>9539</v>
      </c>
      <c r="AL7" s="319">
        <v>8099</v>
      </c>
      <c r="AM7" s="319"/>
      <c r="AN7" s="319"/>
      <c r="AO7" s="323"/>
      <c r="AP7" s="323"/>
      <c r="AQ7" s="323"/>
      <c r="AR7" s="323"/>
      <c r="AS7" s="1"/>
      <c r="AT7" s="1"/>
    </row>
    <row r="8" spans="1:46" ht="13.5">
      <c r="A8" s="324" t="s">
        <v>201</v>
      </c>
      <c r="B8" s="325">
        <f>SUM(B5:B7)</f>
        <v>206</v>
      </c>
      <c r="C8" s="326">
        <f t="shared" si="0"/>
        <v>2002.4</v>
      </c>
      <c r="D8" s="325">
        <f>SUM(D5:D7)</f>
        <v>4960362</v>
      </c>
      <c r="E8" s="325">
        <f>SUM(E5:E7)</f>
        <v>4949836</v>
      </c>
      <c r="F8" s="325">
        <f aca="true" t="shared" si="4" ref="F8:Q8">SUM(F5:F7)</f>
        <v>3604107</v>
      </c>
      <c r="G8" s="325">
        <f t="shared" si="4"/>
        <v>3599100</v>
      </c>
      <c r="H8" s="325">
        <f t="shared" si="4"/>
        <v>255631</v>
      </c>
      <c r="I8" s="325">
        <f t="shared" si="4"/>
        <v>255630</v>
      </c>
      <c r="J8" s="325">
        <f t="shared" si="4"/>
        <v>581664</v>
      </c>
      <c r="K8" s="325">
        <f t="shared" si="4"/>
        <v>580473</v>
      </c>
      <c r="L8" s="325">
        <f t="shared" si="4"/>
        <v>89501</v>
      </c>
      <c r="M8" s="325">
        <f t="shared" si="4"/>
        <v>88572</v>
      </c>
      <c r="N8" s="325">
        <f t="shared" si="4"/>
        <v>86259</v>
      </c>
      <c r="O8" s="325">
        <f t="shared" si="4"/>
        <v>84318</v>
      </c>
      <c r="P8" s="325">
        <f t="shared" si="4"/>
        <v>81000</v>
      </c>
      <c r="Q8" s="325">
        <f t="shared" si="4"/>
        <v>81000</v>
      </c>
      <c r="R8" s="325">
        <f aca="true" t="shared" si="5" ref="R8:AR8">SUM(R5:R7)</f>
        <v>0</v>
      </c>
      <c r="S8" s="325">
        <f t="shared" si="5"/>
        <v>0</v>
      </c>
      <c r="T8" s="325">
        <f t="shared" si="5"/>
        <v>0</v>
      </c>
      <c r="U8" s="325">
        <f t="shared" si="5"/>
        <v>0</v>
      </c>
      <c r="V8" s="327">
        <f t="shared" si="5"/>
        <v>3</v>
      </c>
      <c r="W8" s="327">
        <f t="shared" si="5"/>
        <v>3</v>
      </c>
      <c r="X8" s="321">
        <f t="shared" si="1"/>
        <v>0.98</v>
      </c>
      <c r="Y8" s="327"/>
      <c r="Z8" s="327"/>
      <c r="AA8" s="327">
        <f t="shared" si="5"/>
        <v>0</v>
      </c>
      <c r="AB8" s="327">
        <f t="shared" si="5"/>
        <v>0</v>
      </c>
      <c r="AC8" s="327">
        <f t="shared" si="5"/>
        <v>5405</v>
      </c>
      <c r="AD8" s="327">
        <f t="shared" si="5"/>
        <v>5388</v>
      </c>
      <c r="AE8" s="327">
        <f t="shared" si="5"/>
        <v>10851</v>
      </c>
      <c r="AF8" s="327">
        <f t="shared" si="5"/>
        <v>10687</v>
      </c>
      <c r="AG8" s="327">
        <f t="shared" si="5"/>
        <v>3434</v>
      </c>
      <c r="AH8" s="327">
        <f t="shared" si="5"/>
        <v>3384</v>
      </c>
      <c r="AI8" s="327">
        <f t="shared" si="5"/>
        <v>0</v>
      </c>
      <c r="AJ8" s="327">
        <f t="shared" si="5"/>
        <v>0</v>
      </c>
      <c r="AK8" s="327">
        <f t="shared" si="5"/>
        <v>59431</v>
      </c>
      <c r="AL8" s="327">
        <f t="shared" si="5"/>
        <v>57760</v>
      </c>
      <c r="AM8" s="327">
        <f t="shared" si="5"/>
        <v>0</v>
      </c>
      <c r="AN8" s="327">
        <f t="shared" si="5"/>
        <v>0</v>
      </c>
      <c r="AO8" s="327">
        <f t="shared" si="5"/>
        <v>0</v>
      </c>
      <c r="AP8" s="327">
        <f t="shared" si="5"/>
        <v>0</v>
      </c>
      <c r="AQ8" s="327">
        <f t="shared" si="5"/>
        <v>0</v>
      </c>
      <c r="AR8" s="327">
        <f t="shared" si="5"/>
        <v>0</v>
      </c>
      <c r="AS8" s="1"/>
      <c r="AT8" s="1"/>
    </row>
    <row r="9" spans="1:46" ht="13.5">
      <c r="A9" s="318" t="s">
        <v>198</v>
      </c>
      <c r="B9" s="328">
        <v>20</v>
      </c>
      <c r="C9" s="320">
        <f t="shared" si="0"/>
        <v>1991.9</v>
      </c>
      <c r="D9" s="328">
        <v>479518</v>
      </c>
      <c r="E9" s="328">
        <v>478057</v>
      </c>
      <c r="F9" s="328">
        <v>355930</v>
      </c>
      <c r="G9" s="328">
        <v>355104</v>
      </c>
      <c r="H9" s="328">
        <v>27279</v>
      </c>
      <c r="I9" s="328">
        <v>27278</v>
      </c>
      <c r="J9" s="328">
        <v>57605</v>
      </c>
      <c r="K9" s="328">
        <v>57287</v>
      </c>
      <c r="L9" s="328">
        <v>8844</v>
      </c>
      <c r="M9" s="328">
        <v>8699</v>
      </c>
      <c r="N9" s="328">
        <v>1458</v>
      </c>
      <c r="O9" s="328">
        <v>1458</v>
      </c>
      <c r="P9" s="328"/>
      <c r="Q9" s="328"/>
      <c r="R9" s="328">
        <v>0</v>
      </c>
      <c r="S9" s="328">
        <v>0</v>
      </c>
      <c r="T9" s="328">
        <v>0</v>
      </c>
      <c r="U9" s="328">
        <v>0</v>
      </c>
      <c r="V9" s="321">
        <f t="shared" si="2"/>
        <v>1</v>
      </c>
      <c r="W9" s="321">
        <f t="shared" si="3"/>
        <v>1</v>
      </c>
      <c r="X9" s="321">
        <f t="shared" si="1"/>
        <v>1</v>
      </c>
      <c r="Y9" s="322"/>
      <c r="Z9" s="322"/>
      <c r="AA9" s="319"/>
      <c r="AB9" s="319"/>
      <c r="AC9" s="319"/>
      <c r="AD9" s="319"/>
      <c r="AE9" s="319"/>
      <c r="AF9" s="319"/>
      <c r="AG9" s="319">
        <v>300</v>
      </c>
      <c r="AH9" s="319">
        <v>300</v>
      </c>
      <c r="AI9" s="319"/>
      <c r="AJ9" s="319"/>
      <c r="AK9" s="319"/>
      <c r="AL9" s="319"/>
      <c r="AM9" s="319"/>
      <c r="AN9" s="319"/>
      <c r="AO9" s="323"/>
      <c r="AP9" s="323"/>
      <c r="AQ9" s="323"/>
      <c r="AR9" s="323"/>
      <c r="AS9" s="1"/>
      <c r="AT9" s="1"/>
    </row>
    <row r="10" spans="1:46" ht="13.5">
      <c r="A10" s="318" t="s">
        <v>199</v>
      </c>
      <c r="B10" s="328">
        <v>78</v>
      </c>
      <c r="C10" s="320">
        <f t="shared" si="0"/>
        <v>1857.1</v>
      </c>
      <c r="D10" s="328">
        <v>1739985</v>
      </c>
      <c r="E10" s="328">
        <v>1738208</v>
      </c>
      <c r="F10" s="328">
        <v>1279121</v>
      </c>
      <c r="G10" s="328">
        <v>1277872</v>
      </c>
      <c r="H10" s="328">
        <v>101974</v>
      </c>
      <c r="I10" s="328">
        <v>101973</v>
      </c>
      <c r="J10" s="328">
        <v>216912</v>
      </c>
      <c r="K10" s="328">
        <v>216910</v>
      </c>
      <c r="L10" s="328">
        <v>31639</v>
      </c>
      <c r="M10" s="328">
        <v>31115</v>
      </c>
      <c r="N10" s="328">
        <v>32480</v>
      </c>
      <c r="O10" s="328">
        <v>32480</v>
      </c>
      <c r="P10" s="328">
        <v>3492</v>
      </c>
      <c r="Q10" s="328">
        <v>3492</v>
      </c>
      <c r="R10" s="328">
        <v>0</v>
      </c>
      <c r="S10" s="328">
        <v>0</v>
      </c>
      <c r="T10" s="328">
        <v>0</v>
      </c>
      <c r="U10" s="328">
        <v>0</v>
      </c>
      <c r="V10" s="321">
        <f t="shared" si="2"/>
        <v>1</v>
      </c>
      <c r="W10" s="321">
        <f t="shared" si="3"/>
        <v>1</v>
      </c>
      <c r="X10" s="321">
        <f t="shared" si="1"/>
        <v>1</v>
      </c>
      <c r="Y10" s="322"/>
      <c r="Z10" s="322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>
        <v>46150</v>
      </c>
      <c r="AN10" s="319">
        <v>45434</v>
      </c>
      <c r="AO10" s="323"/>
      <c r="AP10" s="323"/>
      <c r="AQ10" s="323"/>
      <c r="AR10" s="323"/>
      <c r="AS10" s="1"/>
      <c r="AT10" s="1"/>
    </row>
    <row r="11" spans="1:46" ht="13.5">
      <c r="A11" s="318" t="s">
        <v>200</v>
      </c>
      <c r="B11" s="328">
        <v>25</v>
      </c>
      <c r="C11" s="320">
        <f t="shared" si="0"/>
        <v>2246</v>
      </c>
      <c r="D11" s="328">
        <v>675597</v>
      </c>
      <c r="E11" s="328">
        <v>673807</v>
      </c>
      <c r="F11" s="328">
        <v>516991</v>
      </c>
      <c r="G11" s="328">
        <v>516359</v>
      </c>
      <c r="H11" s="328">
        <v>31170</v>
      </c>
      <c r="I11" s="328">
        <v>31169</v>
      </c>
      <c r="J11" s="328">
        <v>85515</v>
      </c>
      <c r="K11" s="328">
        <v>84452</v>
      </c>
      <c r="L11" s="328">
        <v>13164</v>
      </c>
      <c r="M11" s="328">
        <v>13114</v>
      </c>
      <c r="N11" s="328">
        <v>571</v>
      </c>
      <c r="O11" s="328">
        <v>571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1">
        <f t="shared" si="2"/>
        <v>1</v>
      </c>
      <c r="W11" s="321">
        <f t="shared" si="3"/>
        <v>1</v>
      </c>
      <c r="X11" s="321">
        <f t="shared" si="1"/>
        <v>1</v>
      </c>
      <c r="Y11" s="322"/>
      <c r="Z11" s="322"/>
      <c r="AA11" s="319"/>
      <c r="AB11" s="319"/>
      <c r="AC11" s="319"/>
      <c r="AD11" s="319"/>
      <c r="AE11" s="319"/>
      <c r="AF11" s="319"/>
      <c r="AG11" s="319">
        <v>3288</v>
      </c>
      <c r="AH11" s="319">
        <v>3288</v>
      </c>
      <c r="AI11" s="319"/>
      <c r="AJ11" s="319"/>
      <c r="AK11" s="319"/>
      <c r="AL11" s="319"/>
      <c r="AM11" s="319">
        <v>10500</v>
      </c>
      <c r="AN11" s="319">
        <v>9688</v>
      </c>
      <c r="AO11" s="323"/>
      <c r="AP11" s="323"/>
      <c r="AQ11" s="323"/>
      <c r="AR11" s="323"/>
      <c r="AS11" s="1"/>
      <c r="AT11" s="1"/>
    </row>
    <row r="12" spans="1:46" ht="13.5">
      <c r="A12" s="324" t="s">
        <v>202</v>
      </c>
      <c r="B12" s="325">
        <f>SUM(B9:B11)</f>
        <v>123</v>
      </c>
      <c r="C12" s="327">
        <f>SUM(C9:C11)</f>
        <v>6095</v>
      </c>
      <c r="D12" s="325">
        <f>SUM(D9:D11)</f>
        <v>2895100</v>
      </c>
      <c r="E12" s="325">
        <f aca="true" t="shared" si="6" ref="E12:AR12">SUM(E9:E11)</f>
        <v>2890072</v>
      </c>
      <c r="F12" s="325">
        <f t="shared" si="6"/>
        <v>2152042</v>
      </c>
      <c r="G12" s="325">
        <f t="shared" si="6"/>
        <v>2149335</v>
      </c>
      <c r="H12" s="325">
        <f t="shared" si="6"/>
        <v>160423</v>
      </c>
      <c r="I12" s="325">
        <f t="shared" si="6"/>
        <v>160420</v>
      </c>
      <c r="J12" s="325">
        <f t="shared" si="6"/>
        <v>360032</v>
      </c>
      <c r="K12" s="325">
        <f t="shared" si="6"/>
        <v>358649</v>
      </c>
      <c r="L12" s="325">
        <f t="shared" si="6"/>
        <v>53647</v>
      </c>
      <c r="M12" s="325">
        <f t="shared" si="6"/>
        <v>52928</v>
      </c>
      <c r="N12" s="325">
        <f t="shared" si="6"/>
        <v>34509</v>
      </c>
      <c r="O12" s="325">
        <f t="shared" si="6"/>
        <v>34509</v>
      </c>
      <c r="P12" s="325">
        <f t="shared" si="6"/>
        <v>3492</v>
      </c>
      <c r="Q12" s="325">
        <f t="shared" si="6"/>
        <v>3492</v>
      </c>
      <c r="R12" s="325">
        <f t="shared" si="6"/>
        <v>0</v>
      </c>
      <c r="S12" s="325">
        <f t="shared" si="6"/>
        <v>0</v>
      </c>
      <c r="T12" s="325">
        <f t="shared" si="6"/>
        <v>0</v>
      </c>
      <c r="U12" s="325">
        <f t="shared" si="6"/>
        <v>0</v>
      </c>
      <c r="V12" s="327">
        <f t="shared" si="6"/>
        <v>3</v>
      </c>
      <c r="W12" s="327">
        <f t="shared" si="6"/>
        <v>3</v>
      </c>
      <c r="X12" s="327">
        <f t="shared" si="6"/>
        <v>3</v>
      </c>
      <c r="Y12" s="327">
        <f t="shared" si="6"/>
        <v>0</v>
      </c>
      <c r="Z12" s="327">
        <f t="shared" si="6"/>
        <v>0</v>
      </c>
      <c r="AA12" s="327">
        <f t="shared" si="6"/>
        <v>0</v>
      </c>
      <c r="AB12" s="327">
        <f t="shared" si="6"/>
        <v>0</v>
      </c>
      <c r="AC12" s="327">
        <f t="shared" si="6"/>
        <v>0</v>
      </c>
      <c r="AD12" s="327">
        <f t="shared" si="6"/>
        <v>0</v>
      </c>
      <c r="AE12" s="327">
        <f t="shared" si="6"/>
        <v>0</v>
      </c>
      <c r="AF12" s="327">
        <f t="shared" si="6"/>
        <v>0</v>
      </c>
      <c r="AG12" s="327">
        <f t="shared" si="6"/>
        <v>3588</v>
      </c>
      <c r="AH12" s="327">
        <f t="shared" si="6"/>
        <v>3588</v>
      </c>
      <c r="AI12" s="327">
        <f t="shared" si="6"/>
        <v>0</v>
      </c>
      <c r="AJ12" s="327">
        <f t="shared" si="6"/>
        <v>0</v>
      </c>
      <c r="AK12" s="327">
        <f t="shared" si="6"/>
        <v>0</v>
      </c>
      <c r="AL12" s="327">
        <f t="shared" si="6"/>
        <v>0</v>
      </c>
      <c r="AM12" s="327">
        <f t="shared" si="6"/>
        <v>56650</v>
      </c>
      <c r="AN12" s="327">
        <f t="shared" si="6"/>
        <v>55122</v>
      </c>
      <c r="AO12" s="327">
        <f t="shared" si="6"/>
        <v>0</v>
      </c>
      <c r="AP12" s="327">
        <f t="shared" si="6"/>
        <v>0</v>
      </c>
      <c r="AQ12" s="327">
        <f t="shared" si="6"/>
        <v>0</v>
      </c>
      <c r="AR12" s="327">
        <f t="shared" si="6"/>
        <v>0</v>
      </c>
      <c r="AS12" s="1"/>
      <c r="AT12" s="1"/>
    </row>
    <row r="13" spans="1:46" ht="13.5">
      <c r="A13" s="318" t="s">
        <v>203</v>
      </c>
      <c r="B13" s="328">
        <v>398</v>
      </c>
      <c r="C13" s="320">
        <f aca="true" t="shared" si="7" ref="C13:C28">E13/B13/12</f>
        <v>714.1</v>
      </c>
      <c r="D13" s="328">
        <v>3442565</v>
      </c>
      <c r="E13" s="328">
        <v>3410679</v>
      </c>
      <c r="F13" s="328">
        <v>2218258</v>
      </c>
      <c r="G13" s="328">
        <v>2209066</v>
      </c>
      <c r="H13" s="328">
        <v>152648</v>
      </c>
      <c r="I13" s="328">
        <v>152647</v>
      </c>
      <c r="J13" s="328">
        <v>357575</v>
      </c>
      <c r="K13" s="328">
        <v>354660</v>
      </c>
      <c r="L13" s="328">
        <v>54752</v>
      </c>
      <c r="M13" s="328">
        <v>54316</v>
      </c>
      <c r="N13" s="328">
        <v>153275</v>
      </c>
      <c r="O13" s="328">
        <v>135681</v>
      </c>
      <c r="P13" s="328">
        <v>22705</v>
      </c>
      <c r="Q13" s="328">
        <v>22704</v>
      </c>
      <c r="R13" s="328">
        <v>0</v>
      </c>
      <c r="S13" s="328">
        <v>0</v>
      </c>
      <c r="T13" s="328">
        <v>0</v>
      </c>
      <c r="U13" s="328">
        <v>0</v>
      </c>
      <c r="V13" s="321">
        <f t="shared" si="2"/>
        <v>1</v>
      </c>
      <c r="W13" s="321">
        <f t="shared" si="3"/>
        <v>1</v>
      </c>
      <c r="X13" s="321">
        <f t="shared" si="1"/>
        <v>0.89</v>
      </c>
      <c r="Y13" s="329">
        <v>25000</v>
      </c>
      <c r="Z13" s="329">
        <v>25000</v>
      </c>
      <c r="AA13" s="319">
        <v>3711</v>
      </c>
      <c r="AB13" s="319">
        <v>3011</v>
      </c>
      <c r="AC13" s="328">
        <v>3846</v>
      </c>
      <c r="AD13" s="328">
        <v>3842</v>
      </c>
      <c r="AE13" s="328">
        <v>3063</v>
      </c>
      <c r="AF13" s="328">
        <v>3062</v>
      </c>
      <c r="AG13" s="319">
        <v>1248</v>
      </c>
      <c r="AH13" s="319">
        <v>1248</v>
      </c>
      <c r="AI13" s="328">
        <v>0</v>
      </c>
      <c r="AJ13" s="328">
        <v>0</v>
      </c>
      <c r="AK13" s="319">
        <v>0</v>
      </c>
      <c r="AL13" s="319">
        <v>0</v>
      </c>
      <c r="AM13" s="319">
        <v>1500</v>
      </c>
      <c r="AN13" s="319">
        <v>1500</v>
      </c>
      <c r="AO13" s="323"/>
      <c r="AP13" s="323"/>
      <c r="AQ13" s="323">
        <v>0</v>
      </c>
      <c r="AR13" s="323">
        <v>0</v>
      </c>
      <c r="AS13" s="1"/>
      <c r="AT13" s="1"/>
    </row>
    <row r="14" spans="1:46" ht="13.5">
      <c r="A14" s="318" t="s">
        <v>204</v>
      </c>
      <c r="B14" s="328">
        <v>605</v>
      </c>
      <c r="C14" s="320">
        <f t="shared" si="7"/>
        <v>459.5</v>
      </c>
      <c r="D14" s="328">
        <v>3341727</v>
      </c>
      <c r="E14" s="328">
        <v>3335729</v>
      </c>
      <c r="F14" s="328">
        <v>2279444</v>
      </c>
      <c r="G14" s="328">
        <v>2278287</v>
      </c>
      <c r="H14" s="328">
        <v>163213</v>
      </c>
      <c r="I14" s="328">
        <v>163213</v>
      </c>
      <c r="J14" s="328">
        <v>362783</v>
      </c>
      <c r="K14" s="328">
        <v>362783</v>
      </c>
      <c r="L14" s="328">
        <v>56274</v>
      </c>
      <c r="M14" s="328">
        <v>56100</v>
      </c>
      <c r="N14" s="328">
        <v>202000</v>
      </c>
      <c r="O14" s="328">
        <v>197339</v>
      </c>
      <c r="P14" s="328">
        <v>61433</v>
      </c>
      <c r="Q14" s="328">
        <v>61433</v>
      </c>
      <c r="R14" s="328">
        <v>0</v>
      </c>
      <c r="S14" s="328">
        <v>0</v>
      </c>
      <c r="T14" s="328">
        <v>0</v>
      </c>
      <c r="U14" s="328">
        <v>0</v>
      </c>
      <c r="V14" s="321">
        <f t="shared" si="2"/>
        <v>1</v>
      </c>
      <c r="W14" s="321">
        <f t="shared" si="3"/>
        <v>1</v>
      </c>
      <c r="X14" s="321">
        <f>O14/N14</f>
        <v>0.98</v>
      </c>
      <c r="Y14" s="329">
        <v>2267</v>
      </c>
      <c r="Z14" s="329">
        <v>2267</v>
      </c>
      <c r="AA14" s="319">
        <v>5983</v>
      </c>
      <c r="AB14" s="319">
        <v>5983</v>
      </c>
      <c r="AC14" s="328">
        <v>63374</v>
      </c>
      <c r="AD14" s="328">
        <v>63374</v>
      </c>
      <c r="AE14" s="328">
        <v>2100</v>
      </c>
      <c r="AF14" s="328">
        <v>2100</v>
      </c>
      <c r="AG14" s="319">
        <v>3848</v>
      </c>
      <c r="AH14" s="319">
        <v>3848</v>
      </c>
      <c r="AI14" s="319">
        <v>0</v>
      </c>
      <c r="AJ14" s="319">
        <v>0</v>
      </c>
      <c r="AK14" s="319">
        <v>0</v>
      </c>
      <c r="AL14" s="319">
        <v>0</v>
      </c>
      <c r="AM14" s="319">
        <v>2700</v>
      </c>
      <c r="AN14" s="319">
        <v>2700</v>
      </c>
      <c r="AO14" s="323"/>
      <c r="AP14" s="323"/>
      <c r="AQ14" s="323">
        <v>0</v>
      </c>
      <c r="AR14" s="323">
        <v>0</v>
      </c>
      <c r="AS14" s="1"/>
      <c r="AT14" s="1"/>
    </row>
    <row r="15" spans="1:46" s="60" customFormat="1" ht="13.5">
      <c r="A15" s="318" t="s">
        <v>205</v>
      </c>
      <c r="B15" s="328">
        <v>585</v>
      </c>
      <c r="C15" s="320">
        <f t="shared" si="7"/>
        <v>668.7</v>
      </c>
      <c r="D15" s="328">
        <v>4718734</v>
      </c>
      <c r="E15" s="328">
        <v>4693966</v>
      </c>
      <c r="F15" s="328">
        <v>3263317</v>
      </c>
      <c r="G15" s="328">
        <v>3247923</v>
      </c>
      <c r="H15" s="328">
        <v>234227</v>
      </c>
      <c r="I15" s="328">
        <v>234226</v>
      </c>
      <c r="J15" s="328">
        <v>497173</v>
      </c>
      <c r="K15" s="328">
        <v>495166</v>
      </c>
      <c r="L15" s="328">
        <v>78282</v>
      </c>
      <c r="M15" s="328">
        <v>78068</v>
      </c>
      <c r="N15" s="328">
        <v>193536</v>
      </c>
      <c r="O15" s="328">
        <v>193533</v>
      </c>
      <c r="P15" s="328">
        <v>80000</v>
      </c>
      <c r="Q15" s="328">
        <v>73588</v>
      </c>
      <c r="R15" s="328">
        <v>57950</v>
      </c>
      <c r="S15" s="328">
        <v>57950</v>
      </c>
      <c r="T15" s="328">
        <v>0</v>
      </c>
      <c r="U15" s="328">
        <v>0</v>
      </c>
      <c r="V15" s="321">
        <f t="shared" si="2"/>
        <v>1</v>
      </c>
      <c r="W15" s="321">
        <f t="shared" si="3"/>
        <v>1</v>
      </c>
      <c r="X15" s="321">
        <f aca="true" t="shared" si="8" ref="X15:X69">O15/N15</f>
        <v>1</v>
      </c>
      <c r="Y15" s="329">
        <v>3000</v>
      </c>
      <c r="Z15" s="329">
        <v>3000</v>
      </c>
      <c r="AA15" s="319">
        <v>11233</v>
      </c>
      <c r="AB15" s="319">
        <v>10129</v>
      </c>
      <c r="AC15" s="328">
        <v>27569</v>
      </c>
      <c r="AD15" s="328">
        <v>27509</v>
      </c>
      <c r="AE15" s="328">
        <v>41493</v>
      </c>
      <c r="AF15" s="328">
        <v>41477</v>
      </c>
      <c r="AG15" s="319">
        <v>892</v>
      </c>
      <c r="AH15" s="319">
        <v>892</v>
      </c>
      <c r="AI15" s="319">
        <v>0</v>
      </c>
      <c r="AJ15" s="319">
        <v>0</v>
      </c>
      <c r="AK15" s="319">
        <v>0</v>
      </c>
      <c r="AL15" s="319">
        <v>0</v>
      </c>
      <c r="AM15" s="319">
        <v>2700</v>
      </c>
      <c r="AN15" s="319">
        <v>2472</v>
      </c>
      <c r="AO15" s="323"/>
      <c r="AP15" s="323"/>
      <c r="AQ15" s="323">
        <v>0</v>
      </c>
      <c r="AR15" s="323">
        <v>0</v>
      </c>
      <c r="AS15" s="330"/>
      <c r="AT15" s="330"/>
    </row>
    <row r="16" spans="1:46" s="60" customFormat="1" ht="13.5">
      <c r="A16" s="318" t="s">
        <v>206</v>
      </c>
      <c r="B16" s="328">
        <v>497</v>
      </c>
      <c r="C16" s="320">
        <f t="shared" si="7"/>
        <v>635.8</v>
      </c>
      <c r="D16" s="328">
        <v>3817855</v>
      </c>
      <c r="E16" s="328">
        <v>3791972</v>
      </c>
      <c r="F16" s="328">
        <v>2143816</v>
      </c>
      <c r="G16" s="328">
        <v>2135782</v>
      </c>
      <c r="H16" s="328">
        <v>150983</v>
      </c>
      <c r="I16" s="328">
        <v>150982</v>
      </c>
      <c r="J16" s="328">
        <v>331932</v>
      </c>
      <c r="K16" s="328">
        <v>331931</v>
      </c>
      <c r="L16" s="328">
        <v>48343</v>
      </c>
      <c r="M16" s="328">
        <v>48270</v>
      </c>
      <c r="N16" s="328">
        <v>153359</v>
      </c>
      <c r="O16" s="328">
        <v>146240</v>
      </c>
      <c r="P16" s="328">
        <v>230967</v>
      </c>
      <c r="Q16" s="328">
        <v>226807</v>
      </c>
      <c r="R16" s="328">
        <v>536360</v>
      </c>
      <c r="S16" s="328">
        <v>536360</v>
      </c>
      <c r="T16" s="328">
        <v>0</v>
      </c>
      <c r="U16" s="328">
        <v>0</v>
      </c>
      <c r="V16" s="321">
        <f t="shared" si="2"/>
        <v>1</v>
      </c>
      <c r="W16" s="321">
        <f t="shared" si="3"/>
        <v>1</v>
      </c>
      <c r="X16" s="321">
        <f t="shared" si="8"/>
        <v>0.95</v>
      </c>
      <c r="Y16" s="329">
        <v>11500</v>
      </c>
      <c r="Z16" s="329">
        <v>11500</v>
      </c>
      <c r="AA16" s="319">
        <v>4568</v>
      </c>
      <c r="AB16" s="319">
        <v>3730</v>
      </c>
      <c r="AC16" s="328">
        <v>7298</v>
      </c>
      <c r="AD16" s="328">
        <v>7071</v>
      </c>
      <c r="AE16" s="328">
        <v>2800</v>
      </c>
      <c r="AF16" s="328">
        <v>2799</v>
      </c>
      <c r="AG16" s="319">
        <v>3616</v>
      </c>
      <c r="AH16" s="319">
        <v>3616</v>
      </c>
      <c r="AI16" s="319">
        <v>0</v>
      </c>
      <c r="AJ16" s="319">
        <v>0</v>
      </c>
      <c r="AK16" s="319">
        <v>0</v>
      </c>
      <c r="AL16" s="319">
        <v>0</v>
      </c>
      <c r="AM16" s="319">
        <v>2700</v>
      </c>
      <c r="AN16" s="319">
        <v>2700</v>
      </c>
      <c r="AO16" s="323"/>
      <c r="AP16" s="323"/>
      <c r="AQ16" s="323">
        <v>0</v>
      </c>
      <c r="AR16" s="323">
        <v>0</v>
      </c>
      <c r="AS16" s="330"/>
      <c r="AT16" s="330"/>
    </row>
    <row r="17" spans="1:46" ht="13.5">
      <c r="A17" s="318" t="s">
        <v>207</v>
      </c>
      <c r="B17" s="328">
        <v>368</v>
      </c>
      <c r="C17" s="320">
        <f t="shared" si="7"/>
        <v>599.2</v>
      </c>
      <c r="D17" s="328">
        <v>2648090</v>
      </c>
      <c r="E17" s="328">
        <v>2645869</v>
      </c>
      <c r="F17" s="328">
        <v>1900066</v>
      </c>
      <c r="G17" s="328">
        <v>1900060</v>
      </c>
      <c r="H17" s="328">
        <v>139556</v>
      </c>
      <c r="I17" s="328">
        <v>139556</v>
      </c>
      <c r="J17" s="328">
        <v>297601</v>
      </c>
      <c r="K17" s="328">
        <v>296364</v>
      </c>
      <c r="L17" s="328">
        <v>45267</v>
      </c>
      <c r="M17" s="328">
        <v>44675</v>
      </c>
      <c r="N17" s="328">
        <v>87181</v>
      </c>
      <c r="O17" s="328">
        <v>87150</v>
      </c>
      <c r="P17" s="328">
        <v>1253</v>
      </c>
      <c r="Q17" s="328">
        <v>1253</v>
      </c>
      <c r="R17" s="328">
        <v>0</v>
      </c>
      <c r="S17" s="328">
        <v>0</v>
      </c>
      <c r="T17" s="328">
        <v>0</v>
      </c>
      <c r="U17" s="328">
        <v>0</v>
      </c>
      <c r="V17" s="321">
        <f t="shared" si="2"/>
        <v>1</v>
      </c>
      <c r="W17" s="321">
        <f t="shared" si="3"/>
        <v>1</v>
      </c>
      <c r="X17" s="321">
        <f t="shared" si="8"/>
        <v>1</v>
      </c>
      <c r="Y17" s="322"/>
      <c r="Z17" s="322"/>
      <c r="AA17" s="319">
        <v>2100</v>
      </c>
      <c r="AB17" s="319">
        <v>1259</v>
      </c>
      <c r="AC17" s="328">
        <v>1269</v>
      </c>
      <c r="AD17" s="328">
        <v>1269</v>
      </c>
      <c r="AE17" s="328">
        <v>212</v>
      </c>
      <c r="AF17" s="328">
        <v>210</v>
      </c>
      <c r="AG17" s="319">
        <v>6048</v>
      </c>
      <c r="AH17" s="319">
        <v>6048</v>
      </c>
      <c r="AI17" s="319">
        <v>0</v>
      </c>
      <c r="AJ17" s="319">
        <v>0</v>
      </c>
      <c r="AK17" s="319">
        <v>0</v>
      </c>
      <c r="AL17" s="319">
        <v>0</v>
      </c>
      <c r="AM17" s="319">
        <v>1500</v>
      </c>
      <c r="AN17" s="319">
        <v>1000</v>
      </c>
      <c r="AO17" s="323"/>
      <c r="AP17" s="323"/>
      <c r="AQ17" s="323">
        <v>0</v>
      </c>
      <c r="AR17" s="323">
        <v>0</v>
      </c>
      <c r="AS17" s="1"/>
      <c r="AT17" s="1"/>
    </row>
    <row r="18" spans="1:46" ht="13.5">
      <c r="A18" s="318" t="s">
        <v>208</v>
      </c>
      <c r="B18" s="328">
        <v>571</v>
      </c>
      <c r="C18" s="320">
        <f t="shared" si="7"/>
        <v>472.8</v>
      </c>
      <c r="D18" s="328">
        <v>3244937</v>
      </c>
      <c r="E18" s="328">
        <v>3239950</v>
      </c>
      <c r="F18" s="328">
        <v>2233170</v>
      </c>
      <c r="G18" s="328">
        <v>2232613</v>
      </c>
      <c r="H18" s="328">
        <v>156999</v>
      </c>
      <c r="I18" s="328">
        <v>156998</v>
      </c>
      <c r="J18" s="328">
        <v>361337</v>
      </c>
      <c r="K18" s="328">
        <v>361337</v>
      </c>
      <c r="L18" s="328">
        <v>56506</v>
      </c>
      <c r="M18" s="328">
        <v>52238</v>
      </c>
      <c r="N18" s="328">
        <v>105661</v>
      </c>
      <c r="O18" s="328">
        <v>105657</v>
      </c>
      <c r="P18" s="328">
        <v>133000</v>
      </c>
      <c r="Q18" s="328">
        <v>133000</v>
      </c>
      <c r="R18" s="328">
        <v>0</v>
      </c>
      <c r="S18" s="328">
        <v>0</v>
      </c>
      <c r="T18" s="328">
        <v>0</v>
      </c>
      <c r="U18" s="328">
        <v>0</v>
      </c>
      <c r="V18" s="321">
        <f t="shared" si="2"/>
        <v>1</v>
      </c>
      <c r="W18" s="321">
        <f t="shared" si="3"/>
        <v>1</v>
      </c>
      <c r="X18" s="321">
        <f t="shared" si="8"/>
        <v>1</v>
      </c>
      <c r="Y18" s="329">
        <v>3000</v>
      </c>
      <c r="Z18" s="329">
        <v>2905</v>
      </c>
      <c r="AA18" s="331">
        <v>2537</v>
      </c>
      <c r="AB18" s="331">
        <v>2337</v>
      </c>
      <c r="AC18" s="332">
        <v>6843</v>
      </c>
      <c r="AD18" s="332">
        <v>6690</v>
      </c>
      <c r="AE18" s="328">
        <v>2800</v>
      </c>
      <c r="AF18" s="328">
        <v>2788</v>
      </c>
      <c r="AG18" s="319">
        <v>1728</v>
      </c>
      <c r="AH18" s="319">
        <v>1728</v>
      </c>
      <c r="AI18" s="319">
        <v>0</v>
      </c>
      <c r="AJ18" s="319">
        <v>0</v>
      </c>
      <c r="AK18" s="319">
        <v>0</v>
      </c>
      <c r="AL18" s="319">
        <v>0</v>
      </c>
      <c r="AM18" s="319">
        <v>2700</v>
      </c>
      <c r="AN18" s="319">
        <v>2700</v>
      </c>
      <c r="AO18" s="323"/>
      <c r="AP18" s="323"/>
      <c r="AQ18" s="323">
        <v>0</v>
      </c>
      <c r="AR18" s="323">
        <v>0</v>
      </c>
      <c r="AS18" s="1"/>
      <c r="AT18" s="1"/>
    </row>
    <row r="19" spans="1:46" ht="13.5">
      <c r="A19" s="318" t="s">
        <v>209</v>
      </c>
      <c r="B19" s="328">
        <v>166</v>
      </c>
      <c r="C19" s="320">
        <f t="shared" si="7"/>
        <v>638.5</v>
      </c>
      <c r="D19" s="328">
        <v>1275381</v>
      </c>
      <c r="E19" s="328">
        <v>1271988</v>
      </c>
      <c r="F19" s="328">
        <v>813700</v>
      </c>
      <c r="G19" s="328">
        <v>813661</v>
      </c>
      <c r="H19" s="328">
        <v>58708</v>
      </c>
      <c r="I19" s="328">
        <v>58707</v>
      </c>
      <c r="J19" s="328">
        <v>127987</v>
      </c>
      <c r="K19" s="328">
        <v>127718</v>
      </c>
      <c r="L19" s="328">
        <v>20605</v>
      </c>
      <c r="M19" s="328">
        <v>20376</v>
      </c>
      <c r="N19" s="328">
        <v>50319</v>
      </c>
      <c r="O19" s="328">
        <v>50319</v>
      </c>
      <c r="P19" s="328">
        <v>53000</v>
      </c>
      <c r="Q19" s="328">
        <v>52998</v>
      </c>
      <c r="R19" s="328">
        <v>0</v>
      </c>
      <c r="S19" s="328">
        <v>0</v>
      </c>
      <c r="T19" s="328">
        <v>0</v>
      </c>
      <c r="U19" s="328">
        <v>0</v>
      </c>
      <c r="V19" s="321">
        <f t="shared" si="2"/>
        <v>1</v>
      </c>
      <c r="W19" s="321">
        <f t="shared" si="3"/>
        <v>1</v>
      </c>
      <c r="X19" s="321">
        <f t="shared" si="8"/>
        <v>1</v>
      </c>
      <c r="Y19" s="329"/>
      <c r="Z19" s="329"/>
      <c r="AA19" s="331">
        <v>0</v>
      </c>
      <c r="AB19" s="331">
        <v>0</v>
      </c>
      <c r="AC19" s="332">
        <v>3804</v>
      </c>
      <c r="AD19" s="332">
        <v>3759</v>
      </c>
      <c r="AE19" s="328">
        <v>2573</v>
      </c>
      <c r="AF19" s="328">
        <v>2572</v>
      </c>
      <c r="AG19" s="319">
        <v>0</v>
      </c>
      <c r="AH19" s="319">
        <v>0</v>
      </c>
      <c r="AI19" s="319">
        <v>0</v>
      </c>
      <c r="AJ19" s="319">
        <v>0</v>
      </c>
      <c r="AK19" s="319">
        <v>0</v>
      </c>
      <c r="AL19" s="319">
        <v>0</v>
      </c>
      <c r="AM19" s="319">
        <v>1500</v>
      </c>
      <c r="AN19" s="319">
        <v>1500</v>
      </c>
      <c r="AO19" s="323"/>
      <c r="AP19" s="323"/>
      <c r="AQ19" s="323"/>
      <c r="AR19" s="323"/>
      <c r="AS19" s="1"/>
      <c r="AT19" s="1"/>
    </row>
    <row r="20" spans="1:46" ht="13.5">
      <c r="A20" s="318" t="s">
        <v>210</v>
      </c>
      <c r="B20" s="328">
        <v>514</v>
      </c>
      <c r="C20" s="320">
        <f t="shared" si="7"/>
        <v>446.9</v>
      </c>
      <c r="D20" s="328">
        <v>2758887</v>
      </c>
      <c r="E20" s="328">
        <v>2756470</v>
      </c>
      <c r="F20" s="328">
        <v>1933231</v>
      </c>
      <c r="G20" s="328">
        <v>1933231</v>
      </c>
      <c r="H20" s="328">
        <v>139766</v>
      </c>
      <c r="I20" s="328">
        <v>139765</v>
      </c>
      <c r="J20" s="328">
        <v>308838</v>
      </c>
      <c r="K20" s="328">
        <v>308741</v>
      </c>
      <c r="L20" s="328">
        <v>46753</v>
      </c>
      <c r="M20" s="328">
        <v>46700</v>
      </c>
      <c r="N20" s="328">
        <v>64067</v>
      </c>
      <c r="O20" s="328">
        <v>62567</v>
      </c>
      <c r="P20" s="328">
        <v>3560</v>
      </c>
      <c r="Q20" s="328">
        <v>3554</v>
      </c>
      <c r="R20" s="328">
        <v>0</v>
      </c>
      <c r="S20" s="328">
        <v>0</v>
      </c>
      <c r="T20" s="328">
        <v>0</v>
      </c>
      <c r="U20" s="328">
        <v>0</v>
      </c>
      <c r="V20" s="321">
        <f t="shared" si="2"/>
        <v>1</v>
      </c>
      <c r="W20" s="321">
        <f>G20/F20</f>
        <v>1</v>
      </c>
      <c r="X20" s="321">
        <f>O20/N20</f>
        <v>0.98</v>
      </c>
      <c r="Y20" s="329">
        <v>7500</v>
      </c>
      <c r="Z20" s="329">
        <v>7500</v>
      </c>
      <c r="AA20" s="319">
        <v>1547</v>
      </c>
      <c r="AB20" s="319">
        <v>1480</v>
      </c>
      <c r="AC20" s="328">
        <v>14113</v>
      </c>
      <c r="AD20" s="328">
        <v>14088</v>
      </c>
      <c r="AE20" s="328">
        <v>1155</v>
      </c>
      <c r="AF20" s="328">
        <v>1153</v>
      </c>
      <c r="AG20" s="319">
        <v>1992</v>
      </c>
      <c r="AH20" s="319">
        <v>1992</v>
      </c>
      <c r="AI20" s="319">
        <v>0</v>
      </c>
      <c r="AJ20" s="319">
        <v>0</v>
      </c>
      <c r="AK20" s="319">
        <v>0</v>
      </c>
      <c r="AL20" s="319">
        <v>0</v>
      </c>
      <c r="AM20" s="319">
        <v>2700</v>
      </c>
      <c r="AN20" s="319">
        <v>2689</v>
      </c>
      <c r="AO20" s="323"/>
      <c r="AP20" s="323"/>
      <c r="AQ20" s="333">
        <v>0</v>
      </c>
      <c r="AR20" s="333">
        <v>0</v>
      </c>
      <c r="AS20" s="1"/>
      <c r="AT20" s="1"/>
    </row>
    <row r="21" spans="1:46" s="60" customFormat="1" ht="13.5">
      <c r="A21" s="318" t="s">
        <v>211</v>
      </c>
      <c r="B21" s="328">
        <v>452</v>
      </c>
      <c r="C21" s="320">
        <f t="shared" si="7"/>
        <v>467.3</v>
      </c>
      <c r="D21" s="328">
        <v>2541975</v>
      </c>
      <c r="E21" s="328">
        <v>2534876</v>
      </c>
      <c r="F21" s="328">
        <v>1719371</v>
      </c>
      <c r="G21" s="328">
        <v>1718737</v>
      </c>
      <c r="H21" s="328">
        <v>115335</v>
      </c>
      <c r="I21" s="328">
        <v>115335</v>
      </c>
      <c r="J21" s="328">
        <v>269144</v>
      </c>
      <c r="K21" s="328">
        <v>266222</v>
      </c>
      <c r="L21" s="328">
        <v>41549</v>
      </c>
      <c r="M21" s="328">
        <v>41130</v>
      </c>
      <c r="N21" s="328">
        <v>101908</v>
      </c>
      <c r="O21" s="328">
        <v>99024</v>
      </c>
      <c r="P21" s="328">
        <v>65000</v>
      </c>
      <c r="Q21" s="328">
        <v>64980</v>
      </c>
      <c r="R21" s="328">
        <v>40870</v>
      </c>
      <c r="S21" s="328">
        <v>40870</v>
      </c>
      <c r="T21" s="328">
        <v>0</v>
      </c>
      <c r="U21" s="328">
        <v>0</v>
      </c>
      <c r="V21" s="321">
        <f t="shared" si="2"/>
        <v>1</v>
      </c>
      <c r="W21" s="321">
        <f t="shared" si="3"/>
        <v>1</v>
      </c>
      <c r="X21" s="321">
        <f t="shared" si="8"/>
        <v>0.97</v>
      </c>
      <c r="Y21" s="322">
        <v>0</v>
      </c>
      <c r="Z21" s="322">
        <v>0</v>
      </c>
      <c r="AA21" s="319">
        <v>2773</v>
      </c>
      <c r="AB21" s="319">
        <v>2773</v>
      </c>
      <c r="AC21" s="328">
        <v>3018</v>
      </c>
      <c r="AD21" s="328">
        <v>3007</v>
      </c>
      <c r="AE21" s="328">
        <v>1400</v>
      </c>
      <c r="AF21" s="328">
        <v>1400</v>
      </c>
      <c r="AG21" s="319">
        <v>1224</v>
      </c>
      <c r="AH21" s="319">
        <v>1224</v>
      </c>
      <c r="AI21" s="319">
        <v>0</v>
      </c>
      <c r="AJ21" s="319">
        <v>0</v>
      </c>
      <c r="AK21" s="319">
        <v>0</v>
      </c>
      <c r="AL21" s="319">
        <v>0</v>
      </c>
      <c r="AM21" s="319">
        <v>3500</v>
      </c>
      <c r="AN21" s="319">
        <v>3500</v>
      </c>
      <c r="AO21" s="323"/>
      <c r="AP21" s="323"/>
      <c r="AQ21" s="323">
        <v>0</v>
      </c>
      <c r="AR21" s="323">
        <v>0</v>
      </c>
      <c r="AS21" s="330"/>
      <c r="AT21" s="330"/>
    </row>
    <row r="22" spans="1:46" s="60" customFormat="1" ht="13.5">
      <c r="A22" s="318" t="s">
        <v>212</v>
      </c>
      <c r="B22" s="328">
        <v>241</v>
      </c>
      <c r="C22" s="320">
        <f t="shared" si="7"/>
        <v>582.6</v>
      </c>
      <c r="D22" s="328">
        <v>1688569</v>
      </c>
      <c r="E22" s="328">
        <v>1684957</v>
      </c>
      <c r="F22" s="328">
        <v>1196345</v>
      </c>
      <c r="G22" s="328">
        <v>1196254</v>
      </c>
      <c r="H22" s="328">
        <v>77184</v>
      </c>
      <c r="I22" s="328">
        <v>77184</v>
      </c>
      <c r="J22" s="328">
        <v>187500</v>
      </c>
      <c r="K22" s="328">
        <v>187197</v>
      </c>
      <c r="L22" s="328">
        <v>29748</v>
      </c>
      <c r="M22" s="328">
        <v>29639</v>
      </c>
      <c r="N22" s="328">
        <v>102389</v>
      </c>
      <c r="O22" s="328">
        <v>102389</v>
      </c>
      <c r="P22" s="328">
        <v>500</v>
      </c>
      <c r="Q22" s="328">
        <v>497</v>
      </c>
      <c r="R22" s="328">
        <v>0</v>
      </c>
      <c r="S22" s="328">
        <v>0</v>
      </c>
      <c r="T22" s="328">
        <v>0</v>
      </c>
      <c r="U22" s="328">
        <v>0</v>
      </c>
      <c r="V22" s="321">
        <f t="shared" si="2"/>
        <v>1</v>
      </c>
      <c r="W22" s="321">
        <f t="shared" si="3"/>
        <v>1</v>
      </c>
      <c r="X22" s="321">
        <f t="shared" si="8"/>
        <v>1</v>
      </c>
      <c r="Y22" s="322"/>
      <c r="Z22" s="322"/>
      <c r="AA22" s="319">
        <v>0</v>
      </c>
      <c r="AB22" s="319">
        <v>0</v>
      </c>
      <c r="AC22" s="328">
        <v>0</v>
      </c>
      <c r="AD22" s="328">
        <v>0</v>
      </c>
      <c r="AE22" s="328">
        <v>0</v>
      </c>
      <c r="AF22" s="328">
        <v>0</v>
      </c>
      <c r="AG22" s="319">
        <v>0</v>
      </c>
      <c r="AH22" s="319">
        <v>0</v>
      </c>
      <c r="AI22" s="319">
        <v>0</v>
      </c>
      <c r="AJ22" s="319">
        <v>0</v>
      </c>
      <c r="AK22" s="319">
        <v>0</v>
      </c>
      <c r="AL22" s="319">
        <v>0</v>
      </c>
      <c r="AM22" s="319">
        <v>0</v>
      </c>
      <c r="AN22" s="319">
        <v>0</v>
      </c>
      <c r="AO22" s="323"/>
      <c r="AP22" s="323"/>
      <c r="AQ22" s="323"/>
      <c r="AR22" s="323"/>
      <c r="AS22" s="330"/>
      <c r="AT22" s="330"/>
    </row>
    <row r="23" spans="1:46" s="60" customFormat="1" ht="13.5">
      <c r="A23" s="318" t="s">
        <v>213</v>
      </c>
      <c r="B23" s="328">
        <v>293</v>
      </c>
      <c r="C23" s="320">
        <f t="shared" si="7"/>
        <v>670.7</v>
      </c>
      <c r="D23" s="328">
        <v>2375469</v>
      </c>
      <c r="E23" s="328">
        <v>2358204</v>
      </c>
      <c r="F23" s="328">
        <v>1611573</v>
      </c>
      <c r="G23" s="328">
        <v>1611241</v>
      </c>
      <c r="H23" s="328">
        <v>106288</v>
      </c>
      <c r="I23" s="328">
        <v>106288</v>
      </c>
      <c r="J23" s="328">
        <v>254243</v>
      </c>
      <c r="K23" s="328">
        <v>254242</v>
      </c>
      <c r="L23" s="328">
        <v>40305</v>
      </c>
      <c r="M23" s="328">
        <v>40305</v>
      </c>
      <c r="N23" s="328">
        <v>132794</v>
      </c>
      <c r="O23" s="328">
        <v>123419</v>
      </c>
      <c r="P23" s="328">
        <v>82053</v>
      </c>
      <c r="Q23" s="328">
        <v>79578</v>
      </c>
      <c r="R23" s="328">
        <v>15000</v>
      </c>
      <c r="S23" s="328">
        <v>14884</v>
      </c>
      <c r="T23" s="328">
        <v>0</v>
      </c>
      <c r="U23" s="328">
        <v>0</v>
      </c>
      <c r="V23" s="321">
        <f t="shared" si="2"/>
        <v>1</v>
      </c>
      <c r="W23" s="321">
        <f t="shared" si="3"/>
        <v>1</v>
      </c>
      <c r="X23" s="321">
        <f t="shared" si="8"/>
        <v>0.93</v>
      </c>
      <c r="Y23" s="322"/>
      <c r="Z23" s="322"/>
      <c r="AA23" s="319">
        <v>0</v>
      </c>
      <c r="AB23" s="319">
        <v>0</v>
      </c>
      <c r="AC23" s="328">
        <v>885</v>
      </c>
      <c r="AD23" s="328">
        <v>884</v>
      </c>
      <c r="AE23" s="328">
        <v>2382</v>
      </c>
      <c r="AF23" s="328">
        <v>2380</v>
      </c>
      <c r="AG23" s="319">
        <v>4830</v>
      </c>
      <c r="AH23" s="319">
        <v>4830</v>
      </c>
      <c r="AI23" s="319">
        <v>0</v>
      </c>
      <c r="AJ23" s="319">
        <v>0</v>
      </c>
      <c r="AK23" s="319">
        <v>0</v>
      </c>
      <c r="AL23" s="319">
        <v>0</v>
      </c>
      <c r="AM23" s="319">
        <v>1500</v>
      </c>
      <c r="AN23" s="319">
        <v>1500</v>
      </c>
      <c r="AO23" s="323"/>
      <c r="AP23" s="323"/>
      <c r="AQ23" s="323"/>
      <c r="AR23" s="323"/>
      <c r="AS23" s="330"/>
      <c r="AT23" s="330"/>
    </row>
    <row r="24" spans="1:46" s="60" customFormat="1" ht="13.5">
      <c r="A24" s="318" t="s">
        <v>214</v>
      </c>
      <c r="B24" s="328">
        <v>515</v>
      </c>
      <c r="C24" s="320">
        <f t="shared" si="7"/>
        <v>452.3</v>
      </c>
      <c r="D24" s="328">
        <v>2820926</v>
      </c>
      <c r="E24" s="328">
        <v>2795268</v>
      </c>
      <c r="F24" s="328">
        <v>2001567</v>
      </c>
      <c r="G24" s="328">
        <v>1992204</v>
      </c>
      <c r="H24" s="328">
        <v>144719</v>
      </c>
      <c r="I24" s="328">
        <v>144719</v>
      </c>
      <c r="J24" s="328">
        <v>302972</v>
      </c>
      <c r="K24" s="328">
        <v>297596</v>
      </c>
      <c r="L24" s="328">
        <v>46870</v>
      </c>
      <c r="M24" s="328">
        <v>46069</v>
      </c>
      <c r="N24" s="328">
        <v>97505</v>
      </c>
      <c r="O24" s="328">
        <v>90100</v>
      </c>
      <c r="P24" s="328">
        <v>51826</v>
      </c>
      <c r="Q24" s="328">
        <v>51826</v>
      </c>
      <c r="R24" s="328">
        <v>0</v>
      </c>
      <c r="S24" s="328">
        <v>0</v>
      </c>
      <c r="T24" s="328">
        <v>0</v>
      </c>
      <c r="U24" s="328">
        <v>0</v>
      </c>
      <c r="V24" s="321">
        <f t="shared" si="2"/>
        <v>0.99</v>
      </c>
      <c r="W24" s="321">
        <f t="shared" si="3"/>
        <v>1</v>
      </c>
      <c r="X24" s="321">
        <f t="shared" si="8"/>
        <v>0.92</v>
      </c>
      <c r="Y24" s="322"/>
      <c r="Z24" s="322"/>
      <c r="AA24" s="319">
        <v>0</v>
      </c>
      <c r="AB24" s="319">
        <v>0</v>
      </c>
      <c r="AC24" s="328">
        <v>33521</v>
      </c>
      <c r="AD24" s="328">
        <v>33169</v>
      </c>
      <c r="AE24" s="328">
        <v>1400</v>
      </c>
      <c r="AF24" s="328">
        <v>1391</v>
      </c>
      <c r="AG24" s="319">
        <v>912</v>
      </c>
      <c r="AH24" s="319">
        <v>912</v>
      </c>
      <c r="AI24" s="319">
        <v>0</v>
      </c>
      <c r="AJ24" s="319">
        <v>0</v>
      </c>
      <c r="AK24" s="319">
        <v>0</v>
      </c>
      <c r="AL24" s="319">
        <v>0</v>
      </c>
      <c r="AM24" s="319">
        <v>2700</v>
      </c>
      <c r="AN24" s="319">
        <v>2650</v>
      </c>
      <c r="AO24" s="323"/>
      <c r="AP24" s="323"/>
      <c r="AQ24" s="323"/>
      <c r="AR24" s="323"/>
      <c r="AS24" s="330"/>
      <c r="AT24" s="330"/>
    </row>
    <row r="25" spans="1:46" s="60" customFormat="1" ht="13.5">
      <c r="A25" s="318" t="s">
        <v>215</v>
      </c>
      <c r="B25" s="328">
        <v>253</v>
      </c>
      <c r="C25" s="320">
        <f t="shared" si="7"/>
        <v>230.2</v>
      </c>
      <c r="D25" s="328">
        <v>704555</v>
      </c>
      <c r="E25" s="328">
        <v>698985</v>
      </c>
      <c r="F25" s="328">
        <v>494400</v>
      </c>
      <c r="G25" s="328">
        <v>490359</v>
      </c>
      <c r="H25" s="328">
        <v>37929</v>
      </c>
      <c r="I25" s="328">
        <v>37929</v>
      </c>
      <c r="J25" s="328">
        <v>72200</v>
      </c>
      <c r="K25" s="328">
        <v>71726</v>
      </c>
      <c r="L25" s="328">
        <v>11500</v>
      </c>
      <c r="M25" s="328">
        <v>11423</v>
      </c>
      <c r="N25" s="328">
        <v>19480</v>
      </c>
      <c r="O25" s="328">
        <v>19480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1">
        <f t="shared" si="2"/>
        <v>0.99</v>
      </c>
      <c r="W25" s="321">
        <f t="shared" si="3"/>
        <v>0.99</v>
      </c>
      <c r="X25" s="321">
        <f t="shared" si="8"/>
        <v>1</v>
      </c>
      <c r="Y25" s="322">
        <v>1500</v>
      </c>
      <c r="Z25" s="322">
        <v>1500</v>
      </c>
      <c r="AA25" s="319">
        <v>6193</v>
      </c>
      <c r="AB25" s="319">
        <v>6193</v>
      </c>
      <c r="AC25" s="319">
        <v>3102</v>
      </c>
      <c r="AD25" s="319">
        <v>3028</v>
      </c>
      <c r="AE25" s="319">
        <v>0</v>
      </c>
      <c r="AF25" s="319">
        <v>0</v>
      </c>
      <c r="AG25" s="319">
        <v>0</v>
      </c>
      <c r="AH25" s="319">
        <v>0</v>
      </c>
      <c r="AI25" s="319">
        <v>0</v>
      </c>
      <c r="AJ25" s="319">
        <v>0</v>
      </c>
      <c r="AK25" s="319">
        <v>0</v>
      </c>
      <c r="AL25" s="319">
        <v>0</v>
      </c>
      <c r="AM25" s="319">
        <v>0</v>
      </c>
      <c r="AN25" s="319">
        <v>0</v>
      </c>
      <c r="AO25" s="323"/>
      <c r="AP25" s="323"/>
      <c r="AQ25" s="323"/>
      <c r="AR25" s="323"/>
      <c r="AS25" s="330"/>
      <c r="AT25" s="330"/>
    </row>
    <row r="26" spans="1:46" ht="13.5">
      <c r="A26" s="324" t="s">
        <v>216</v>
      </c>
      <c r="B26" s="325">
        <f>SUM(B13:B25)</f>
        <v>5458</v>
      </c>
      <c r="C26" s="326">
        <f t="shared" si="7"/>
        <v>537.7</v>
      </c>
      <c r="D26" s="325">
        <f aca="true" t="shared" si="9" ref="D26:U26">SUM(D13:D25)</f>
        <v>35379670</v>
      </c>
      <c r="E26" s="325">
        <f t="shared" si="9"/>
        <v>35218913</v>
      </c>
      <c r="F26" s="325">
        <f t="shared" si="9"/>
        <v>23808258</v>
      </c>
      <c r="G26" s="325">
        <f t="shared" si="9"/>
        <v>23759418</v>
      </c>
      <c r="H26" s="325">
        <f t="shared" si="9"/>
        <v>1677555</v>
      </c>
      <c r="I26" s="325">
        <f t="shared" si="9"/>
        <v>1677549</v>
      </c>
      <c r="J26" s="325">
        <f t="shared" si="9"/>
        <v>3731285</v>
      </c>
      <c r="K26" s="325">
        <f t="shared" si="9"/>
        <v>3715683</v>
      </c>
      <c r="L26" s="325">
        <f t="shared" si="9"/>
        <v>576754</v>
      </c>
      <c r="M26" s="325">
        <f t="shared" si="9"/>
        <v>569309</v>
      </c>
      <c r="N26" s="325">
        <f t="shared" si="9"/>
        <v>1463474</v>
      </c>
      <c r="O26" s="325">
        <f t="shared" si="9"/>
        <v>1412898</v>
      </c>
      <c r="P26" s="325">
        <f t="shared" si="9"/>
        <v>785297</v>
      </c>
      <c r="Q26" s="325">
        <f t="shared" si="9"/>
        <v>772218</v>
      </c>
      <c r="R26" s="325">
        <f t="shared" si="9"/>
        <v>650180</v>
      </c>
      <c r="S26" s="325">
        <f t="shared" si="9"/>
        <v>650064</v>
      </c>
      <c r="T26" s="325">
        <f t="shared" si="9"/>
        <v>0</v>
      </c>
      <c r="U26" s="325">
        <f t="shared" si="9"/>
        <v>0</v>
      </c>
      <c r="V26" s="327">
        <f>SUM(V13:V25)</f>
        <v>13</v>
      </c>
      <c r="W26" s="327">
        <f>SUM(W13:W25)</f>
        <v>13</v>
      </c>
      <c r="X26" s="321">
        <f t="shared" si="8"/>
        <v>0.97</v>
      </c>
      <c r="Y26" s="327">
        <f aca="true" t="shared" si="10" ref="Y26:AR26">SUM(Y13:Y25)</f>
        <v>53767</v>
      </c>
      <c r="Z26" s="327">
        <f t="shared" si="10"/>
        <v>53672</v>
      </c>
      <c r="AA26" s="327">
        <f t="shared" si="10"/>
        <v>40645</v>
      </c>
      <c r="AB26" s="327">
        <f t="shared" si="10"/>
        <v>36895</v>
      </c>
      <c r="AC26" s="327">
        <f t="shared" si="10"/>
        <v>168642</v>
      </c>
      <c r="AD26" s="327">
        <f t="shared" si="10"/>
        <v>167690</v>
      </c>
      <c r="AE26" s="327">
        <f t="shared" si="10"/>
        <v>61378</v>
      </c>
      <c r="AF26" s="327">
        <f t="shared" si="10"/>
        <v>61332</v>
      </c>
      <c r="AG26" s="327">
        <f t="shared" si="10"/>
        <v>26338</v>
      </c>
      <c r="AH26" s="327">
        <f t="shared" si="10"/>
        <v>26338</v>
      </c>
      <c r="AI26" s="327">
        <f t="shared" si="10"/>
        <v>0</v>
      </c>
      <c r="AJ26" s="327">
        <f t="shared" si="10"/>
        <v>0</v>
      </c>
      <c r="AK26" s="327">
        <f t="shared" si="10"/>
        <v>0</v>
      </c>
      <c r="AL26" s="327">
        <f t="shared" si="10"/>
        <v>0</v>
      </c>
      <c r="AM26" s="327">
        <f t="shared" si="10"/>
        <v>25700</v>
      </c>
      <c r="AN26" s="327">
        <f t="shared" si="10"/>
        <v>24911</v>
      </c>
      <c r="AO26" s="327">
        <f t="shared" si="10"/>
        <v>0</v>
      </c>
      <c r="AP26" s="327">
        <f t="shared" si="10"/>
        <v>0</v>
      </c>
      <c r="AQ26" s="327">
        <f t="shared" si="10"/>
        <v>0</v>
      </c>
      <c r="AR26" s="327">
        <f t="shared" si="10"/>
        <v>0</v>
      </c>
      <c r="AS26" s="1"/>
      <c r="AT26" s="1"/>
    </row>
    <row r="27" spans="1:46" ht="13.5">
      <c r="A27" s="318" t="s">
        <v>198</v>
      </c>
      <c r="B27" s="328">
        <v>16</v>
      </c>
      <c r="C27" s="320">
        <f t="shared" si="7"/>
        <v>2181.3</v>
      </c>
      <c r="D27" s="328">
        <v>423778</v>
      </c>
      <c r="E27" s="328">
        <v>418808</v>
      </c>
      <c r="F27" s="328">
        <v>283220</v>
      </c>
      <c r="G27" s="328">
        <v>280611</v>
      </c>
      <c r="H27" s="328">
        <v>19210</v>
      </c>
      <c r="I27" s="328">
        <v>19209</v>
      </c>
      <c r="J27" s="328">
        <v>44863</v>
      </c>
      <c r="K27" s="328">
        <v>43753</v>
      </c>
      <c r="L27" s="328">
        <v>6864</v>
      </c>
      <c r="M27" s="328">
        <v>6749</v>
      </c>
      <c r="N27" s="328">
        <v>2990</v>
      </c>
      <c r="O27" s="328">
        <v>1981</v>
      </c>
      <c r="P27" s="328">
        <v>47700</v>
      </c>
      <c r="Q27" s="328">
        <v>47600</v>
      </c>
      <c r="R27" s="328">
        <v>0</v>
      </c>
      <c r="S27" s="328">
        <v>0</v>
      </c>
      <c r="T27" s="328">
        <v>0</v>
      </c>
      <c r="U27" s="328">
        <v>0</v>
      </c>
      <c r="V27" s="321">
        <f t="shared" si="2"/>
        <v>0.99</v>
      </c>
      <c r="W27" s="321">
        <f t="shared" si="3"/>
        <v>0.99</v>
      </c>
      <c r="X27" s="321">
        <f t="shared" si="8"/>
        <v>0.66</v>
      </c>
      <c r="Y27" s="322">
        <v>0</v>
      </c>
      <c r="Z27" s="322">
        <v>0</v>
      </c>
      <c r="AA27" s="319">
        <v>0</v>
      </c>
      <c r="AB27" s="319">
        <v>0</v>
      </c>
      <c r="AC27" s="319">
        <v>0</v>
      </c>
      <c r="AD27" s="319">
        <v>0</v>
      </c>
      <c r="AE27" s="319">
        <v>0</v>
      </c>
      <c r="AF27" s="319">
        <v>0</v>
      </c>
      <c r="AG27" s="319">
        <v>0</v>
      </c>
      <c r="AH27" s="319">
        <v>0</v>
      </c>
      <c r="AI27" s="319">
        <v>0</v>
      </c>
      <c r="AJ27" s="319">
        <v>0</v>
      </c>
      <c r="AK27" s="319">
        <v>0</v>
      </c>
      <c r="AL27" s="319">
        <v>0</v>
      </c>
      <c r="AM27" s="319">
        <v>0</v>
      </c>
      <c r="AN27" s="319">
        <v>0</v>
      </c>
      <c r="AO27" s="319"/>
      <c r="AP27" s="319"/>
      <c r="AQ27" s="323">
        <v>0</v>
      </c>
      <c r="AR27" s="323">
        <v>0</v>
      </c>
      <c r="AS27" s="1"/>
      <c r="AT27" s="1"/>
    </row>
    <row r="28" spans="1:46" ht="13.5">
      <c r="A28" s="334" t="s">
        <v>217</v>
      </c>
      <c r="B28" s="328">
        <v>22</v>
      </c>
      <c r="C28" s="320">
        <f t="shared" si="7"/>
        <v>1280.2</v>
      </c>
      <c r="D28" s="328">
        <v>338029</v>
      </c>
      <c r="E28" s="328">
        <v>337961</v>
      </c>
      <c r="F28" s="328">
        <v>253952</v>
      </c>
      <c r="G28" s="328">
        <v>253949</v>
      </c>
      <c r="H28" s="328">
        <v>16720</v>
      </c>
      <c r="I28" s="328">
        <v>16719</v>
      </c>
      <c r="J28" s="328">
        <v>39840</v>
      </c>
      <c r="K28" s="328">
        <v>39839</v>
      </c>
      <c r="L28" s="328">
        <v>6439</v>
      </c>
      <c r="M28" s="328">
        <v>6375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1">
        <f t="shared" si="2"/>
        <v>1</v>
      </c>
      <c r="W28" s="321">
        <f t="shared" si="3"/>
        <v>1</v>
      </c>
      <c r="X28" s="321" t="e">
        <f t="shared" si="8"/>
        <v>#DIV/0!</v>
      </c>
      <c r="Y28" s="322">
        <v>0</v>
      </c>
      <c r="Z28" s="322">
        <v>0</v>
      </c>
      <c r="AA28" s="319">
        <v>0</v>
      </c>
      <c r="AB28" s="319">
        <v>0</v>
      </c>
      <c r="AC28" s="319">
        <v>3000</v>
      </c>
      <c r="AD28" s="319">
        <v>3000</v>
      </c>
      <c r="AE28" s="319">
        <v>0</v>
      </c>
      <c r="AF28" s="319">
        <v>0</v>
      </c>
      <c r="AG28" s="319">
        <v>2128</v>
      </c>
      <c r="AH28" s="319">
        <v>2128</v>
      </c>
      <c r="AI28" s="319">
        <v>0</v>
      </c>
      <c r="AJ28" s="319">
        <v>0</v>
      </c>
      <c r="AK28" s="319">
        <v>0</v>
      </c>
      <c r="AL28" s="319">
        <v>0</v>
      </c>
      <c r="AM28" s="319">
        <v>3200</v>
      </c>
      <c r="AN28" s="319">
        <v>3198</v>
      </c>
      <c r="AO28" s="319"/>
      <c r="AP28" s="319"/>
      <c r="AQ28" s="323">
        <v>0</v>
      </c>
      <c r="AR28" s="323">
        <v>0</v>
      </c>
      <c r="AS28" s="1"/>
      <c r="AT28" s="1"/>
    </row>
    <row r="29" spans="1:46" s="339" customFormat="1" ht="14.25" customHeight="1">
      <c r="A29" s="335" t="s">
        <v>218</v>
      </c>
      <c r="B29" s="336">
        <f>B27+B28</f>
        <v>38</v>
      </c>
      <c r="C29" s="337">
        <f>C27+C28</f>
        <v>3462</v>
      </c>
      <c r="D29" s="336">
        <f>D27+D28</f>
        <v>761807</v>
      </c>
      <c r="E29" s="336">
        <f aca="true" t="shared" si="11" ref="E29:AR29">E27+E28</f>
        <v>756769</v>
      </c>
      <c r="F29" s="336">
        <f t="shared" si="11"/>
        <v>537172</v>
      </c>
      <c r="G29" s="336">
        <f t="shared" si="11"/>
        <v>534560</v>
      </c>
      <c r="H29" s="336">
        <f t="shared" si="11"/>
        <v>35930</v>
      </c>
      <c r="I29" s="336">
        <f t="shared" si="11"/>
        <v>35928</v>
      </c>
      <c r="J29" s="336">
        <f t="shared" si="11"/>
        <v>84703</v>
      </c>
      <c r="K29" s="336">
        <f t="shared" si="11"/>
        <v>83592</v>
      </c>
      <c r="L29" s="336">
        <f t="shared" si="11"/>
        <v>13303</v>
      </c>
      <c r="M29" s="336">
        <f t="shared" si="11"/>
        <v>13124</v>
      </c>
      <c r="N29" s="336">
        <f t="shared" si="11"/>
        <v>2990</v>
      </c>
      <c r="O29" s="336">
        <f t="shared" si="11"/>
        <v>1981</v>
      </c>
      <c r="P29" s="336">
        <f t="shared" si="11"/>
        <v>47700</v>
      </c>
      <c r="Q29" s="336">
        <f t="shared" si="11"/>
        <v>47600</v>
      </c>
      <c r="R29" s="336">
        <f t="shared" si="11"/>
        <v>0</v>
      </c>
      <c r="S29" s="336">
        <f t="shared" si="11"/>
        <v>0</v>
      </c>
      <c r="T29" s="336">
        <f t="shared" si="11"/>
        <v>0</v>
      </c>
      <c r="U29" s="336">
        <f t="shared" si="11"/>
        <v>0</v>
      </c>
      <c r="V29" s="337">
        <f t="shared" si="11"/>
        <v>2</v>
      </c>
      <c r="W29" s="337">
        <f t="shared" si="11"/>
        <v>2</v>
      </c>
      <c r="X29" s="337" t="e">
        <f t="shared" si="11"/>
        <v>#DIV/0!</v>
      </c>
      <c r="Y29" s="337">
        <f t="shared" si="11"/>
        <v>0</v>
      </c>
      <c r="Z29" s="337">
        <f t="shared" si="11"/>
        <v>0</v>
      </c>
      <c r="AA29" s="337">
        <f t="shared" si="11"/>
        <v>0</v>
      </c>
      <c r="AB29" s="337">
        <f t="shared" si="11"/>
        <v>0</v>
      </c>
      <c r="AC29" s="337">
        <f t="shared" si="11"/>
        <v>3000</v>
      </c>
      <c r="AD29" s="337">
        <f t="shared" si="11"/>
        <v>3000</v>
      </c>
      <c r="AE29" s="337">
        <f t="shared" si="11"/>
        <v>0</v>
      </c>
      <c r="AF29" s="337">
        <f t="shared" si="11"/>
        <v>0</v>
      </c>
      <c r="AG29" s="337">
        <f t="shared" si="11"/>
        <v>2128</v>
      </c>
      <c r="AH29" s="337">
        <f t="shared" si="11"/>
        <v>2128</v>
      </c>
      <c r="AI29" s="337">
        <f t="shared" si="11"/>
        <v>0</v>
      </c>
      <c r="AJ29" s="337">
        <f t="shared" si="11"/>
        <v>0</v>
      </c>
      <c r="AK29" s="337">
        <f t="shared" si="11"/>
        <v>0</v>
      </c>
      <c r="AL29" s="337">
        <f t="shared" si="11"/>
        <v>0</v>
      </c>
      <c r="AM29" s="337">
        <f t="shared" si="11"/>
        <v>3200</v>
      </c>
      <c r="AN29" s="337">
        <f t="shared" si="11"/>
        <v>3198</v>
      </c>
      <c r="AO29" s="337">
        <f t="shared" si="11"/>
        <v>0</v>
      </c>
      <c r="AP29" s="337">
        <f t="shared" si="11"/>
        <v>0</v>
      </c>
      <c r="AQ29" s="337">
        <f t="shared" si="11"/>
        <v>0</v>
      </c>
      <c r="AR29" s="337">
        <f t="shared" si="11"/>
        <v>0</v>
      </c>
      <c r="AS29" s="338"/>
      <c r="AT29" s="338"/>
    </row>
    <row r="30" spans="1:46" ht="13.5">
      <c r="A30" s="334" t="s">
        <v>219</v>
      </c>
      <c r="B30" s="328">
        <v>13</v>
      </c>
      <c r="C30" s="320">
        <f aca="true" t="shared" si="12" ref="C30:C51">E30/B30/12</f>
        <v>1417.6</v>
      </c>
      <c r="D30" s="328">
        <v>221693</v>
      </c>
      <c r="E30" s="328">
        <v>221139</v>
      </c>
      <c r="F30" s="328">
        <v>131551</v>
      </c>
      <c r="G30" s="328">
        <v>131550</v>
      </c>
      <c r="H30" s="328">
        <v>11600</v>
      </c>
      <c r="I30" s="328">
        <v>11572</v>
      </c>
      <c r="J30" s="328">
        <v>18554</v>
      </c>
      <c r="K30" s="328">
        <v>18554</v>
      </c>
      <c r="L30" s="328">
        <v>3008</v>
      </c>
      <c r="M30" s="328">
        <v>3007</v>
      </c>
      <c r="N30" s="328">
        <v>42571</v>
      </c>
      <c r="O30" s="328">
        <v>42556</v>
      </c>
      <c r="P30" s="328">
        <v>200</v>
      </c>
      <c r="Q30" s="328">
        <v>110</v>
      </c>
      <c r="R30" s="328">
        <v>0</v>
      </c>
      <c r="S30" s="328">
        <v>0</v>
      </c>
      <c r="T30" s="328">
        <v>0</v>
      </c>
      <c r="U30" s="328">
        <v>0</v>
      </c>
      <c r="V30" s="321">
        <f t="shared" si="2"/>
        <v>1</v>
      </c>
      <c r="W30" s="321">
        <f t="shared" si="3"/>
        <v>1</v>
      </c>
      <c r="X30" s="321">
        <f t="shared" si="8"/>
        <v>1</v>
      </c>
      <c r="Y30" s="322">
        <v>0</v>
      </c>
      <c r="Z30" s="322">
        <v>0</v>
      </c>
      <c r="AA30" s="319">
        <v>0</v>
      </c>
      <c r="AB30" s="319">
        <v>0</v>
      </c>
      <c r="AC30" s="328">
        <v>0</v>
      </c>
      <c r="AD30" s="328">
        <v>0</v>
      </c>
      <c r="AE30" s="328">
        <v>0</v>
      </c>
      <c r="AF30" s="328">
        <v>0</v>
      </c>
      <c r="AG30" s="319">
        <v>0</v>
      </c>
      <c r="AH30" s="319">
        <v>0</v>
      </c>
      <c r="AI30" s="319">
        <v>0</v>
      </c>
      <c r="AJ30" s="319">
        <v>0</v>
      </c>
      <c r="AK30" s="319">
        <v>0</v>
      </c>
      <c r="AL30" s="319">
        <v>0</v>
      </c>
      <c r="AM30" s="319">
        <v>0</v>
      </c>
      <c r="AN30" s="319">
        <v>0</v>
      </c>
      <c r="AO30" s="323"/>
      <c r="AP30" s="323"/>
      <c r="AQ30" s="323">
        <v>0</v>
      </c>
      <c r="AR30" s="323">
        <v>0</v>
      </c>
      <c r="AS30" s="1"/>
      <c r="AT30" s="1"/>
    </row>
    <row r="31" spans="1:46" ht="13.5">
      <c r="A31" s="318" t="s">
        <v>220</v>
      </c>
      <c r="B31" s="328">
        <v>236</v>
      </c>
      <c r="C31" s="320">
        <f t="shared" si="12"/>
        <v>674.9</v>
      </c>
      <c r="D31" s="328">
        <v>1914120</v>
      </c>
      <c r="E31" s="328">
        <v>1911197</v>
      </c>
      <c r="F31" s="328">
        <v>1375176</v>
      </c>
      <c r="G31" s="328">
        <v>1375091</v>
      </c>
      <c r="H31" s="328">
        <v>104081</v>
      </c>
      <c r="I31" s="328">
        <v>104080</v>
      </c>
      <c r="J31" s="328">
        <v>223532</v>
      </c>
      <c r="K31" s="328">
        <v>222423</v>
      </c>
      <c r="L31" s="328">
        <v>33206</v>
      </c>
      <c r="M31" s="328">
        <v>32637</v>
      </c>
      <c r="N31" s="328">
        <v>66500</v>
      </c>
      <c r="O31" s="328">
        <v>66413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1">
        <f t="shared" si="2"/>
        <v>1</v>
      </c>
      <c r="W31" s="321">
        <f t="shared" si="3"/>
        <v>1</v>
      </c>
      <c r="X31" s="321">
        <f t="shared" si="8"/>
        <v>1</v>
      </c>
      <c r="Y31" s="322">
        <v>0</v>
      </c>
      <c r="Z31" s="322">
        <v>0</v>
      </c>
      <c r="AA31" s="319">
        <v>0</v>
      </c>
      <c r="AB31" s="319">
        <v>0</v>
      </c>
      <c r="AC31" s="328">
        <v>0</v>
      </c>
      <c r="AD31" s="328">
        <v>0</v>
      </c>
      <c r="AE31" s="328">
        <v>0</v>
      </c>
      <c r="AF31" s="328">
        <v>0</v>
      </c>
      <c r="AG31" s="319">
        <v>0</v>
      </c>
      <c r="AH31" s="319">
        <v>0</v>
      </c>
      <c r="AI31" s="319">
        <v>0</v>
      </c>
      <c r="AJ31" s="319">
        <v>0</v>
      </c>
      <c r="AK31" s="319">
        <v>0</v>
      </c>
      <c r="AL31" s="319">
        <v>0</v>
      </c>
      <c r="AM31" s="319">
        <v>0</v>
      </c>
      <c r="AN31" s="319">
        <v>0</v>
      </c>
      <c r="AO31" s="323"/>
      <c r="AP31" s="323"/>
      <c r="AQ31" s="323">
        <v>0</v>
      </c>
      <c r="AR31" s="323">
        <v>0</v>
      </c>
      <c r="AS31" s="1"/>
      <c r="AT31" s="1"/>
    </row>
    <row r="32" spans="1:46" ht="13.5">
      <c r="A32" s="318" t="s">
        <v>221</v>
      </c>
      <c r="B32" s="328">
        <v>11</v>
      </c>
      <c r="C32" s="320">
        <f t="shared" si="12"/>
        <v>868.6</v>
      </c>
      <c r="D32" s="328">
        <v>114654</v>
      </c>
      <c r="E32" s="328">
        <v>114652</v>
      </c>
      <c r="F32" s="328">
        <v>64637</v>
      </c>
      <c r="G32" s="328">
        <v>64637</v>
      </c>
      <c r="H32" s="328">
        <v>12000</v>
      </c>
      <c r="I32" s="328">
        <v>12000</v>
      </c>
      <c r="J32" s="328">
        <v>12211</v>
      </c>
      <c r="K32" s="328">
        <v>12211</v>
      </c>
      <c r="L32" s="328">
        <v>1952</v>
      </c>
      <c r="M32" s="328">
        <v>1951</v>
      </c>
      <c r="N32" s="328">
        <v>15950</v>
      </c>
      <c r="O32" s="328">
        <v>15950</v>
      </c>
      <c r="P32" s="328">
        <v>0</v>
      </c>
      <c r="Q32" s="328">
        <v>0</v>
      </c>
      <c r="R32" s="328">
        <v>0</v>
      </c>
      <c r="S32" s="328">
        <v>0</v>
      </c>
      <c r="T32" s="328">
        <v>0</v>
      </c>
      <c r="U32" s="328">
        <v>0</v>
      </c>
      <c r="V32" s="321">
        <f t="shared" si="2"/>
        <v>1</v>
      </c>
      <c r="W32" s="321">
        <f t="shared" si="3"/>
        <v>1</v>
      </c>
      <c r="X32" s="321">
        <f t="shared" si="8"/>
        <v>1</v>
      </c>
      <c r="Y32" s="322">
        <v>0</v>
      </c>
      <c r="Z32" s="322">
        <v>0</v>
      </c>
      <c r="AA32" s="319">
        <v>0</v>
      </c>
      <c r="AB32" s="319">
        <v>0</v>
      </c>
      <c r="AC32" s="328">
        <v>0</v>
      </c>
      <c r="AD32" s="328">
        <v>0</v>
      </c>
      <c r="AE32" s="328">
        <v>0</v>
      </c>
      <c r="AF32" s="328">
        <v>0</v>
      </c>
      <c r="AG32" s="319">
        <v>0</v>
      </c>
      <c r="AH32" s="319">
        <v>0</v>
      </c>
      <c r="AI32" s="319">
        <v>0</v>
      </c>
      <c r="AJ32" s="319">
        <v>0</v>
      </c>
      <c r="AK32" s="319">
        <v>0</v>
      </c>
      <c r="AL32" s="319">
        <v>0</v>
      </c>
      <c r="AM32" s="319">
        <v>0</v>
      </c>
      <c r="AN32" s="319">
        <v>0</v>
      </c>
      <c r="AO32" s="323"/>
      <c r="AP32" s="323"/>
      <c r="AQ32" s="323">
        <v>0</v>
      </c>
      <c r="AR32" s="323">
        <v>0</v>
      </c>
      <c r="AS32" s="1"/>
      <c r="AT32" s="1"/>
    </row>
    <row r="33" spans="1:46" ht="13.5">
      <c r="A33" s="318" t="s">
        <v>222</v>
      </c>
      <c r="B33" s="328">
        <v>17</v>
      </c>
      <c r="C33" s="320">
        <f t="shared" si="12"/>
        <v>466.1</v>
      </c>
      <c r="D33" s="328">
        <v>95123</v>
      </c>
      <c r="E33" s="328">
        <v>95085</v>
      </c>
      <c r="F33" s="328">
        <v>60088</v>
      </c>
      <c r="G33" s="328">
        <v>60088</v>
      </c>
      <c r="H33" s="328">
        <v>5473</v>
      </c>
      <c r="I33" s="328">
        <v>5472</v>
      </c>
      <c r="J33" s="328">
        <v>8943</v>
      </c>
      <c r="K33" s="328">
        <v>8942</v>
      </c>
      <c r="L33" s="328">
        <v>1838</v>
      </c>
      <c r="M33" s="328">
        <v>1837</v>
      </c>
      <c r="N33" s="328">
        <v>8966</v>
      </c>
      <c r="O33" s="328">
        <v>8966</v>
      </c>
      <c r="P33" s="328">
        <v>0</v>
      </c>
      <c r="Q33" s="328">
        <v>0</v>
      </c>
      <c r="R33" s="328">
        <v>0</v>
      </c>
      <c r="S33" s="328">
        <v>0</v>
      </c>
      <c r="T33" s="328">
        <v>0</v>
      </c>
      <c r="U33" s="328">
        <v>0</v>
      </c>
      <c r="V33" s="321">
        <f t="shared" si="2"/>
        <v>1</v>
      </c>
      <c r="W33" s="321">
        <f t="shared" si="3"/>
        <v>1</v>
      </c>
      <c r="X33" s="321">
        <f t="shared" si="8"/>
        <v>1</v>
      </c>
      <c r="Y33" s="322">
        <v>0</v>
      </c>
      <c r="Z33" s="322">
        <v>0</v>
      </c>
      <c r="AA33" s="319">
        <v>0</v>
      </c>
      <c r="AB33" s="319">
        <v>0</v>
      </c>
      <c r="AC33" s="328">
        <v>0</v>
      </c>
      <c r="AD33" s="328">
        <v>0</v>
      </c>
      <c r="AE33" s="328">
        <v>0</v>
      </c>
      <c r="AF33" s="328">
        <v>0</v>
      </c>
      <c r="AG33" s="319">
        <v>0</v>
      </c>
      <c r="AH33" s="319">
        <v>0</v>
      </c>
      <c r="AI33" s="319">
        <v>0</v>
      </c>
      <c r="AJ33" s="319">
        <v>0</v>
      </c>
      <c r="AK33" s="319">
        <v>0</v>
      </c>
      <c r="AL33" s="319">
        <v>0</v>
      </c>
      <c r="AM33" s="319">
        <v>0</v>
      </c>
      <c r="AN33" s="319">
        <v>0</v>
      </c>
      <c r="AO33" s="323"/>
      <c r="AP33" s="323"/>
      <c r="AQ33" s="323">
        <v>0</v>
      </c>
      <c r="AR33" s="323">
        <v>0</v>
      </c>
      <c r="AS33" s="1"/>
      <c r="AT33" s="1"/>
    </row>
    <row r="34" spans="1:46" s="343" customFormat="1" ht="13.5">
      <c r="A34" s="324" t="s">
        <v>223</v>
      </c>
      <c r="B34" s="340">
        <f>SUM(B30:B33)</f>
        <v>277</v>
      </c>
      <c r="C34" s="326">
        <f t="shared" si="12"/>
        <v>704.6</v>
      </c>
      <c r="D34" s="340">
        <f>SUM(D30:D33)</f>
        <v>2345590</v>
      </c>
      <c r="E34" s="340">
        <f>SUM(E30:E33)</f>
        <v>2342073</v>
      </c>
      <c r="F34" s="340">
        <f aca="true" t="shared" si="13" ref="F34:AR34">SUM(F30:F33)</f>
        <v>1631452</v>
      </c>
      <c r="G34" s="340">
        <f t="shared" si="13"/>
        <v>1631366</v>
      </c>
      <c r="H34" s="340">
        <f t="shared" si="13"/>
        <v>133154</v>
      </c>
      <c r="I34" s="340">
        <f t="shared" si="13"/>
        <v>133124</v>
      </c>
      <c r="J34" s="340">
        <f t="shared" si="13"/>
        <v>263240</v>
      </c>
      <c r="K34" s="340">
        <f t="shared" si="13"/>
        <v>262130</v>
      </c>
      <c r="L34" s="340">
        <f t="shared" si="13"/>
        <v>40004</v>
      </c>
      <c r="M34" s="340">
        <f t="shared" si="13"/>
        <v>39432</v>
      </c>
      <c r="N34" s="340">
        <f t="shared" si="13"/>
        <v>133987</v>
      </c>
      <c r="O34" s="340">
        <f t="shared" si="13"/>
        <v>133885</v>
      </c>
      <c r="P34" s="340">
        <f t="shared" si="13"/>
        <v>200</v>
      </c>
      <c r="Q34" s="340">
        <f t="shared" si="13"/>
        <v>110</v>
      </c>
      <c r="R34" s="340">
        <f t="shared" si="13"/>
        <v>0</v>
      </c>
      <c r="S34" s="340">
        <f t="shared" si="13"/>
        <v>0</v>
      </c>
      <c r="T34" s="340">
        <f t="shared" si="13"/>
        <v>0</v>
      </c>
      <c r="U34" s="340">
        <f t="shared" si="13"/>
        <v>0</v>
      </c>
      <c r="V34" s="341">
        <f t="shared" si="13"/>
        <v>4</v>
      </c>
      <c r="W34" s="341">
        <f t="shared" si="13"/>
        <v>4</v>
      </c>
      <c r="X34" s="321">
        <f t="shared" si="8"/>
        <v>1</v>
      </c>
      <c r="Y34" s="322"/>
      <c r="Z34" s="322"/>
      <c r="AA34" s="341">
        <f t="shared" si="13"/>
        <v>0</v>
      </c>
      <c r="AB34" s="341">
        <f t="shared" si="13"/>
        <v>0</v>
      </c>
      <c r="AC34" s="341">
        <f t="shared" si="13"/>
        <v>0</v>
      </c>
      <c r="AD34" s="341">
        <f t="shared" si="13"/>
        <v>0</v>
      </c>
      <c r="AE34" s="341">
        <f t="shared" si="13"/>
        <v>0</v>
      </c>
      <c r="AF34" s="341">
        <f t="shared" si="13"/>
        <v>0</v>
      </c>
      <c r="AG34" s="341">
        <f t="shared" si="13"/>
        <v>0</v>
      </c>
      <c r="AH34" s="341">
        <f t="shared" si="13"/>
        <v>0</v>
      </c>
      <c r="AI34" s="341">
        <f t="shared" si="13"/>
        <v>0</v>
      </c>
      <c r="AJ34" s="341">
        <f t="shared" si="13"/>
        <v>0</v>
      </c>
      <c r="AK34" s="341">
        <f t="shared" si="13"/>
        <v>0</v>
      </c>
      <c r="AL34" s="341">
        <f t="shared" si="13"/>
        <v>0</v>
      </c>
      <c r="AM34" s="341">
        <f t="shared" si="13"/>
        <v>0</v>
      </c>
      <c r="AN34" s="341">
        <f t="shared" si="13"/>
        <v>0</v>
      </c>
      <c r="AO34" s="341">
        <f t="shared" si="13"/>
        <v>0</v>
      </c>
      <c r="AP34" s="341">
        <f t="shared" si="13"/>
        <v>0</v>
      </c>
      <c r="AQ34" s="341">
        <f t="shared" si="13"/>
        <v>0</v>
      </c>
      <c r="AR34" s="341">
        <f t="shared" si="13"/>
        <v>0</v>
      </c>
      <c r="AS34" s="342"/>
      <c r="AT34" s="342"/>
    </row>
    <row r="35" spans="1:46" s="343" customFormat="1" ht="14.25" customHeight="1">
      <c r="A35" s="318" t="s">
        <v>224</v>
      </c>
      <c r="B35" s="328">
        <v>426</v>
      </c>
      <c r="C35" s="320">
        <f t="shared" si="12"/>
        <v>669.6</v>
      </c>
      <c r="D35" s="328">
        <v>3436864</v>
      </c>
      <c r="E35" s="328">
        <v>3422767</v>
      </c>
      <c r="F35" s="328">
        <v>2233725</v>
      </c>
      <c r="G35" s="328">
        <v>2227828</v>
      </c>
      <c r="H35" s="328">
        <v>167500</v>
      </c>
      <c r="I35" s="328">
        <v>167260</v>
      </c>
      <c r="J35" s="328">
        <v>355084</v>
      </c>
      <c r="K35" s="328">
        <v>352495</v>
      </c>
      <c r="L35" s="328">
        <v>56989</v>
      </c>
      <c r="M35" s="328">
        <v>55063</v>
      </c>
      <c r="N35" s="328">
        <v>191744</v>
      </c>
      <c r="O35" s="328">
        <v>189657</v>
      </c>
      <c r="P35" s="328">
        <v>221000</v>
      </c>
      <c r="Q35" s="328">
        <v>220596</v>
      </c>
      <c r="R35" s="328">
        <v>0</v>
      </c>
      <c r="S35" s="328">
        <v>0</v>
      </c>
      <c r="T35" s="328">
        <v>0</v>
      </c>
      <c r="U35" s="328">
        <v>0</v>
      </c>
      <c r="V35" s="321">
        <f t="shared" si="2"/>
        <v>1</v>
      </c>
      <c r="W35" s="321">
        <f t="shared" si="3"/>
        <v>1</v>
      </c>
      <c r="X35" s="321">
        <f t="shared" si="8"/>
        <v>0.99</v>
      </c>
      <c r="Y35" s="322"/>
      <c r="Z35" s="322"/>
      <c r="AA35" s="319">
        <v>5237</v>
      </c>
      <c r="AB35" s="319">
        <v>3125</v>
      </c>
      <c r="AC35" s="319">
        <v>9286</v>
      </c>
      <c r="AD35" s="319">
        <v>8433</v>
      </c>
      <c r="AE35" s="319">
        <v>0</v>
      </c>
      <c r="AF35" s="319">
        <v>0</v>
      </c>
      <c r="AG35" s="319">
        <v>7800</v>
      </c>
      <c r="AH35" s="319">
        <v>7528</v>
      </c>
      <c r="AI35" s="319">
        <v>0</v>
      </c>
      <c r="AJ35" s="319">
        <v>0</v>
      </c>
      <c r="AK35" s="319">
        <v>0</v>
      </c>
      <c r="AL35" s="319">
        <v>0</v>
      </c>
      <c r="AM35" s="319">
        <v>1800</v>
      </c>
      <c r="AN35" s="319">
        <v>1350</v>
      </c>
      <c r="AO35" s="323"/>
      <c r="AP35" s="323"/>
      <c r="AQ35" s="323">
        <v>0</v>
      </c>
      <c r="AR35" s="323">
        <v>0</v>
      </c>
      <c r="AS35" s="342"/>
      <c r="AT35" s="342"/>
    </row>
    <row r="36" spans="1:46" s="60" customFormat="1" ht="13.5">
      <c r="A36" s="318" t="s">
        <v>225</v>
      </c>
      <c r="B36" s="328">
        <v>394</v>
      </c>
      <c r="C36" s="320">
        <f t="shared" si="12"/>
        <v>399.6</v>
      </c>
      <c r="D36" s="328">
        <v>1891123</v>
      </c>
      <c r="E36" s="328">
        <v>1889101</v>
      </c>
      <c r="F36" s="328">
        <v>1331298</v>
      </c>
      <c r="G36" s="328">
        <v>1331237</v>
      </c>
      <c r="H36" s="328">
        <v>97034</v>
      </c>
      <c r="I36" s="328">
        <v>97033</v>
      </c>
      <c r="J36" s="328">
        <v>213554</v>
      </c>
      <c r="K36" s="328">
        <v>212261</v>
      </c>
      <c r="L36" s="328">
        <v>32069</v>
      </c>
      <c r="M36" s="328">
        <v>31871</v>
      </c>
      <c r="N36" s="328">
        <v>69812</v>
      </c>
      <c r="O36" s="328">
        <v>69812</v>
      </c>
      <c r="P36" s="328">
        <v>0</v>
      </c>
      <c r="Q36" s="328">
        <v>0</v>
      </c>
      <c r="R36" s="328">
        <v>0</v>
      </c>
      <c r="S36" s="328">
        <v>0</v>
      </c>
      <c r="T36" s="328">
        <v>0</v>
      </c>
      <c r="U36" s="328">
        <v>0</v>
      </c>
      <c r="V36" s="321">
        <f t="shared" si="2"/>
        <v>1</v>
      </c>
      <c r="W36" s="321">
        <f t="shared" si="3"/>
        <v>1</v>
      </c>
      <c r="X36" s="321">
        <f t="shared" si="8"/>
        <v>1</v>
      </c>
      <c r="Y36" s="322"/>
      <c r="Z36" s="322"/>
      <c r="AA36" s="319">
        <v>2849</v>
      </c>
      <c r="AB36" s="319">
        <v>2149</v>
      </c>
      <c r="AC36" s="319">
        <v>5443</v>
      </c>
      <c r="AD36" s="319">
        <v>5238</v>
      </c>
      <c r="AE36" s="319">
        <v>0</v>
      </c>
      <c r="AF36" s="319">
        <v>0</v>
      </c>
      <c r="AG36" s="319">
        <v>2472</v>
      </c>
      <c r="AH36" s="319">
        <v>2472</v>
      </c>
      <c r="AI36" s="319">
        <v>0</v>
      </c>
      <c r="AJ36" s="319">
        <v>0</v>
      </c>
      <c r="AK36" s="319">
        <v>0</v>
      </c>
      <c r="AL36" s="319">
        <v>0</v>
      </c>
      <c r="AM36" s="319">
        <v>2200</v>
      </c>
      <c r="AN36" s="319">
        <v>2200</v>
      </c>
      <c r="AO36" s="323"/>
      <c r="AP36" s="323"/>
      <c r="AQ36" s="323">
        <v>0</v>
      </c>
      <c r="AR36" s="323">
        <v>0</v>
      </c>
      <c r="AS36" s="330"/>
      <c r="AT36" s="330"/>
    </row>
    <row r="37" spans="1:46" s="60" customFormat="1" ht="13.5">
      <c r="A37" s="318" t="s">
        <v>226</v>
      </c>
      <c r="B37" s="328">
        <v>578</v>
      </c>
      <c r="C37" s="320">
        <f t="shared" si="12"/>
        <v>619.6</v>
      </c>
      <c r="D37" s="328">
        <v>4330555</v>
      </c>
      <c r="E37" s="328">
        <v>4297892</v>
      </c>
      <c r="F37" s="328">
        <v>2888336</v>
      </c>
      <c r="G37" s="328">
        <v>2888329</v>
      </c>
      <c r="H37" s="328">
        <v>215510</v>
      </c>
      <c r="I37" s="328">
        <v>215502</v>
      </c>
      <c r="J37" s="328">
        <v>461468</v>
      </c>
      <c r="K37" s="328">
        <v>453020</v>
      </c>
      <c r="L37" s="328">
        <v>66395</v>
      </c>
      <c r="M37" s="328">
        <v>66381</v>
      </c>
      <c r="N37" s="328">
        <v>256815</v>
      </c>
      <c r="O37" s="328">
        <v>237256</v>
      </c>
      <c r="P37" s="328">
        <v>105854</v>
      </c>
      <c r="Q37" s="328">
        <v>105829</v>
      </c>
      <c r="R37" s="328">
        <v>0</v>
      </c>
      <c r="S37" s="328">
        <v>0</v>
      </c>
      <c r="T37" s="328">
        <v>0</v>
      </c>
      <c r="U37" s="328">
        <v>0</v>
      </c>
      <c r="V37" s="321">
        <f t="shared" si="2"/>
        <v>1</v>
      </c>
      <c r="W37" s="321">
        <f t="shared" si="3"/>
        <v>1</v>
      </c>
      <c r="X37" s="321">
        <f t="shared" si="8"/>
        <v>0.92</v>
      </c>
      <c r="Y37" s="329">
        <v>8000</v>
      </c>
      <c r="Z37" s="329">
        <v>8000</v>
      </c>
      <c r="AA37" s="319">
        <v>6319</v>
      </c>
      <c r="AB37" s="319">
        <v>6319</v>
      </c>
      <c r="AC37" s="319">
        <v>10161</v>
      </c>
      <c r="AD37" s="319">
        <v>9784</v>
      </c>
      <c r="AE37" s="319">
        <v>3500</v>
      </c>
      <c r="AF37" s="319">
        <v>3492</v>
      </c>
      <c r="AG37" s="319">
        <v>8425</v>
      </c>
      <c r="AH37" s="319">
        <v>8321</v>
      </c>
      <c r="AI37" s="319">
        <v>0</v>
      </c>
      <c r="AJ37" s="319">
        <v>0</v>
      </c>
      <c r="AK37" s="319">
        <v>0</v>
      </c>
      <c r="AL37" s="319">
        <v>0</v>
      </c>
      <c r="AM37" s="319">
        <v>2700</v>
      </c>
      <c r="AN37" s="319">
        <v>2697</v>
      </c>
      <c r="AO37" s="323"/>
      <c r="AP37" s="323"/>
      <c r="AQ37" s="323">
        <v>0</v>
      </c>
      <c r="AR37" s="323">
        <v>0</v>
      </c>
      <c r="AS37" s="330"/>
      <c r="AT37" s="330"/>
    </row>
    <row r="38" spans="1:46" s="60" customFormat="1" ht="13.5">
      <c r="A38" s="318" t="s">
        <v>227</v>
      </c>
      <c r="B38" s="328">
        <v>586</v>
      </c>
      <c r="C38" s="320">
        <f t="shared" si="12"/>
        <v>569.3</v>
      </c>
      <c r="D38" s="328">
        <v>4030383</v>
      </c>
      <c r="E38" s="328">
        <v>4003139</v>
      </c>
      <c r="F38" s="328">
        <v>2782637</v>
      </c>
      <c r="G38" s="328">
        <v>2775792</v>
      </c>
      <c r="H38" s="328">
        <v>187088</v>
      </c>
      <c r="I38" s="328">
        <v>187087</v>
      </c>
      <c r="J38" s="328">
        <v>429481</v>
      </c>
      <c r="K38" s="328">
        <v>425842</v>
      </c>
      <c r="L38" s="328">
        <v>63758</v>
      </c>
      <c r="M38" s="328">
        <v>61276</v>
      </c>
      <c r="N38" s="328">
        <v>113000</v>
      </c>
      <c r="O38" s="328">
        <v>99994</v>
      </c>
      <c r="P38" s="328">
        <v>130000</v>
      </c>
      <c r="Q38" s="328">
        <v>130000</v>
      </c>
      <c r="R38" s="328">
        <v>0</v>
      </c>
      <c r="S38" s="328">
        <v>0</v>
      </c>
      <c r="T38" s="328">
        <v>0</v>
      </c>
      <c r="U38" s="328">
        <v>0</v>
      </c>
      <c r="V38" s="321">
        <f t="shared" si="2"/>
        <v>1</v>
      </c>
      <c r="W38" s="321">
        <f t="shared" si="3"/>
        <v>1</v>
      </c>
      <c r="X38" s="321">
        <f t="shared" si="8"/>
        <v>0.88</v>
      </c>
      <c r="Y38" s="322"/>
      <c r="Z38" s="322"/>
      <c r="AA38" s="319">
        <v>5835</v>
      </c>
      <c r="AB38" s="319">
        <v>4935</v>
      </c>
      <c r="AC38" s="319">
        <v>7135</v>
      </c>
      <c r="AD38" s="319">
        <v>6856</v>
      </c>
      <c r="AE38" s="319">
        <v>0</v>
      </c>
      <c r="AF38" s="319">
        <v>0</v>
      </c>
      <c r="AG38" s="319">
        <v>4596</v>
      </c>
      <c r="AH38" s="319">
        <v>4440</v>
      </c>
      <c r="AI38" s="319">
        <v>0</v>
      </c>
      <c r="AJ38" s="319">
        <v>0</v>
      </c>
      <c r="AK38" s="319">
        <v>0</v>
      </c>
      <c r="AL38" s="319">
        <v>0</v>
      </c>
      <c r="AM38" s="319">
        <v>2700</v>
      </c>
      <c r="AN38" s="319">
        <v>2684</v>
      </c>
      <c r="AO38" s="323"/>
      <c r="AP38" s="323"/>
      <c r="AQ38" s="323">
        <v>0</v>
      </c>
      <c r="AR38" s="323">
        <v>0</v>
      </c>
      <c r="AS38" s="330"/>
      <c r="AT38" s="330"/>
    </row>
    <row r="39" spans="1:46" s="343" customFormat="1" ht="13.5">
      <c r="A39" s="318" t="s">
        <v>228</v>
      </c>
      <c r="B39" s="344">
        <v>419</v>
      </c>
      <c r="C39" s="320">
        <f t="shared" si="12"/>
        <v>598.9</v>
      </c>
      <c r="D39" s="328">
        <v>3017876</v>
      </c>
      <c r="E39" s="328">
        <v>3011514</v>
      </c>
      <c r="F39" s="328">
        <v>1983873</v>
      </c>
      <c r="G39" s="328">
        <v>1982815</v>
      </c>
      <c r="H39" s="328">
        <v>146080</v>
      </c>
      <c r="I39" s="328">
        <v>146065</v>
      </c>
      <c r="J39" s="328">
        <v>312430</v>
      </c>
      <c r="K39" s="328">
        <v>311412</v>
      </c>
      <c r="L39" s="328">
        <v>49733</v>
      </c>
      <c r="M39" s="328">
        <v>49487</v>
      </c>
      <c r="N39" s="328">
        <v>183537</v>
      </c>
      <c r="O39" s="328">
        <v>183537</v>
      </c>
      <c r="P39" s="328">
        <v>133000</v>
      </c>
      <c r="Q39" s="328">
        <v>132891</v>
      </c>
      <c r="R39" s="328">
        <v>0</v>
      </c>
      <c r="S39" s="328">
        <v>0</v>
      </c>
      <c r="T39" s="328">
        <v>0</v>
      </c>
      <c r="U39" s="328">
        <v>0</v>
      </c>
      <c r="V39" s="321">
        <f t="shared" si="2"/>
        <v>1</v>
      </c>
      <c r="W39" s="321">
        <f t="shared" si="3"/>
        <v>1</v>
      </c>
      <c r="X39" s="321">
        <f t="shared" si="8"/>
        <v>1</v>
      </c>
      <c r="Y39" s="322"/>
      <c r="Z39" s="322"/>
      <c r="AA39" s="345">
        <v>8412</v>
      </c>
      <c r="AB39" s="319">
        <v>4900</v>
      </c>
      <c r="AC39" s="319">
        <v>8102</v>
      </c>
      <c r="AD39" s="319">
        <v>8098</v>
      </c>
      <c r="AE39" s="319">
        <v>6615</v>
      </c>
      <c r="AF39" s="319">
        <v>6614</v>
      </c>
      <c r="AG39" s="319">
        <v>8599</v>
      </c>
      <c r="AH39" s="319">
        <v>8524</v>
      </c>
      <c r="AI39" s="319">
        <v>0</v>
      </c>
      <c r="AJ39" s="319">
        <v>0</v>
      </c>
      <c r="AK39" s="319">
        <v>0</v>
      </c>
      <c r="AL39" s="319">
        <v>0</v>
      </c>
      <c r="AM39" s="319">
        <v>2700</v>
      </c>
      <c r="AN39" s="319">
        <v>2700</v>
      </c>
      <c r="AO39" s="323"/>
      <c r="AP39" s="323"/>
      <c r="AQ39" s="323">
        <v>0</v>
      </c>
      <c r="AR39" s="323">
        <v>0</v>
      </c>
      <c r="AS39" s="342"/>
      <c r="AT39" s="342"/>
    </row>
    <row r="40" spans="1:46" s="60" customFormat="1" ht="13.5">
      <c r="A40" s="318" t="s">
        <v>220</v>
      </c>
      <c r="B40" s="328">
        <v>71</v>
      </c>
      <c r="C40" s="320">
        <f t="shared" si="12"/>
        <v>1232.9</v>
      </c>
      <c r="D40" s="328">
        <v>1057278</v>
      </c>
      <c r="E40" s="328">
        <v>1050398</v>
      </c>
      <c r="F40" s="328">
        <v>680553</v>
      </c>
      <c r="G40" s="328">
        <v>676692</v>
      </c>
      <c r="H40" s="328">
        <v>54380</v>
      </c>
      <c r="I40" s="328">
        <v>54380</v>
      </c>
      <c r="J40" s="328">
        <v>105258</v>
      </c>
      <c r="K40" s="328">
        <v>102564</v>
      </c>
      <c r="L40" s="328">
        <v>15959</v>
      </c>
      <c r="M40" s="328">
        <v>15634</v>
      </c>
      <c r="N40" s="328">
        <v>20000</v>
      </c>
      <c r="O40" s="328">
        <v>20000</v>
      </c>
      <c r="P40" s="328">
        <v>120000</v>
      </c>
      <c r="Q40" s="328">
        <v>120000</v>
      </c>
      <c r="R40" s="328">
        <v>0</v>
      </c>
      <c r="S40" s="328">
        <v>0</v>
      </c>
      <c r="T40" s="328">
        <v>0</v>
      </c>
      <c r="U40" s="328">
        <v>0</v>
      </c>
      <c r="V40" s="321">
        <f t="shared" si="2"/>
        <v>0.99</v>
      </c>
      <c r="W40" s="321">
        <f t="shared" si="3"/>
        <v>0.99</v>
      </c>
      <c r="X40" s="321">
        <f t="shared" si="8"/>
        <v>1</v>
      </c>
      <c r="Y40" s="322"/>
      <c r="Z40" s="322"/>
      <c r="AA40" s="319">
        <v>5242</v>
      </c>
      <c r="AB40" s="319">
        <v>5242</v>
      </c>
      <c r="AC40" s="319">
        <v>3348</v>
      </c>
      <c r="AD40" s="319">
        <v>3348</v>
      </c>
      <c r="AE40" s="319">
        <v>0</v>
      </c>
      <c r="AF40" s="319">
        <v>0</v>
      </c>
      <c r="AG40" s="319">
        <v>5860</v>
      </c>
      <c r="AH40" s="319">
        <v>5860</v>
      </c>
      <c r="AI40" s="319">
        <v>0</v>
      </c>
      <c r="AJ40" s="319">
        <v>0</v>
      </c>
      <c r="AK40" s="319">
        <v>2457</v>
      </c>
      <c r="AL40" s="319">
        <v>1254</v>
      </c>
      <c r="AM40" s="319">
        <v>1800</v>
      </c>
      <c r="AN40" s="319">
        <v>1800</v>
      </c>
      <c r="AO40" s="323"/>
      <c r="AP40" s="323"/>
      <c r="AQ40" s="323">
        <v>0</v>
      </c>
      <c r="AR40" s="323">
        <v>0</v>
      </c>
      <c r="AS40" s="330"/>
      <c r="AT40" s="330"/>
    </row>
    <row r="41" spans="1:46" s="60" customFormat="1" ht="13.5">
      <c r="A41" s="318" t="s">
        <v>229</v>
      </c>
      <c r="B41" s="328">
        <v>505</v>
      </c>
      <c r="C41" s="320">
        <f t="shared" si="12"/>
        <v>453.5</v>
      </c>
      <c r="D41" s="328">
        <v>2749668</v>
      </c>
      <c r="E41" s="328">
        <v>2748305</v>
      </c>
      <c r="F41" s="328">
        <v>1789000</v>
      </c>
      <c r="G41" s="328">
        <v>1788867</v>
      </c>
      <c r="H41" s="328">
        <v>131436</v>
      </c>
      <c r="I41" s="328">
        <v>131024</v>
      </c>
      <c r="J41" s="328">
        <v>285000</v>
      </c>
      <c r="K41" s="328">
        <v>284992</v>
      </c>
      <c r="L41" s="328">
        <v>43700</v>
      </c>
      <c r="M41" s="328">
        <v>43700</v>
      </c>
      <c r="N41" s="328">
        <v>176000</v>
      </c>
      <c r="O41" s="328">
        <v>176000</v>
      </c>
      <c r="P41" s="328">
        <v>101000</v>
      </c>
      <c r="Q41" s="328">
        <v>100981</v>
      </c>
      <c r="R41" s="328">
        <v>0</v>
      </c>
      <c r="S41" s="328">
        <v>0</v>
      </c>
      <c r="T41" s="328">
        <v>0</v>
      </c>
      <c r="U41" s="328">
        <v>0</v>
      </c>
      <c r="V41" s="321">
        <f t="shared" si="2"/>
        <v>1</v>
      </c>
      <c r="W41" s="321">
        <f t="shared" si="3"/>
        <v>1</v>
      </c>
      <c r="X41" s="321">
        <f t="shared" si="8"/>
        <v>1</v>
      </c>
      <c r="Y41" s="322"/>
      <c r="Z41" s="322"/>
      <c r="AA41" s="319">
        <v>3042</v>
      </c>
      <c r="AB41" s="319">
        <v>3018</v>
      </c>
      <c r="AC41" s="319">
        <v>414</v>
      </c>
      <c r="AD41" s="319">
        <v>413</v>
      </c>
      <c r="AE41" s="319">
        <v>0</v>
      </c>
      <c r="AF41" s="319">
        <v>0</v>
      </c>
      <c r="AG41" s="319">
        <v>2916</v>
      </c>
      <c r="AH41" s="319">
        <v>2916</v>
      </c>
      <c r="AI41" s="319">
        <v>0</v>
      </c>
      <c r="AJ41" s="319">
        <v>0</v>
      </c>
      <c r="AK41" s="319">
        <v>0</v>
      </c>
      <c r="AL41" s="319">
        <v>0</v>
      </c>
      <c r="AM41" s="319">
        <v>2700</v>
      </c>
      <c r="AN41" s="319">
        <v>2700</v>
      </c>
      <c r="AO41" s="323"/>
      <c r="AP41" s="323"/>
      <c r="AQ41" s="323">
        <v>0</v>
      </c>
      <c r="AR41" s="323">
        <v>0</v>
      </c>
      <c r="AS41" s="330"/>
      <c r="AT41" s="330"/>
    </row>
    <row r="42" spans="1:46" s="60" customFormat="1" ht="13.5">
      <c r="A42" s="318" t="s">
        <v>222</v>
      </c>
      <c r="B42" s="328">
        <v>246</v>
      </c>
      <c r="C42" s="320">
        <f t="shared" si="12"/>
        <v>556.6</v>
      </c>
      <c r="D42" s="328">
        <v>1661092</v>
      </c>
      <c r="E42" s="328">
        <v>1643116</v>
      </c>
      <c r="F42" s="328">
        <v>1078463</v>
      </c>
      <c r="G42" s="328">
        <v>1067433</v>
      </c>
      <c r="H42" s="328">
        <v>74533</v>
      </c>
      <c r="I42" s="328">
        <v>74533</v>
      </c>
      <c r="J42" s="328">
        <v>135953</v>
      </c>
      <c r="K42" s="328">
        <v>131281</v>
      </c>
      <c r="L42" s="328">
        <v>25791</v>
      </c>
      <c r="M42" s="328">
        <v>24872</v>
      </c>
      <c r="N42" s="328">
        <v>112369</v>
      </c>
      <c r="O42" s="328">
        <v>111231</v>
      </c>
      <c r="P42" s="328">
        <v>126500</v>
      </c>
      <c r="Q42" s="328">
        <v>126498</v>
      </c>
      <c r="R42" s="328">
        <v>0</v>
      </c>
      <c r="S42" s="328">
        <v>0</v>
      </c>
      <c r="T42" s="328">
        <v>0</v>
      </c>
      <c r="U42" s="328">
        <v>0</v>
      </c>
      <c r="V42" s="321">
        <f t="shared" si="2"/>
        <v>0.99</v>
      </c>
      <c r="W42" s="321">
        <f t="shared" si="3"/>
        <v>0.99</v>
      </c>
      <c r="X42" s="321">
        <f t="shared" si="8"/>
        <v>0.99</v>
      </c>
      <c r="Y42" s="322"/>
      <c r="Z42" s="322"/>
      <c r="AA42" s="319">
        <v>4778</v>
      </c>
      <c r="AB42" s="319">
        <v>2419</v>
      </c>
      <c r="AC42" s="319">
        <v>2672</v>
      </c>
      <c r="AD42" s="319">
        <v>2668</v>
      </c>
      <c r="AE42" s="319">
        <v>0</v>
      </c>
      <c r="AF42" s="319">
        <v>0</v>
      </c>
      <c r="AG42" s="319">
        <v>16784</v>
      </c>
      <c r="AH42" s="319">
        <v>16133</v>
      </c>
      <c r="AI42" s="319">
        <v>0</v>
      </c>
      <c r="AJ42" s="319">
        <v>0</v>
      </c>
      <c r="AK42" s="319">
        <v>0</v>
      </c>
      <c r="AL42" s="319">
        <v>0</v>
      </c>
      <c r="AM42" s="319">
        <v>1800</v>
      </c>
      <c r="AN42" s="319">
        <v>1800</v>
      </c>
      <c r="AO42" s="323"/>
      <c r="AP42" s="323"/>
      <c r="AQ42" s="323">
        <v>0</v>
      </c>
      <c r="AR42" s="323">
        <v>0</v>
      </c>
      <c r="AS42" s="330"/>
      <c r="AT42" s="330"/>
    </row>
    <row r="43" spans="1:46" s="60" customFormat="1" ht="13.5">
      <c r="A43" s="318" t="s">
        <v>230</v>
      </c>
      <c r="B43" s="328">
        <v>312</v>
      </c>
      <c r="C43" s="320">
        <f t="shared" si="12"/>
        <v>596.2</v>
      </c>
      <c r="D43" s="328">
        <v>2255451</v>
      </c>
      <c r="E43" s="328">
        <v>2232078</v>
      </c>
      <c r="F43" s="328">
        <v>1507145</v>
      </c>
      <c r="G43" s="328">
        <v>1506008</v>
      </c>
      <c r="H43" s="328">
        <v>115602</v>
      </c>
      <c r="I43" s="328">
        <v>115602</v>
      </c>
      <c r="J43" s="328">
        <v>243100</v>
      </c>
      <c r="K43" s="328">
        <v>242669</v>
      </c>
      <c r="L43" s="328">
        <v>35337</v>
      </c>
      <c r="M43" s="328">
        <v>34987</v>
      </c>
      <c r="N43" s="328">
        <v>105080</v>
      </c>
      <c r="O43" s="328">
        <v>91482</v>
      </c>
      <c r="P43" s="328">
        <v>90000</v>
      </c>
      <c r="Q43" s="328">
        <v>90000</v>
      </c>
      <c r="R43" s="328">
        <v>0</v>
      </c>
      <c r="S43" s="328">
        <v>0</v>
      </c>
      <c r="T43" s="328">
        <v>0</v>
      </c>
      <c r="U43" s="328">
        <v>0</v>
      </c>
      <c r="V43" s="321">
        <f t="shared" si="2"/>
        <v>1</v>
      </c>
      <c r="W43" s="321">
        <f t="shared" si="3"/>
        <v>1</v>
      </c>
      <c r="X43" s="321">
        <f t="shared" si="8"/>
        <v>0.87</v>
      </c>
      <c r="Y43" s="322"/>
      <c r="Z43" s="322"/>
      <c r="AA43" s="319">
        <v>899</v>
      </c>
      <c r="AB43" s="319">
        <v>899</v>
      </c>
      <c r="AC43" s="319">
        <v>1388</v>
      </c>
      <c r="AD43" s="319">
        <v>1387</v>
      </c>
      <c r="AE43" s="319">
        <v>0</v>
      </c>
      <c r="AF43" s="319">
        <v>0</v>
      </c>
      <c r="AG43" s="319">
        <v>4252</v>
      </c>
      <c r="AH43" s="319">
        <v>3972</v>
      </c>
      <c r="AI43" s="319">
        <v>0</v>
      </c>
      <c r="AJ43" s="319">
        <v>0</v>
      </c>
      <c r="AK43" s="319">
        <v>0</v>
      </c>
      <c r="AL43" s="319">
        <v>0</v>
      </c>
      <c r="AM43" s="319">
        <v>1800</v>
      </c>
      <c r="AN43" s="319">
        <v>1800</v>
      </c>
      <c r="AO43" s="323"/>
      <c r="AP43" s="323"/>
      <c r="AQ43" s="323">
        <v>0</v>
      </c>
      <c r="AR43" s="323">
        <v>0</v>
      </c>
      <c r="AS43" s="330"/>
      <c r="AT43" s="330"/>
    </row>
    <row r="44" spans="1:46" s="60" customFormat="1" ht="13.5">
      <c r="A44" s="318" t="s">
        <v>215</v>
      </c>
      <c r="B44" s="328">
        <v>141</v>
      </c>
      <c r="C44" s="320">
        <f t="shared" si="12"/>
        <v>395.2</v>
      </c>
      <c r="D44" s="328">
        <v>672827</v>
      </c>
      <c r="E44" s="328">
        <v>668627</v>
      </c>
      <c r="F44" s="328">
        <v>473100</v>
      </c>
      <c r="G44" s="328">
        <v>472445</v>
      </c>
      <c r="H44" s="328">
        <v>34614</v>
      </c>
      <c r="I44" s="328">
        <v>34614</v>
      </c>
      <c r="J44" s="328">
        <v>72600</v>
      </c>
      <c r="K44" s="328">
        <v>72546</v>
      </c>
      <c r="L44" s="328">
        <v>11200</v>
      </c>
      <c r="M44" s="328">
        <v>11180</v>
      </c>
      <c r="N44" s="328">
        <v>24696</v>
      </c>
      <c r="O44" s="328">
        <v>21974</v>
      </c>
      <c r="P44" s="328">
        <v>0</v>
      </c>
      <c r="Q44" s="328">
        <v>0</v>
      </c>
      <c r="R44" s="328">
        <v>0</v>
      </c>
      <c r="S44" s="328">
        <v>0</v>
      </c>
      <c r="T44" s="328">
        <v>0</v>
      </c>
      <c r="U44" s="328">
        <v>0</v>
      </c>
      <c r="V44" s="321">
        <f t="shared" si="2"/>
        <v>1</v>
      </c>
      <c r="W44" s="321">
        <f t="shared" si="3"/>
        <v>1</v>
      </c>
      <c r="X44" s="321">
        <f t="shared" si="8"/>
        <v>0.89</v>
      </c>
      <c r="Y44" s="322"/>
      <c r="Z44" s="322"/>
      <c r="AA44" s="319">
        <v>0</v>
      </c>
      <c r="AB44" s="319">
        <v>0</v>
      </c>
      <c r="AC44" s="319">
        <v>0</v>
      </c>
      <c r="AD44" s="319">
        <v>0</v>
      </c>
      <c r="AE44" s="319">
        <v>0</v>
      </c>
      <c r="AF44" s="319">
        <v>0</v>
      </c>
      <c r="AG44" s="319">
        <v>4848</v>
      </c>
      <c r="AH44" s="319">
        <v>4848</v>
      </c>
      <c r="AI44" s="319">
        <v>0</v>
      </c>
      <c r="AJ44" s="319">
        <v>0</v>
      </c>
      <c r="AK44" s="319">
        <v>0</v>
      </c>
      <c r="AL44" s="319">
        <v>0</v>
      </c>
      <c r="AM44" s="319">
        <v>0</v>
      </c>
      <c r="AN44" s="319">
        <v>0</v>
      </c>
      <c r="AO44" s="323"/>
      <c r="AP44" s="323"/>
      <c r="AQ44" s="323"/>
      <c r="AR44" s="323"/>
      <c r="AS44" s="330"/>
      <c r="AT44" s="330"/>
    </row>
    <row r="45" spans="1:46" s="60" customFormat="1" ht="13.5">
      <c r="A45" s="318" t="s">
        <v>231</v>
      </c>
      <c r="B45" s="328">
        <v>446</v>
      </c>
      <c r="C45" s="320">
        <f t="shared" si="12"/>
        <v>489.8</v>
      </c>
      <c r="D45" s="328">
        <v>2634150</v>
      </c>
      <c r="E45" s="328">
        <v>2621392</v>
      </c>
      <c r="F45" s="328">
        <v>1797800</v>
      </c>
      <c r="G45" s="328">
        <v>1790385</v>
      </c>
      <c r="H45" s="328">
        <v>127279</v>
      </c>
      <c r="I45" s="328">
        <v>127278</v>
      </c>
      <c r="J45" s="328">
        <v>284841</v>
      </c>
      <c r="K45" s="328">
        <v>282491</v>
      </c>
      <c r="L45" s="328">
        <v>44180</v>
      </c>
      <c r="M45" s="328">
        <v>42595</v>
      </c>
      <c r="N45" s="328">
        <v>94012</v>
      </c>
      <c r="O45" s="328">
        <v>93732</v>
      </c>
      <c r="P45" s="328">
        <v>53500</v>
      </c>
      <c r="Q45" s="328">
        <v>53500</v>
      </c>
      <c r="R45" s="328">
        <v>0</v>
      </c>
      <c r="S45" s="328">
        <v>0</v>
      </c>
      <c r="T45" s="328">
        <v>42822</v>
      </c>
      <c r="U45" s="328">
        <v>42822</v>
      </c>
      <c r="V45" s="321">
        <f t="shared" si="2"/>
        <v>0.99</v>
      </c>
      <c r="W45" s="321">
        <f t="shared" si="3"/>
        <v>1</v>
      </c>
      <c r="X45" s="321">
        <f t="shared" si="8"/>
        <v>1</v>
      </c>
      <c r="Y45" s="322"/>
      <c r="Z45" s="322"/>
      <c r="AA45" s="319">
        <v>4468</v>
      </c>
      <c r="AB45" s="319">
        <v>4468</v>
      </c>
      <c r="AC45" s="319">
        <v>626</v>
      </c>
      <c r="AD45" s="319">
        <v>625</v>
      </c>
      <c r="AE45" s="319">
        <v>3220</v>
      </c>
      <c r="AF45" s="319">
        <v>3219</v>
      </c>
      <c r="AG45" s="319">
        <v>4339</v>
      </c>
      <c r="AH45" s="319">
        <v>4264</v>
      </c>
      <c r="AI45" s="319">
        <v>0</v>
      </c>
      <c r="AJ45" s="319">
        <v>0</v>
      </c>
      <c r="AK45" s="319">
        <v>0</v>
      </c>
      <c r="AL45" s="319">
        <v>0</v>
      </c>
      <c r="AM45" s="319">
        <v>1800</v>
      </c>
      <c r="AN45" s="319">
        <v>1800</v>
      </c>
      <c r="AO45" s="323"/>
      <c r="AP45" s="323"/>
      <c r="AQ45" s="323">
        <v>0</v>
      </c>
      <c r="AR45" s="323">
        <v>0</v>
      </c>
      <c r="AS45" s="330"/>
      <c r="AT45" s="330"/>
    </row>
    <row r="46" spans="1:46" s="60" customFormat="1" ht="13.5">
      <c r="A46" s="324" t="s">
        <v>232</v>
      </c>
      <c r="B46" s="325">
        <f>SUM(B35:B45)</f>
        <v>4124</v>
      </c>
      <c r="C46" s="326">
        <f t="shared" si="12"/>
        <v>557.5</v>
      </c>
      <c r="D46" s="325">
        <f aca="true" t="shared" si="14" ref="D46:U46">SUM(D35:D45)</f>
        <v>27737267</v>
      </c>
      <c r="E46" s="325">
        <f t="shared" si="14"/>
        <v>27588329</v>
      </c>
      <c r="F46" s="325">
        <f t="shared" si="14"/>
        <v>18545930</v>
      </c>
      <c r="G46" s="325">
        <f t="shared" si="14"/>
        <v>18507831</v>
      </c>
      <c r="H46" s="325">
        <f t="shared" si="14"/>
        <v>1351056</v>
      </c>
      <c r="I46" s="325">
        <f t="shared" si="14"/>
        <v>1350378</v>
      </c>
      <c r="J46" s="325">
        <f t="shared" si="14"/>
        <v>2898769</v>
      </c>
      <c r="K46" s="325">
        <f t="shared" si="14"/>
        <v>2871573</v>
      </c>
      <c r="L46" s="325">
        <f t="shared" si="14"/>
        <v>445111</v>
      </c>
      <c r="M46" s="325">
        <f t="shared" si="14"/>
        <v>437046</v>
      </c>
      <c r="N46" s="325">
        <f t="shared" si="14"/>
        <v>1347065</v>
      </c>
      <c r="O46" s="325">
        <f t="shared" si="14"/>
        <v>1294675</v>
      </c>
      <c r="P46" s="325">
        <f t="shared" si="14"/>
        <v>1080854</v>
      </c>
      <c r="Q46" s="325">
        <f t="shared" si="14"/>
        <v>1080295</v>
      </c>
      <c r="R46" s="325">
        <f t="shared" si="14"/>
        <v>0</v>
      </c>
      <c r="S46" s="325">
        <f t="shared" si="14"/>
        <v>0</v>
      </c>
      <c r="T46" s="325">
        <f t="shared" si="14"/>
        <v>42822</v>
      </c>
      <c r="U46" s="325">
        <f t="shared" si="14"/>
        <v>42822</v>
      </c>
      <c r="V46" s="327">
        <f>SUM(V35:V45)</f>
        <v>11</v>
      </c>
      <c r="W46" s="327">
        <f>SUM(W35:W45)</f>
        <v>11</v>
      </c>
      <c r="X46" s="321">
        <f t="shared" si="8"/>
        <v>0.96</v>
      </c>
      <c r="Y46" s="322"/>
      <c r="Z46" s="322"/>
      <c r="AA46" s="327">
        <f aca="true" t="shared" si="15" ref="AA46:AR46">SUM(AA35:AA45)</f>
        <v>47081</v>
      </c>
      <c r="AB46" s="327">
        <f t="shared" si="15"/>
        <v>37474</v>
      </c>
      <c r="AC46" s="327">
        <f t="shared" si="15"/>
        <v>48575</v>
      </c>
      <c r="AD46" s="327">
        <f t="shared" si="15"/>
        <v>46850</v>
      </c>
      <c r="AE46" s="327">
        <f t="shared" si="15"/>
        <v>13335</v>
      </c>
      <c r="AF46" s="327">
        <f t="shared" si="15"/>
        <v>13325</v>
      </c>
      <c r="AG46" s="327">
        <f t="shared" si="15"/>
        <v>70891</v>
      </c>
      <c r="AH46" s="327">
        <f t="shared" si="15"/>
        <v>69278</v>
      </c>
      <c r="AI46" s="327">
        <f t="shared" si="15"/>
        <v>0</v>
      </c>
      <c r="AJ46" s="327">
        <f t="shared" si="15"/>
        <v>0</v>
      </c>
      <c r="AK46" s="327">
        <f t="shared" si="15"/>
        <v>2457</v>
      </c>
      <c r="AL46" s="327">
        <f t="shared" si="15"/>
        <v>1254</v>
      </c>
      <c r="AM46" s="327">
        <f t="shared" si="15"/>
        <v>22000</v>
      </c>
      <c r="AN46" s="327">
        <f t="shared" si="15"/>
        <v>21531</v>
      </c>
      <c r="AO46" s="327">
        <f t="shared" si="15"/>
        <v>0</v>
      </c>
      <c r="AP46" s="327">
        <f t="shared" si="15"/>
        <v>0</v>
      </c>
      <c r="AQ46" s="327">
        <f t="shared" si="15"/>
        <v>0</v>
      </c>
      <c r="AR46" s="327">
        <f t="shared" si="15"/>
        <v>0</v>
      </c>
      <c r="AS46" s="330"/>
      <c r="AT46" s="330"/>
    </row>
    <row r="47" spans="1:46" s="60" customFormat="1" ht="13.5">
      <c r="A47" s="324" t="s">
        <v>233</v>
      </c>
      <c r="B47" s="325">
        <v>329</v>
      </c>
      <c r="C47" s="326">
        <f t="shared" si="12"/>
        <v>766.3</v>
      </c>
      <c r="D47" s="325">
        <v>3041068</v>
      </c>
      <c r="E47" s="325">
        <v>3025477</v>
      </c>
      <c r="F47" s="325">
        <v>2230202</v>
      </c>
      <c r="G47" s="325">
        <v>2225154</v>
      </c>
      <c r="H47" s="325">
        <v>164356</v>
      </c>
      <c r="I47" s="325">
        <v>164356</v>
      </c>
      <c r="J47" s="325">
        <v>352690</v>
      </c>
      <c r="K47" s="325">
        <v>346242</v>
      </c>
      <c r="L47" s="325">
        <v>49933</v>
      </c>
      <c r="M47" s="325">
        <v>49689</v>
      </c>
      <c r="N47" s="325">
        <v>51482</v>
      </c>
      <c r="O47" s="325">
        <v>50883</v>
      </c>
      <c r="P47" s="325">
        <v>1113</v>
      </c>
      <c r="Q47" s="325">
        <v>1113</v>
      </c>
      <c r="R47" s="325">
        <v>0</v>
      </c>
      <c r="S47" s="325">
        <v>0</v>
      </c>
      <c r="T47" s="325">
        <v>0</v>
      </c>
      <c r="U47" s="325">
        <v>0</v>
      </c>
      <c r="V47" s="321">
        <f t="shared" si="2"/>
        <v>1</v>
      </c>
      <c r="W47" s="321">
        <f t="shared" si="3"/>
        <v>1</v>
      </c>
      <c r="X47" s="321">
        <f t="shared" si="8"/>
        <v>0.99</v>
      </c>
      <c r="Y47" s="322">
        <v>0</v>
      </c>
      <c r="Z47" s="322">
        <v>0</v>
      </c>
      <c r="AA47" s="327">
        <v>0</v>
      </c>
      <c r="AB47" s="327">
        <v>0</v>
      </c>
      <c r="AC47" s="327">
        <v>5800</v>
      </c>
      <c r="AD47" s="327">
        <v>5792</v>
      </c>
      <c r="AE47" s="327">
        <v>0</v>
      </c>
      <c r="AF47" s="327">
        <v>0</v>
      </c>
      <c r="AG47" s="327">
        <v>0</v>
      </c>
      <c r="AH47" s="327">
        <v>0</v>
      </c>
      <c r="AI47" s="327">
        <v>0</v>
      </c>
      <c r="AJ47" s="327">
        <v>0</v>
      </c>
      <c r="AK47" s="327">
        <v>0</v>
      </c>
      <c r="AL47" s="327">
        <v>0</v>
      </c>
      <c r="AM47" s="327">
        <v>0</v>
      </c>
      <c r="AN47" s="327">
        <v>0</v>
      </c>
      <c r="AO47" s="327"/>
      <c r="AP47" s="327"/>
      <c r="AQ47" s="346">
        <v>0</v>
      </c>
      <c r="AR47" s="346">
        <v>0</v>
      </c>
      <c r="AS47" s="330"/>
      <c r="AT47" s="330"/>
    </row>
    <row r="48" spans="1:46" s="348" customFormat="1" ht="13.5">
      <c r="A48" s="334" t="s">
        <v>234</v>
      </c>
      <c r="B48" s="344">
        <v>40</v>
      </c>
      <c r="C48" s="320">
        <f t="shared" si="12"/>
        <v>2246.8</v>
      </c>
      <c r="D48" s="328">
        <v>1078622</v>
      </c>
      <c r="E48" s="328">
        <v>1078485</v>
      </c>
      <c r="F48" s="328">
        <v>819136</v>
      </c>
      <c r="G48" s="328">
        <v>819125</v>
      </c>
      <c r="H48" s="328">
        <v>54469</v>
      </c>
      <c r="I48" s="328">
        <v>54469</v>
      </c>
      <c r="J48" s="328">
        <v>121868</v>
      </c>
      <c r="K48" s="328">
        <v>121824</v>
      </c>
      <c r="L48" s="328">
        <v>19609</v>
      </c>
      <c r="M48" s="328">
        <v>19608</v>
      </c>
      <c r="N48" s="328">
        <v>10437</v>
      </c>
      <c r="O48" s="328">
        <v>10437</v>
      </c>
      <c r="P48" s="328">
        <v>1159</v>
      </c>
      <c r="Q48" s="328">
        <v>1159</v>
      </c>
      <c r="R48" s="328">
        <v>0</v>
      </c>
      <c r="S48" s="328">
        <v>0</v>
      </c>
      <c r="T48" s="328">
        <v>0</v>
      </c>
      <c r="U48" s="328">
        <v>0</v>
      </c>
      <c r="V48" s="321">
        <f t="shared" si="2"/>
        <v>1</v>
      </c>
      <c r="W48" s="321">
        <f t="shared" si="3"/>
        <v>1</v>
      </c>
      <c r="X48" s="321">
        <f t="shared" si="8"/>
        <v>1</v>
      </c>
      <c r="Y48" s="322">
        <v>0</v>
      </c>
      <c r="Z48" s="322">
        <v>0</v>
      </c>
      <c r="AA48" s="319">
        <v>31125</v>
      </c>
      <c r="AB48" s="319">
        <v>30400</v>
      </c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19"/>
      <c r="AO48" s="323"/>
      <c r="AP48" s="323"/>
      <c r="AQ48" s="323"/>
      <c r="AR48" s="323"/>
      <c r="AS48" s="347">
        <v>8870</v>
      </c>
      <c r="AT48" s="347">
        <v>8870</v>
      </c>
    </row>
    <row r="49" spans="1:46" s="343" customFormat="1" ht="13.5">
      <c r="A49" s="334" t="s">
        <v>235</v>
      </c>
      <c r="B49" s="344">
        <v>31</v>
      </c>
      <c r="C49" s="320">
        <f t="shared" si="12"/>
        <v>2272.1</v>
      </c>
      <c r="D49" s="328">
        <v>846586</v>
      </c>
      <c r="E49" s="328">
        <v>845204</v>
      </c>
      <c r="F49" s="328">
        <v>639081</v>
      </c>
      <c r="G49" s="328">
        <v>638037</v>
      </c>
      <c r="H49" s="328">
        <v>50352</v>
      </c>
      <c r="I49" s="328">
        <v>50352</v>
      </c>
      <c r="J49" s="328">
        <v>103679</v>
      </c>
      <c r="K49" s="328">
        <v>103646</v>
      </c>
      <c r="L49" s="328">
        <v>15924</v>
      </c>
      <c r="M49" s="328">
        <v>15838</v>
      </c>
      <c r="N49" s="328">
        <v>543</v>
      </c>
      <c r="O49" s="328">
        <v>543</v>
      </c>
      <c r="P49" s="328">
        <v>0</v>
      </c>
      <c r="Q49" s="328">
        <v>0</v>
      </c>
      <c r="R49" s="328">
        <v>0</v>
      </c>
      <c r="S49" s="328">
        <v>0</v>
      </c>
      <c r="T49" s="328">
        <v>0</v>
      </c>
      <c r="U49" s="328">
        <v>0</v>
      </c>
      <c r="V49" s="321">
        <f t="shared" si="2"/>
        <v>1</v>
      </c>
      <c r="W49" s="321">
        <f t="shared" si="3"/>
        <v>1</v>
      </c>
      <c r="X49" s="321">
        <f t="shared" si="8"/>
        <v>1</v>
      </c>
      <c r="Y49" s="322">
        <v>0</v>
      </c>
      <c r="Z49" s="322">
        <v>0</v>
      </c>
      <c r="AA49" s="319">
        <v>7250</v>
      </c>
      <c r="AB49" s="319">
        <v>4900</v>
      </c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23"/>
      <c r="AP49" s="323"/>
      <c r="AQ49" s="323">
        <v>0</v>
      </c>
      <c r="AR49" s="323">
        <v>0</v>
      </c>
      <c r="AS49" s="347">
        <v>10395</v>
      </c>
      <c r="AT49" s="347">
        <v>9299</v>
      </c>
    </row>
    <row r="50" spans="1:46" s="343" customFormat="1" ht="13.5">
      <c r="A50" s="334" t="s">
        <v>236</v>
      </c>
      <c r="B50" s="344">
        <v>33</v>
      </c>
      <c r="C50" s="320">
        <f t="shared" si="12"/>
        <v>2254.4</v>
      </c>
      <c r="D50" s="328">
        <v>900173</v>
      </c>
      <c r="E50" s="328">
        <v>892730</v>
      </c>
      <c r="F50" s="328">
        <v>630447</v>
      </c>
      <c r="G50" s="328">
        <v>625916</v>
      </c>
      <c r="H50" s="328">
        <v>57880</v>
      </c>
      <c r="I50" s="328">
        <v>57880</v>
      </c>
      <c r="J50" s="328">
        <v>100999</v>
      </c>
      <c r="K50" s="328">
        <v>100547</v>
      </c>
      <c r="L50" s="328">
        <v>16122</v>
      </c>
      <c r="M50" s="328">
        <v>16067</v>
      </c>
      <c r="N50" s="328">
        <v>42408</v>
      </c>
      <c r="O50" s="328">
        <v>40344</v>
      </c>
      <c r="P50" s="328">
        <v>0</v>
      </c>
      <c r="Q50" s="328">
        <v>0</v>
      </c>
      <c r="R50" s="328">
        <v>0</v>
      </c>
      <c r="S50" s="328">
        <v>0</v>
      </c>
      <c r="T50" s="328">
        <v>0</v>
      </c>
      <c r="U50" s="328">
        <v>0</v>
      </c>
      <c r="V50" s="321">
        <f t="shared" si="2"/>
        <v>0.99</v>
      </c>
      <c r="W50" s="321">
        <f t="shared" si="3"/>
        <v>0.99</v>
      </c>
      <c r="X50" s="321">
        <f t="shared" si="8"/>
        <v>0.95</v>
      </c>
      <c r="Y50" s="322">
        <v>0</v>
      </c>
      <c r="Z50" s="322">
        <v>0</v>
      </c>
      <c r="AA50" s="319">
        <v>650</v>
      </c>
      <c r="AB50" s="319">
        <v>650</v>
      </c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23"/>
      <c r="AP50" s="323"/>
      <c r="AQ50" s="323">
        <v>0</v>
      </c>
      <c r="AR50" s="323">
        <v>0</v>
      </c>
      <c r="AS50" s="349">
        <v>16500</v>
      </c>
      <c r="AT50" s="349">
        <v>1170</v>
      </c>
    </row>
    <row r="51" spans="1:46" s="343" customFormat="1" ht="13.5">
      <c r="A51" s="324" t="s">
        <v>237</v>
      </c>
      <c r="B51" s="325">
        <f>SUM(B48:B50)</f>
        <v>104</v>
      </c>
      <c r="C51" s="326">
        <f t="shared" si="12"/>
        <v>2256.7</v>
      </c>
      <c r="D51" s="325">
        <f>SUM(D48:D50)</f>
        <v>2825381</v>
      </c>
      <c r="E51" s="325">
        <f>SUM(E48:E50)</f>
        <v>2816419</v>
      </c>
      <c r="F51" s="325">
        <f aca="true" t="shared" si="16" ref="F51:AN51">SUM(F48:F50)</f>
        <v>2088664</v>
      </c>
      <c r="G51" s="325">
        <f t="shared" si="16"/>
        <v>2083078</v>
      </c>
      <c r="H51" s="325">
        <f t="shared" si="16"/>
        <v>162701</v>
      </c>
      <c r="I51" s="325">
        <f t="shared" si="16"/>
        <v>162701</v>
      </c>
      <c r="J51" s="325">
        <f t="shared" si="16"/>
        <v>326546</v>
      </c>
      <c r="K51" s="325">
        <f t="shared" si="16"/>
        <v>326017</v>
      </c>
      <c r="L51" s="325">
        <f t="shared" si="16"/>
        <v>51655</v>
      </c>
      <c r="M51" s="325">
        <f t="shared" si="16"/>
        <v>51513</v>
      </c>
      <c r="N51" s="325">
        <f t="shared" si="16"/>
        <v>53388</v>
      </c>
      <c r="O51" s="325">
        <f t="shared" si="16"/>
        <v>51324</v>
      </c>
      <c r="P51" s="325">
        <f t="shared" si="16"/>
        <v>1159</v>
      </c>
      <c r="Q51" s="325">
        <f t="shared" si="16"/>
        <v>1159</v>
      </c>
      <c r="R51" s="325">
        <f t="shared" si="16"/>
        <v>0</v>
      </c>
      <c r="S51" s="325">
        <f t="shared" si="16"/>
        <v>0</v>
      </c>
      <c r="T51" s="325">
        <f t="shared" si="16"/>
        <v>0</v>
      </c>
      <c r="U51" s="325">
        <f t="shared" si="16"/>
        <v>0</v>
      </c>
      <c r="V51" s="327">
        <f t="shared" si="16"/>
        <v>3</v>
      </c>
      <c r="W51" s="327">
        <f t="shared" si="16"/>
        <v>3</v>
      </c>
      <c r="X51" s="321">
        <f t="shared" si="8"/>
        <v>0.96</v>
      </c>
      <c r="Y51" s="322"/>
      <c r="Z51" s="322"/>
      <c r="AA51" s="327">
        <f t="shared" si="16"/>
        <v>39025</v>
      </c>
      <c r="AB51" s="327">
        <f t="shared" si="16"/>
        <v>35950</v>
      </c>
      <c r="AC51" s="327">
        <f>SUM(AC48:AC50)</f>
        <v>0</v>
      </c>
      <c r="AD51" s="327">
        <f t="shared" si="16"/>
        <v>0</v>
      </c>
      <c r="AE51" s="327">
        <f t="shared" si="16"/>
        <v>0</v>
      </c>
      <c r="AF51" s="327">
        <f t="shared" si="16"/>
        <v>0</v>
      </c>
      <c r="AG51" s="327">
        <f t="shared" si="16"/>
        <v>0</v>
      </c>
      <c r="AH51" s="327">
        <f t="shared" si="16"/>
        <v>0</v>
      </c>
      <c r="AI51" s="327">
        <f t="shared" si="16"/>
        <v>0</v>
      </c>
      <c r="AJ51" s="327">
        <f t="shared" si="16"/>
        <v>0</v>
      </c>
      <c r="AK51" s="327">
        <f t="shared" si="16"/>
        <v>0</v>
      </c>
      <c r="AL51" s="327">
        <f t="shared" si="16"/>
        <v>0</v>
      </c>
      <c r="AM51" s="327">
        <f t="shared" si="16"/>
        <v>0</v>
      </c>
      <c r="AN51" s="327">
        <f t="shared" si="16"/>
        <v>0</v>
      </c>
      <c r="AO51" s="327">
        <f aca="true" t="shared" si="17" ref="AO51:AT51">SUM(AO48:AO50)</f>
        <v>0</v>
      </c>
      <c r="AP51" s="327">
        <f t="shared" si="17"/>
        <v>0</v>
      </c>
      <c r="AQ51" s="327">
        <f t="shared" si="17"/>
        <v>0</v>
      </c>
      <c r="AR51" s="327">
        <f t="shared" si="17"/>
        <v>0</v>
      </c>
      <c r="AS51" s="327">
        <f t="shared" si="17"/>
        <v>35765</v>
      </c>
      <c r="AT51" s="327">
        <f t="shared" si="17"/>
        <v>19339</v>
      </c>
    </row>
    <row r="52" spans="1:46" s="343" customFormat="1" ht="13.5">
      <c r="A52" s="335" t="s">
        <v>238</v>
      </c>
      <c r="B52" s="340"/>
      <c r="C52" s="326"/>
      <c r="D52" s="325">
        <v>101050</v>
      </c>
      <c r="E52" s="325">
        <v>100930</v>
      </c>
      <c r="F52" s="325">
        <v>61500</v>
      </c>
      <c r="G52" s="325">
        <v>61499</v>
      </c>
      <c r="H52" s="325">
        <v>0</v>
      </c>
      <c r="I52" s="325">
        <v>0</v>
      </c>
      <c r="J52" s="325">
        <v>9767</v>
      </c>
      <c r="K52" s="325">
        <v>9767</v>
      </c>
      <c r="L52" s="325">
        <v>1422</v>
      </c>
      <c r="M52" s="325">
        <v>1422</v>
      </c>
      <c r="N52" s="325">
        <v>21932</v>
      </c>
      <c r="O52" s="325">
        <v>21932</v>
      </c>
      <c r="P52" s="325">
        <v>0</v>
      </c>
      <c r="Q52" s="325">
        <v>0</v>
      </c>
      <c r="R52" s="325">
        <v>0</v>
      </c>
      <c r="S52" s="325">
        <v>0</v>
      </c>
      <c r="T52" s="325">
        <v>0</v>
      </c>
      <c r="U52" s="325">
        <v>0</v>
      </c>
      <c r="V52" s="321">
        <f t="shared" si="2"/>
        <v>1</v>
      </c>
      <c r="W52" s="321">
        <f t="shared" si="3"/>
        <v>1</v>
      </c>
      <c r="X52" s="321">
        <f t="shared" si="8"/>
        <v>1</v>
      </c>
      <c r="Y52" s="322">
        <v>0</v>
      </c>
      <c r="Z52" s="322">
        <v>0</v>
      </c>
      <c r="AA52" s="341">
        <v>0</v>
      </c>
      <c r="AB52" s="341">
        <v>0</v>
      </c>
      <c r="AC52" s="327">
        <v>0</v>
      </c>
      <c r="AD52" s="327">
        <v>0</v>
      </c>
      <c r="AE52" s="327">
        <v>0</v>
      </c>
      <c r="AF52" s="327">
        <v>0</v>
      </c>
      <c r="AG52" s="327">
        <v>0</v>
      </c>
      <c r="AH52" s="327">
        <v>0</v>
      </c>
      <c r="AI52" s="341">
        <v>0</v>
      </c>
      <c r="AJ52" s="341">
        <v>0</v>
      </c>
      <c r="AK52" s="341">
        <v>0</v>
      </c>
      <c r="AL52" s="341">
        <v>0</v>
      </c>
      <c r="AM52" s="341">
        <v>0</v>
      </c>
      <c r="AN52" s="341">
        <v>0</v>
      </c>
      <c r="AO52" s="350">
        <v>0</v>
      </c>
      <c r="AP52" s="350">
        <v>0</v>
      </c>
      <c r="AQ52" s="350">
        <v>0</v>
      </c>
      <c r="AR52" s="350">
        <v>0</v>
      </c>
      <c r="AS52" s="342"/>
      <c r="AT52" s="342"/>
    </row>
    <row r="53" spans="1:46" s="343" customFormat="1" ht="13.5">
      <c r="A53" s="335" t="s">
        <v>239</v>
      </c>
      <c r="B53" s="325">
        <v>0</v>
      </c>
      <c r="C53" s="326"/>
      <c r="D53" s="325">
        <v>634840</v>
      </c>
      <c r="E53" s="325">
        <v>607359</v>
      </c>
      <c r="F53" s="325">
        <v>391000</v>
      </c>
      <c r="G53" s="325">
        <v>386595</v>
      </c>
      <c r="H53" s="325">
        <v>30182</v>
      </c>
      <c r="I53" s="325">
        <v>30181</v>
      </c>
      <c r="J53" s="325">
        <v>63572</v>
      </c>
      <c r="K53" s="325">
        <v>60764</v>
      </c>
      <c r="L53" s="325">
        <v>9254</v>
      </c>
      <c r="M53" s="325">
        <v>9050</v>
      </c>
      <c r="N53" s="325">
        <v>3936</v>
      </c>
      <c r="O53" s="325">
        <v>3931</v>
      </c>
      <c r="P53" s="325">
        <v>2000</v>
      </c>
      <c r="Q53" s="325">
        <v>1249</v>
      </c>
      <c r="R53" s="325">
        <v>0</v>
      </c>
      <c r="S53" s="325">
        <v>0</v>
      </c>
      <c r="T53" s="325">
        <v>0</v>
      </c>
      <c r="U53" s="325">
        <v>0</v>
      </c>
      <c r="V53" s="321">
        <f t="shared" si="2"/>
        <v>0.98</v>
      </c>
      <c r="W53" s="321">
        <f t="shared" si="3"/>
        <v>0.99</v>
      </c>
      <c r="X53" s="321">
        <f t="shared" si="8"/>
        <v>1</v>
      </c>
      <c r="Y53" s="322">
        <v>0</v>
      </c>
      <c r="Z53" s="322">
        <v>0</v>
      </c>
      <c r="AA53" s="327">
        <v>0</v>
      </c>
      <c r="AB53" s="327">
        <v>0</v>
      </c>
      <c r="AC53" s="327">
        <v>0</v>
      </c>
      <c r="AD53" s="327">
        <v>0</v>
      </c>
      <c r="AE53" s="327">
        <v>0</v>
      </c>
      <c r="AF53" s="327">
        <v>0</v>
      </c>
      <c r="AG53" s="327">
        <v>0</v>
      </c>
      <c r="AH53" s="327">
        <v>0</v>
      </c>
      <c r="AI53" s="341">
        <v>0</v>
      </c>
      <c r="AJ53" s="341">
        <v>0</v>
      </c>
      <c r="AK53" s="341">
        <v>0</v>
      </c>
      <c r="AL53" s="341">
        <v>0</v>
      </c>
      <c r="AM53" s="341">
        <v>0</v>
      </c>
      <c r="AN53" s="341">
        <v>0</v>
      </c>
      <c r="AO53" s="350">
        <v>0</v>
      </c>
      <c r="AP53" s="350">
        <v>0</v>
      </c>
      <c r="AQ53" s="350">
        <v>0</v>
      </c>
      <c r="AR53" s="350">
        <v>0</v>
      </c>
      <c r="AS53" s="342"/>
      <c r="AT53" s="342"/>
    </row>
    <row r="54" spans="1:46" s="343" customFormat="1" ht="13.5">
      <c r="A54" s="335" t="s">
        <v>240</v>
      </c>
      <c r="B54" s="325">
        <v>0</v>
      </c>
      <c r="C54" s="326"/>
      <c r="D54" s="325">
        <v>92120</v>
      </c>
      <c r="E54" s="325">
        <v>91935</v>
      </c>
      <c r="F54" s="325">
        <v>69710</v>
      </c>
      <c r="G54" s="325">
        <v>69529</v>
      </c>
      <c r="H54" s="325">
        <v>4829</v>
      </c>
      <c r="I54" s="325">
        <v>4828</v>
      </c>
      <c r="J54" s="325">
        <v>10777</v>
      </c>
      <c r="K54" s="325">
        <v>10776</v>
      </c>
      <c r="L54" s="325">
        <v>1505</v>
      </c>
      <c r="M54" s="325">
        <v>1503</v>
      </c>
      <c r="N54" s="325">
        <v>2000</v>
      </c>
      <c r="O54" s="325">
        <v>2000</v>
      </c>
      <c r="P54" s="325">
        <v>0</v>
      </c>
      <c r="Q54" s="325">
        <v>0</v>
      </c>
      <c r="R54" s="325">
        <v>0</v>
      </c>
      <c r="S54" s="325">
        <v>0</v>
      </c>
      <c r="T54" s="325">
        <v>0</v>
      </c>
      <c r="U54" s="325">
        <v>0</v>
      </c>
      <c r="V54" s="321">
        <f t="shared" si="2"/>
        <v>1</v>
      </c>
      <c r="W54" s="321">
        <f t="shared" si="3"/>
        <v>1</v>
      </c>
      <c r="X54" s="321">
        <f t="shared" si="8"/>
        <v>1</v>
      </c>
      <c r="Y54" s="322"/>
      <c r="Z54" s="322"/>
      <c r="AA54" s="327"/>
      <c r="AB54" s="327"/>
      <c r="AC54" s="327"/>
      <c r="AD54" s="327"/>
      <c r="AE54" s="327"/>
      <c r="AF54" s="327"/>
      <c r="AG54" s="327"/>
      <c r="AH54" s="327"/>
      <c r="AI54" s="341"/>
      <c r="AJ54" s="341"/>
      <c r="AK54" s="341"/>
      <c r="AL54" s="341"/>
      <c r="AM54" s="341"/>
      <c r="AN54" s="341"/>
      <c r="AO54" s="350"/>
      <c r="AP54" s="350"/>
      <c r="AQ54" s="350"/>
      <c r="AR54" s="350"/>
      <c r="AS54" s="342"/>
      <c r="AT54" s="342"/>
    </row>
    <row r="55" spans="1:46" s="343" customFormat="1" ht="13.5">
      <c r="A55" s="335" t="s">
        <v>241</v>
      </c>
      <c r="B55" s="325">
        <v>7</v>
      </c>
      <c r="C55" s="326">
        <f aca="true" t="shared" si="18" ref="C55:C60">E55/B55/12</f>
        <v>2947.4</v>
      </c>
      <c r="D55" s="325">
        <v>249580</v>
      </c>
      <c r="E55" s="325">
        <v>247583</v>
      </c>
      <c r="F55" s="325">
        <v>212723</v>
      </c>
      <c r="G55" s="325">
        <v>210887</v>
      </c>
      <c r="H55" s="325">
        <v>0</v>
      </c>
      <c r="I55" s="325">
        <v>0</v>
      </c>
      <c r="J55" s="325">
        <v>30098</v>
      </c>
      <c r="K55" s="325">
        <v>30016</v>
      </c>
      <c r="L55" s="325">
        <v>4759</v>
      </c>
      <c r="M55" s="325">
        <v>4680</v>
      </c>
      <c r="N55" s="325">
        <v>0</v>
      </c>
      <c r="O55" s="325">
        <v>0</v>
      </c>
      <c r="P55" s="325">
        <v>0</v>
      </c>
      <c r="Q55" s="325">
        <v>0</v>
      </c>
      <c r="R55" s="325">
        <v>0</v>
      </c>
      <c r="S55" s="325">
        <v>0</v>
      </c>
      <c r="T55" s="325">
        <v>0</v>
      </c>
      <c r="U55" s="325">
        <v>0</v>
      </c>
      <c r="V55" s="321"/>
      <c r="W55" s="321"/>
      <c r="X55" s="321"/>
      <c r="Y55" s="322"/>
      <c r="Z55" s="322"/>
      <c r="AA55" s="327"/>
      <c r="AB55" s="327"/>
      <c r="AC55" s="327"/>
      <c r="AD55" s="327"/>
      <c r="AE55" s="327"/>
      <c r="AF55" s="327"/>
      <c r="AG55" s="327"/>
      <c r="AH55" s="327"/>
      <c r="AI55" s="341"/>
      <c r="AJ55" s="341"/>
      <c r="AK55" s="341"/>
      <c r="AL55" s="341"/>
      <c r="AM55" s="341"/>
      <c r="AN55" s="341"/>
      <c r="AO55" s="350"/>
      <c r="AP55" s="350"/>
      <c r="AQ55" s="350"/>
      <c r="AR55" s="350"/>
      <c r="AS55" s="342"/>
      <c r="AT55" s="342"/>
    </row>
    <row r="56" spans="1:46" s="343" customFormat="1" ht="13.5">
      <c r="A56" s="335" t="s">
        <v>242</v>
      </c>
      <c r="B56" s="340">
        <v>100</v>
      </c>
      <c r="C56" s="326">
        <f t="shared" si="18"/>
        <v>143.9</v>
      </c>
      <c r="D56" s="340">
        <v>172892</v>
      </c>
      <c r="E56" s="340">
        <v>172658</v>
      </c>
      <c r="F56" s="340">
        <v>131751</v>
      </c>
      <c r="G56" s="340">
        <v>131661</v>
      </c>
      <c r="H56" s="340">
        <v>7864</v>
      </c>
      <c r="I56" s="340">
        <v>7864</v>
      </c>
      <c r="J56" s="340">
        <v>21412</v>
      </c>
      <c r="K56" s="340">
        <v>21298</v>
      </c>
      <c r="L56" s="340">
        <v>3356</v>
      </c>
      <c r="M56" s="340">
        <v>3326</v>
      </c>
      <c r="N56" s="340">
        <v>3000</v>
      </c>
      <c r="O56" s="340">
        <v>3000</v>
      </c>
      <c r="P56" s="340">
        <v>0</v>
      </c>
      <c r="Q56" s="340">
        <v>0</v>
      </c>
      <c r="R56" s="340">
        <v>0</v>
      </c>
      <c r="S56" s="340">
        <v>0</v>
      </c>
      <c r="T56" s="340">
        <v>0</v>
      </c>
      <c r="U56" s="340">
        <v>0</v>
      </c>
      <c r="V56" s="321">
        <f t="shared" si="2"/>
        <v>1</v>
      </c>
      <c r="W56" s="321">
        <f t="shared" si="3"/>
        <v>1</v>
      </c>
      <c r="X56" s="321">
        <f t="shared" si="8"/>
        <v>1</v>
      </c>
      <c r="Y56" s="322">
        <v>0</v>
      </c>
      <c r="Z56" s="322">
        <v>0</v>
      </c>
      <c r="AA56" s="341">
        <v>0</v>
      </c>
      <c r="AB56" s="341">
        <v>0</v>
      </c>
      <c r="AC56" s="327">
        <v>0</v>
      </c>
      <c r="AD56" s="327">
        <v>0</v>
      </c>
      <c r="AE56" s="327">
        <v>0</v>
      </c>
      <c r="AF56" s="327">
        <v>0</v>
      </c>
      <c r="AG56" s="327">
        <v>0</v>
      </c>
      <c r="AH56" s="327">
        <v>0</v>
      </c>
      <c r="AI56" s="341">
        <v>0</v>
      </c>
      <c r="AJ56" s="341">
        <v>0</v>
      </c>
      <c r="AK56" s="341">
        <v>0</v>
      </c>
      <c r="AL56" s="341">
        <v>0</v>
      </c>
      <c r="AM56" s="327">
        <v>0</v>
      </c>
      <c r="AN56" s="341">
        <v>0</v>
      </c>
      <c r="AO56" s="350">
        <v>0</v>
      </c>
      <c r="AP56" s="350">
        <v>0</v>
      </c>
      <c r="AQ56" s="350">
        <v>0</v>
      </c>
      <c r="AR56" s="350">
        <v>0</v>
      </c>
      <c r="AS56" s="342"/>
      <c r="AT56" s="342"/>
    </row>
    <row r="57" spans="1:46" s="343" customFormat="1" ht="13.5">
      <c r="A57" s="334" t="s">
        <v>243</v>
      </c>
      <c r="B57" s="328">
        <v>12</v>
      </c>
      <c r="C57" s="320">
        <f t="shared" si="18"/>
        <v>4155.5</v>
      </c>
      <c r="D57" s="328">
        <v>611082</v>
      </c>
      <c r="E57" s="328">
        <v>598391</v>
      </c>
      <c r="F57" s="328">
        <v>313570</v>
      </c>
      <c r="G57" s="328">
        <v>313120</v>
      </c>
      <c r="H57" s="328">
        <v>21980</v>
      </c>
      <c r="I57" s="328">
        <v>21979</v>
      </c>
      <c r="J57" s="328">
        <v>53506</v>
      </c>
      <c r="K57" s="328">
        <v>52515</v>
      </c>
      <c r="L57" s="328">
        <v>7910</v>
      </c>
      <c r="M57" s="328">
        <v>7737</v>
      </c>
      <c r="N57" s="328">
        <v>75600</v>
      </c>
      <c r="O57" s="328">
        <v>69116</v>
      </c>
      <c r="P57" s="328">
        <v>72000</v>
      </c>
      <c r="Q57" s="328">
        <v>68468</v>
      </c>
      <c r="R57" s="328">
        <v>0</v>
      </c>
      <c r="S57" s="328">
        <v>0</v>
      </c>
      <c r="T57" s="328">
        <v>0</v>
      </c>
      <c r="U57" s="328">
        <v>0</v>
      </c>
      <c r="V57" s="321">
        <f t="shared" si="2"/>
        <v>1</v>
      </c>
      <c r="W57" s="321">
        <f t="shared" si="3"/>
        <v>1</v>
      </c>
      <c r="X57" s="321">
        <f t="shared" si="8"/>
        <v>0.91</v>
      </c>
      <c r="Y57" s="322">
        <v>0</v>
      </c>
      <c r="Z57" s="322">
        <v>0</v>
      </c>
      <c r="AA57" s="319">
        <v>0</v>
      </c>
      <c r="AB57" s="319">
        <v>0</v>
      </c>
      <c r="AC57" s="319"/>
      <c r="AD57" s="319"/>
      <c r="AE57" s="319"/>
      <c r="AF57" s="319"/>
      <c r="AG57" s="319"/>
      <c r="AH57" s="319"/>
      <c r="AI57" s="319">
        <v>2227</v>
      </c>
      <c r="AJ57" s="319">
        <v>1500</v>
      </c>
      <c r="AK57" s="345">
        <v>0</v>
      </c>
      <c r="AL57" s="345">
        <v>0</v>
      </c>
      <c r="AM57" s="345">
        <v>0</v>
      </c>
      <c r="AN57" s="345">
        <v>0</v>
      </c>
      <c r="AO57" s="318"/>
      <c r="AP57" s="318"/>
      <c r="AQ57" s="350"/>
      <c r="AR57" s="350"/>
      <c r="AS57" s="342"/>
      <c r="AT57" s="342"/>
    </row>
    <row r="58" spans="1:46" ht="13.5">
      <c r="A58" s="334" t="s">
        <v>217</v>
      </c>
      <c r="B58" s="328">
        <v>12</v>
      </c>
      <c r="C58" s="320">
        <f t="shared" si="18"/>
        <v>4505.6</v>
      </c>
      <c r="D58" s="328">
        <v>652778</v>
      </c>
      <c r="E58" s="328">
        <v>648809</v>
      </c>
      <c r="F58" s="328">
        <v>332078</v>
      </c>
      <c r="G58" s="328">
        <v>331514</v>
      </c>
      <c r="H58" s="328">
        <v>23543</v>
      </c>
      <c r="I58" s="328">
        <v>23543</v>
      </c>
      <c r="J58" s="328">
        <v>52639</v>
      </c>
      <c r="K58" s="328">
        <v>52638</v>
      </c>
      <c r="L58" s="328">
        <v>8378</v>
      </c>
      <c r="M58" s="328">
        <v>8378</v>
      </c>
      <c r="N58" s="328">
        <v>76805</v>
      </c>
      <c r="O58" s="328">
        <v>76292</v>
      </c>
      <c r="P58" s="328">
        <v>60270</v>
      </c>
      <c r="Q58" s="328">
        <v>60252</v>
      </c>
      <c r="R58" s="328">
        <v>0</v>
      </c>
      <c r="S58" s="328">
        <v>0</v>
      </c>
      <c r="T58" s="328">
        <v>6534</v>
      </c>
      <c r="U58" s="328">
        <v>6533</v>
      </c>
      <c r="V58" s="321">
        <f t="shared" si="2"/>
        <v>1</v>
      </c>
      <c r="W58" s="321">
        <f t="shared" si="3"/>
        <v>1</v>
      </c>
      <c r="X58" s="321">
        <f t="shared" si="8"/>
        <v>0.99</v>
      </c>
      <c r="Y58" s="322">
        <v>0</v>
      </c>
      <c r="Z58" s="322">
        <v>0</v>
      </c>
      <c r="AA58" s="319">
        <v>0</v>
      </c>
      <c r="AB58" s="319">
        <v>0</v>
      </c>
      <c r="AC58" s="319">
        <v>0</v>
      </c>
      <c r="AD58" s="319">
        <v>0</v>
      </c>
      <c r="AE58" s="319">
        <v>0</v>
      </c>
      <c r="AF58" s="319">
        <v>0</v>
      </c>
      <c r="AG58" s="319">
        <v>0</v>
      </c>
      <c r="AH58" s="319">
        <v>0</v>
      </c>
      <c r="AI58" s="328">
        <v>1230</v>
      </c>
      <c r="AJ58" s="328">
        <v>1230</v>
      </c>
      <c r="AK58" s="319">
        <v>0</v>
      </c>
      <c r="AL58" s="319">
        <v>0</v>
      </c>
      <c r="AM58" s="319">
        <v>0</v>
      </c>
      <c r="AN58" s="319">
        <v>0</v>
      </c>
      <c r="AO58" s="323"/>
      <c r="AP58" s="323"/>
      <c r="AQ58" s="323">
        <v>450</v>
      </c>
      <c r="AR58" s="323">
        <v>39</v>
      </c>
      <c r="AS58" s="1"/>
      <c r="AT58" s="1"/>
    </row>
    <row r="59" spans="1:46" ht="13.5">
      <c r="A59" s="324" t="s">
        <v>244</v>
      </c>
      <c r="B59" s="325">
        <f>B57+B58</f>
        <v>24</v>
      </c>
      <c r="C59" s="326">
        <f t="shared" si="18"/>
        <v>4330.6</v>
      </c>
      <c r="D59" s="325">
        <f>D57+D58</f>
        <v>1263860</v>
      </c>
      <c r="E59" s="325">
        <f>E57+E58</f>
        <v>1247200</v>
      </c>
      <c r="F59" s="325">
        <f aca="true" t="shared" si="19" ref="F59:AR59">F57+F58</f>
        <v>645648</v>
      </c>
      <c r="G59" s="325">
        <f t="shared" si="19"/>
        <v>644634</v>
      </c>
      <c r="H59" s="325">
        <f t="shared" si="19"/>
        <v>45523</v>
      </c>
      <c r="I59" s="325">
        <f t="shared" si="19"/>
        <v>45522</v>
      </c>
      <c r="J59" s="325">
        <f t="shared" si="19"/>
        <v>106145</v>
      </c>
      <c r="K59" s="325">
        <f t="shared" si="19"/>
        <v>105153</v>
      </c>
      <c r="L59" s="325">
        <f t="shared" si="19"/>
        <v>16288</v>
      </c>
      <c r="M59" s="325">
        <f t="shared" si="19"/>
        <v>16115</v>
      </c>
      <c r="N59" s="325">
        <f t="shared" si="19"/>
        <v>152405</v>
      </c>
      <c r="O59" s="325">
        <f t="shared" si="19"/>
        <v>145408</v>
      </c>
      <c r="P59" s="325">
        <f t="shared" si="19"/>
        <v>132270</v>
      </c>
      <c r="Q59" s="325">
        <f t="shared" si="19"/>
        <v>128720</v>
      </c>
      <c r="R59" s="325">
        <f t="shared" si="19"/>
        <v>0</v>
      </c>
      <c r="S59" s="325">
        <f t="shared" si="19"/>
        <v>0</v>
      </c>
      <c r="T59" s="325">
        <f t="shared" si="19"/>
        <v>6534</v>
      </c>
      <c r="U59" s="325">
        <f t="shared" si="19"/>
        <v>6533</v>
      </c>
      <c r="V59" s="327">
        <f t="shared" si="19"/>
        <v>2</v>
      </c>
      <c r="W59" s="327">
        <f t="shared" si="19"/>
        <v>2</v>
      </c>
      <c r="X59" s="321">
        <f t="shared" si="8"/>
        <v>0.95</v>
      </c>
      <c r="Y59" s="322"/>
      <c r="Z59" s="322"/>
      <c r="AA59" s="327">
        <f t="shared" si="19"/>
        <v>0</v>
      </c>
      <c r="AB59" s="327">
        <f t="shared" si="19"/>
        <v>0</v>
      </c>
      <c r="AC59" s="327">
        <f t="shared" si="19"/>
        <v>0</v>
      </c>
      <c r="AD59" s="327">
        <f t="shared" si="19"/>
        <v>0</v>
      </c>
      <c r="AE59" s="327">
        <f t="shared" si="19"/>
        <v>0</v>
      </c>
      <c r="AF59" s="327">
        <f t="shared" si="19"/>
        <v>0</v>
      </c>
      <c r="AG59" s="327">
        <f t="shared" si="19"/>
        <v>0</v>
      </c>
      <c r="AH59" s="327">
        <f t="shared" si="19"/>
        <v>0</v>
      </c>
      <c r="AI59" s="327">
        <f t="shared" si="19"/>
        <v>3457</v>
      </c>
      <c r="AJ59" s="327">
        <f t="shared" si="19"/>
        <v>2730</v>
      </c>
      <c r="AK59" s="327">
        <f t="shared" si="19"/>
        <v>0</v>
      </c>
      <c r="AL59" s="327">
        <f t="shared" si="19"/>
        <v>0</v>
      </c>
      <c r="AM59" s="327">
        <f t="shared" si="19"/>
        <v>0</v>
      </c>
      <c r="AN59" s="327">
        <f t="shared" si="19"/>
        <v>0</v>
      </c>
      <c r="AO59" s="327">
        <f t="shared" si="19"/>
        <v>0</v>
      </c>
      <c r="AP59" s="327">
        <f t="shared" si="19"/>
        <v>0</v>
      </c>
      <c r="AQ59" s="327">
        <f t="shared" si="19"/>
        <v>450</v>
      </c>
      <c r="AR59" s="327">
        <f t="shared" si="19"/>
        <v>39</v>
      </c>
      <c r="AS59" s="1"/>
      <c r="AT59" s="1"/>
    </row>
    <row r="60" spans="1:46" ht="13.5">
      <c r="A60" s="335" t="s">
        <v>245</v>
      </c>
      <c r="B60" s="325">
        <v>5</v>
      </c>
      <c r="C60" s="326">
        <f t="shared" si="18"/>
        <v>423.3</v>
      </c>
      <c r="D60" s="325">
        <v>25991</v>
      </c>
      <c r="E60" s="325">
        <v>25395</v>
      </c>
      <c r="F60" s="325">
        <v>18971</v>
      </c>
      <c r="G60" s="325">
        <v>18479</v>
      </c>
      <c r="H60" s="325">
        <v>1738</v>
      </c>
      <c r="I60" s="325">
        <v>1737</v>
      </c>
      <c r="J60" s="325">
        <v>2651</v>
      </c>
      <c r="K60" s="325">
        <v>2598</v>
      </c>
      <c r="L60" s="325">
        <v>422</v>
      </c>
      <c r="M60" s="325">
        <v>412</v>
      </c>
      <c r="N60" s="325">
        <v>0</v>
      </c>
      <c r="O60" s="325">
        <v>0</v>
      </c>
      <c r="P60" s="325">
        <v>0</v>
      </c>
      <c r="Q60" s="325">
        <v>0</v>
      </c>
      <c r="R60" s="325">
        <v>0</v>
      </c>
      <c r="S60" s="325">
        <v>0</v>
      </c>
      <c r="T60" s="325">
        <v>0</v>
      </c>
      <c r="U60" s="325">
        <v>0</v>
      </c>
      <c r="V60" s="327"/>
      <c r="W60" s="327"/>
      <c r="X60" s="321"/>
      <c r="Y60" s="322"/>
      <c r="Z60" s="322"/>
      <c r="AA60" s="327"/>
      <c r="AB60" s="327"/>
      <c r="AC60" s="327"/>
      <c r="AD60" s="327"/>
      <c r="AE60" s="327"/>
      <c r="AF60" s="327"/>
      <c r="AG60" s="327"/>
      <c r="AH60" s="327"/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1"/>
      <c r="AT60" s="1"/>
    </row>
    <row r="61" spans="1:46" ht="13.5">
      <c r="A61" s="334" t="s">
        <v>246</v>
      </c>
      <c r="B61" s="328">
        <v>5417</v>
      </c>
      <c r="C61" s="320">
        <f>E61/B61</f>
        <v>243</v>
      </c>
      <c r="D61" s="328">
        <v>1323679</v>
      </c>
      <c r="E61" s="328">
        <v>1316241</v>
      </c>
      <c r="F61" s="328">
        <v>931722</v>
      </c>
      <c r="G61" s="328">
        <v>929189</v>
      </c>
      <c r="H61" s="328">
        <v>63740</v>
      </c>
      <c r="I61" s="328">
        <v>63739</v>
      </c>
      <c r="J61" s="328">
        <v>149537</v>
      </c>
      <c r="K61" s="328">
        <v>149007</v>
      </c>
      <c r="L61" s="328">
        <v>23028</v>
      </c>
      <c r="M61" s="328">
        <v>22454</v>
      </c>
      <c r="N61" s="328">
        <v>10180</v>
      </c>
      <c r="O61" s="328">
        <v>9358</v>
      </c>
      <c r="P61" s="328">
        <v>427</v>
      </c>
      <c r="Q61" s="328">
        <v>427</v>
      </c>
      <c r="R61" s="328">
        <v>0</v>
      </c>
      <c r="S61" s="328">
        <v>0</v>
      </c>
      <c r="T61" s="328">
        <v>0</v>
      </c>
      <c r="U61" s="328">
        <v>0</v>
      </c>
      <c r="V61" s="321">
        <f t="shared" si="2"/>
        <v>1</v>
      </c>
      <c r="W61" s="321">
        <f t="shared" si="3"/>
        <v>1</v>
      </c>
      <c r="X61" s="321">
        <f t="shared" si="8"/>
        <v>0.92</v>
      </c>
      <c r="Y61" s="322">
        <v>0</v>
      </c>
      <c r="Z61" s="322">
        <v>0</v>
      </c>
      <c r="AA61" s="319">
        <v>0</v>
      </c>
      <c r="AB61" s="319">
        <v>0</v>
      </c>
      <c r="AC61" s="319">
        <v>0</v>
      </c>
      <c r="AD61" s="319">
        <v>0</v>
      </c>
      <c r="AE61" s="319">
        <v>0</v>
      </c>
      <c r="AF61" s="319">
        <v>0</v>
      </c>
      <c r="AG61" s="319">
        <v>0</v>
      </c>
      <c r="AH61" s="319">
        <v>0</v>
      </c>
      <c r="AI61" s="319">
        <v>4020</v>
      </c>
      <c r="AJ61" s="319">
        <v>4020</v>
      </c>
      <c r="AK61" s="319">
        <v>0</v>
      </c>
      <c r="AL61" s="319">
        <v>0</v>
      </c>
      <c r="AM61" s="319">
        <v>0</v>
      </c>
      <c r="AN61" s="319">
        <v>0</v>
      </c>
      <c r="AO61" s="323"/>
      <c r="AP61" s="323"/>
      <c r="AQ61" s="323">
        <v>0</v>
      </c>
      <c r="AR61" s="323">
        <v>0</v>
      </c>
      <c r="AS61" s="1"/>
      <c r="AT61" s="1"/>
    </row>
    <row r="62" spans="1:46" ht="13.5">
      <c r="A62" s="334" t="s">
        <v>247</v>
      </c>
      <c r="B62" s="328">
        <v>7840</v>
      </c>
      <c r="C62" s="320">
        <f>E62/B62</f>
        <v>158.2</v>
      </c>
      <c r="D62" s="328">
        <v>1256040</v>
      </c>
      <c r="E62" s="328">
        <v>1240649</v>
      </c>
      <c r="F62" s="328">
        <v>855787</v>
      </c>
      <c r="G62" s="328">
        <v>848576</v>
      </c>
      <c r="H62" s="328">
        <v>58450</v>
      </c>
      <c r="I62" s="328">
        <v>58436</v>
      </c>
      <c r="J62" s="328">
        <v>141150</v>
      </c>
      <c r="K62" s="328">
        <v>137148</v>
      </c>
      <c r="L62" s="328">
        <v>21325</v>
      </c>
      <c r="M62" s="328">
        <v>21002</v>
      </c>
      <c r="N62" s="328">
        <v>28716</v>
      </c>
      <c r="O62" s="328">
        <v>25799</v>
      </c>
      <c r="P62" s="328">
        <v>2131</v>
      </c>
      <c r="Q62" s="328">
        <v>2127</v>
      </c>
      <c r="R62" s="328">
        <v>0</v>
      </c>
      <c r="S62" s="328">
        <v>0</v>
      </c>
      <c r="T62" s="328">
        <v>0</v>
      </c>
      <c r="U62" s="328">
        <v>0</v>
      </c>
      <c r="V62" s="321">
        <f t="shared" si="2"/>
        <v>0.99</v>
      </c>
      <c r="W62" s="321">
        <f t="shared" si="3"/>
        <v>0.99</v>
      </c>
      <c r="X62" s="321">
        <f t="shared" si="8"/>
        <v>0.9</v>
      </c>
      <c r="Y62" s="322">
        <v>8500</v>
      </c>
      <c r="Z62" s="322">
        <v>8498</v>
      </c>
      <c r="AA62" s="319">
        <v>0</v>
      </c>
      <c r="AB62" s="319">
        <v>0</v>
      </c>
      <c r="AC62" s="319">
        <v>0</v>
      </c>
      <c r="AD62" s="319">
        <v>0</v>
      </c>
      <c r="AE62" s="319">
        <v>0</v>
      </c>
      <c r="AF62" s="319">
        <v>0</v>
      </c>
      <c r="AG62" s="319">
        <v>0</v>
      </c>
      <c r="AH62" s="319">
        <v>0</v>
      </c>
      <c r="AI62" s="319">
        <v>4765</v>
      </c>
      <c r="AJ62" s="319">
        <v>4765</v>
      </c>
      <c r="AK62" s="319">
        <v>0</v>
      </c>
      <c r="AL62" s="319">
        <v>0</v>
      </c>
      <c r="AM62" s="319">
        <v>0</v>
      </c>
      <c r="AN62" s="319">
        <v>0</v>
      </c>
      <c r="AO62" s="323"/>
      <c r="AP62" s="323"/>
      <c r="AQ62" s="333">
        <v>0</v>
      </c>
      <c r="AR62" s="333">
        <v>0</v>
      </c>
      <c r="AS62" s="1"/>
      <c r="AT62" s="1"/>
    </row>
    <row r="63" spans="1:46" ht="13.5">
      <c r="A63" s="334" t="s">
        <v>248</v>
      </c>
      <c r="B63" s="328">
        <v>3609</v>
      </c>
      <c r="C63" s="320">
        <f>E63/B63</f>
        <v>302.8</v>
      </c>
      <c r="D63" s="328">
        <v>1096629</v>
      </c>
      <c r="E63" s="328">
        <v>1092920</v>
      </c>
      <c r="F63" s="328">
        <v>776387</v>
      </c>
      <c r="G63" s="328">
        <v>773510</v>
      </c>
      <c r="H63" s="328">
        <v>51969</v>
      </c>
      <c r="I63" s="328">
        <v>51968</v>
      </c>
      <c r="J63" s="328">
        <v>124272</v>
      </c>
      <c r="K63" s="328">
        <v>123873</v>
      </c>
      <c r="L63" s="328">
        <v>18589</v>
      </c>
      <c r="M63" s="328">
        <v>18521</v>
      </c>
      <c r="N63" s="328">
        <v>13225</v>
      </c>
      <c r="O63" s="328">
        <v>13225</v>
      </c>
      <c r="P63" s="328">
        <v>1020</v>
      </c>
      <c r="Q63" s="328">
        <v>1020</v>
      </c>
      <c r="R63" s="328">
        <v>0</v>
      </c>
      <c r="S63" s="328">
        <v>0</v>
      </c>
      <c r="T63" s="328">
        <v>0</v>
      </c>
      <c r="U63" s="328">
        <v>0</v>
      </c>
      <c r="V63" s="321">
        <f t="shared" si="2"/>
        <v>1</v>
      </c>
      <c r="W63" s="321">
        <f t="shared" si="3"/>
        <v>1</v>
      </c>
      <c r="X63" s="321">
        <f t="shared" si="8"/>
        <v>1</v>
      </c>
      <c r="Y63" s="322">
        <v>0</v>
      </c>
      <c r="Z63" s="322">
        <v>0</v>
      </c>
      <c r="AA63" s="319">
        <v>0</v>
      </c>
      <c r="AB63" s="319">
        <v>0</v>
      </c>
      <c r="AC63" s="319">
        <v>0</v>
      </c>
      <c r="AD63" s="319">
        <v>0</v>
      </c>
      <c r="AE63" s="319">
        <v>0</v>
      </c>
      <c r="AF63" s="319">
        <v>0</v>
      </c>
      <c r="AG63" s="319">
        <v>0</v>
      </c>
      <c r="AH63" s="319">
        <v>0</v>
      </c>
      <c r="AI63" s="319">
        <v>2645</v>
      </c>
      <c r="AJ63" s="319">
        <v>1945</v>
      </c>
      <c r="AK63" s="319">
        <v>0</v>
      </c>
      <c r="AL63" s="319">
        <v>0</v>
      </c>
      <c r="AM63" s="319">
        <v>0</v>
      </c>
      <c r="AN63" s="319">
        <v>0</v>
      </c>
      <c r="AO63" s="323"/>
      <c r="AP63" s="323"/>
      <c r="AQ63" s="323">
        <v>0</v>
      </c>
      <c r="AR63" s="323">
        <v>0</v>
      </c>
      <c r="AS63" s="1"/>
      <c r="AT63" s="1"/>
    </row>
    <row r="64" spans="1:46" ht="13.5">
      <c r="A64" s="324" t="s">
        <v>249</v>
      </c>
      <c r="B64" s="325">
        <f>SUM(B61:B63)</f>
        <v>16866</v>
      </c>
      <c r="C64" s="326">
        <f>E64/B64/12</f>
        <v>18</v>
      </c>
      <c r="D64" s="325">
        <f>SUM(D61:D63)</f>
        <v>3676348</v>
      </c>
      <c r="E64" s="325">
        <f>SUM(E61:E63)</f>
        <v>3649810</v>
      </c>
      <c r="F64" s="325">
        <f aca="true" t="shared" si="20" ref="F64:AR64">SUM(F61:F63)</f>
        <v>2563896</v>
      </c>
      <c r="G64" s="325">
        <f t="shared" si="20"/>
        <v>2551275</v>
      </c>
      <c r="H64" s="325">
        <f t="shared" si="20"/>
        <v>174159</v>
      </c>
      <c r="I64" s="325">
        <f t="shared" si="20"/>
        <v>174143</v>
      </c>
      <c r="J64" s="325">
        <f t="shared" si="20"/>
        <v>414959</v>
      </c>
      <c r="K64" s="325">
        <f t="shared" si="20"/>
        <v>410028</v>
      </c>
      <c r="L64" s="325">
        <f t="shared" si="20"/>
        <v>62942</v>
      </c>
      <c r="M64" s="325">
        <f t="shared" si="20"/>
        <v>61977</v>
      </c>
      <c r="N64" s="325">
        <f t="shared" si="20"/>
        <v>52121</v>
      </c>
      <c r="O64" s="325">
        <f t="shared" si="20"/>
        <v>48382</v>
      </c>
      <c r="P64" s="325">
        <f t="shared" si="20"/>
        <v>3578</v>
      </c>
      <c r="Q64" s="325">
        <f t="shared" si="20"/>
        <v>3574</v>
      </c>
      <c r="R64" s="325">
        <f t="shared" si="20"/>
        <v>0</v>
      </c>
      <c r="S64" s="325">
        <f t="shared" si="20"/>
        <v>0</v>
      </c>
      <c r="T64" s="325">
        <f t="shared" si="20"/>
        <v>0</v>
      </c>
      <c r="U64" s="325">
        <f t="shared" si="20"/>
        <v>0</v>
      </c>
      <c r="V64" s="327">
        <f t="shared" si="20"/>
        <v>3</v>
      </c>
      <c r="W64" s="327">
        <f t="shared" si="20"/>
        <v>3</v>
      </c>
      <c r="X64" s="321">
        <f t="shared" si="8"/>
        <v>0.93</v>
      </c>
      <c r="Y64" s="322"/>
      <c r="Z64" s="322"/>
      <c r="AA64" s="327">
        <f t="shared" si="20"/>
        <v>0</v>
      </c>
      <c r="AB64" s="327">
        <f t="shared" si="20"/>
        <v>0</v>
      </c>
      <c r="AC64" s="327">
        <f t="shared" si="20"/>
        <v>0</v>
      </c>
      <c r="AD64" s="327">
        <f t="shared" si="20"/>
        <v>0</v>
      </c>
      <c r="AE64" s="327">
        <f t="shared" si="20"/>
        <v>0</v>
      </c>
      <c r="AF64" s="327">
        <f t="shared" si="20"/>
        <v>0</v>
      </c>
      <c r="AG64" s="327">
        <f t="shared" si="20"/>
        <v>0</v>
      </c>
      <c r="AH64" s="327">
        <f t="shared" si="20"/>
        <v>0</v>
      </c>
      <c r="AI64" s="327">
        <f t="shared" si="20"/>
        <v>11430</v>
      </c>
      <c r="AJ64" s="327">
        <f t="shared" si="20"/>
        <v>10730</v>
      </c>
      <c r="AK64" s="327">
        <f t="shared" si="20"/>
        <v>0</v>
      </c>
      <c r="AL64" s="327">
        <f t="shared" si="20"/>
        <v>0</v>
      </c>
      <c r="AM64" s="327">
        <f t="shared" si="20"/>
        <v>0</v>
      </c>
      <c r="AN64" s="327">
        <f t="shared" si="20"/>
        <v>0</v>
      </c>
      <c r="AO64" s="327">
        <f t="shared" si="20"/>
        <v>0</v>
      </c>
      <c r="AP64" s="327">
        <f t="shared" si="20"/>
        <v>0</v>
      </c>
      <c r="AQ64" s="327">
        <f t="shared" si="20"/>
        <v>0</v>
      </c>
      <c r="AR64" s="327">
        <f t="shared" si="20"/>
        <v>0</v>
      </c>
      <c r="AS64" s="1"/>
      <c r="AT64" s="1"/>
    </row>
    <row r="65" spans="1:46" s="60" customFormat="1" ht="13.5">
      <c r="A65" s="324" t="s">
        <v>250</v>
      </c>
      <c r="B65" s="325">
        <v>0</v>
      </c>
      <c r="C65" s="326">
        <v>764</v>
      </c>
      <c r="D65" s="325">
        <v>1226587</v>
      </c>
      <c r="E65" s="325">
        <v>1221844</v>
      </c>
      <c r="F65" s="325">
        <v>831929</v>
      </c>
      <c r="G65" s="325">
        <v>831928</v>
      </c>
      <c r="H65" s="325">
        <v>58179</v>
      </c>
      <c r="I65" s="325">
        <v>58179</v>
      </c>
      <c r="J65" s="325">
        <v>133811</v>
      </c>
      <c r="K65" s="325">
        <v>133810</v>
      </c>
      <c r="L65" s="325">
        <v>21041</v>
      </c>
      <c r="M65" s="325">
        <v>21041</v>
      </c>
      <c r="N65" s="325">
        <v>48199</v>
      </c>
      <c r="O65" s="325">
        <v>47944</v>
      </c>
      <c r="P65" s="325">
        <v>0</v>
      </c>
      <c r="Q65" s="325">
        <v>0</v>
      </c>
      <c r="R65" s="325">
        <v>0</v>
      </c>
      <c r="S65" s="325">
        <v>0</v>
      </c>
      <c r="T65" s="325">
        <v>0</v>
      </c>
      <c r="U65" s="325">
        <v>0</v>
      </c>
      <c r="V65" s="321">
        <f t="shared" si="2"/>
        <v>1</v>
      </c>
      <c r="W65" s="321">
        <f t="shared" si="3"/>
        <v>1</v>
      </c>
      <c r="X65" s="321">
        <f t="shared" si="8"/>
        <v>0.99</v>
      </c>
      <c r="Y65" s="322">
        <v>0</v>
      </c>
      <c r="Z65" s="322">
        <v>0</v>
      </c>
      <c r="AA65" s="327">
        <v>0</v>
      </c>
      <c r="AB65" s="327">
        <v>0</v>
      </c>
      <c r="AC65" s="327">
        <v>19850</v>
      </c>
      <c r="AD65" s="327">
        <v>19849</v>
      </c>
      <c r="AE65" s="327">
        <v>4487</v>
      </c>
      <c r="AF65" s="327">
        <v>4486</v>
      </c>
      <c r="AG65" s="327"/>
      <c r="AH65" s="327"/>
      <c r="AI65" s="325">
        <v>2262</v>
      </c>
      <c r="AJ65" s="325">
        <v>2262</v>
      </c>
      <c r="AK65" s="327">
        <v>0</v>
      </c>
      <c r="AL65" s="327">
        <v>0</v>
      </c>
      <c r="AM65" s="327">
        <v>8000</v>
      </c>
      <c r="AN65" s="327">
        <v>7996</v>
      </c>
      <c r="AO65" s="346"/>
      <c r="AP65" s="346"/>
      <c r="AQ65" s="346">
        <v>0</v>
      </c>
      <c r="AR65" s="346">
        <v>0</v>
      </c>
      <c r="AS65" s="330"/>
      <c r="AT65" s="330"/>
    </row>
    <row r="66" spans="1:46" ht="13.5">
      <c r="A66" s="334" t="s">
        <v>205</v>
      </c>
      <c r="B66" s="328">
        <v>139</v>
      </c>
      <c r="C66" s="320">
        <f>E66/B66/12</f>
        <v>553.4</v>
      </c>
      <c r="D66" s="328">
        <v>928465</v>
      </c>
      <c r="E66" s="328">
        <v>923151</v>
      </c>
      <c r="F66" s="328">
        <v>575824</v>
      </c>
      <c r="G66" s="328">
        <v>571910</v>
      </c>
      <c r="H66" s="328">
        <v>38702</v>
      </c>
      <c r="I66" s="328">
        <v>38076</v>
      </c>
      <c r="J66" s="328">
        <v>87546</v>
      </c>
      <c r="K66" s="328">
        <v>86906</v>
      </c>
      <c r="L66" s="328">
        <v>13523</v>
      </c>
      <c r="M66" s="328">
        <v>13389</v>
      </c>
      <c r="N66" s="328">
        <v>153370</v>
      </c>
      <c r="O66" s="328">
        <v>153370</v>
      </c>
      <c r="P66" s="328">
        <v>0</v>
      </c>
      <c r="Q66" s="328">
        <v>0</v>
      </c>
      <c r="R66" s="328">
        <v>0</v>
      </c>
      <c r="S66" s="328">
        <v>0</v>
      </c>
      <c r="T66" s="328">
        <v>0</v>
      </c>
      <c r="U66" s="328">
        <v>0</v>
      </c>
      <c r="V66" s="321">
        <f t="shared" si="2"/>
        <v>0.99</v>
      </c>
      <c r="W66" s="321">
        <f t="shared" si="3"/>
        <v>0.99</v>
      </c>
      <c r="X66" s="321">
        <f t="shared" si="8"/>
        <v>1</v>
      </c>
      <c r="Y66" s="322">
        <v>0</v>
      </c>
      <c r="Z66" s="322">
        <v>0</v>
      </c>
      <c r="AA66" s="319">
        <v>0</v>
      </c>
      <c r="AB66" s="319">
        <v>0</v>
      </c>
      <c r="AC66" s="319">
        <v>0</v>
      </c>
      <c r="AD66" s="319">
        <v>0</v>
      </c>
      <c r="AE66" s="319">
        <v>0</v>
      </c>
      <c r="AF66" s="319">
        <v>0</v>
      </c>
      <c r="AG66" s="319">
        <v>0</v>
      </c>
      <c r="AH66" s="319">
        <v>0</v>
      </c>
      <c r="AI66" s="319">
        <v>0</v>
      </c>
      <c r="AJ66" s="319">
        <v>0</v>
      </c>
      <c r="AK66" s="319">
        <v>0</v>
      </c>
      <c r="AL66" s="319">
        <v>0</v>
      </c>
      <c r="AM66" s="319">
        <v>0</v>
      </c>
      <c r="AN66" s="319">
        <v>0</v>
      </c>
      <c r="AO66" s="323"/>
      <c r="AP66" s="323"/>
      <c r="AQ66" s="323"/>
      <c r="AR66" s="323"/>
      <c r="AS66" s="1"/>
      <c r="AT66" s="1"/>
    </row>
    <row r="67" spans="1:46" ht="13.5">
      <c r="A67" s="334" t="s">
        <v>225</v>
      </c>
      <c r="B67" s="328">
        <v>80</v>
      </c>
      <c r="C67" s="320">
        <f>E67/B67/12</f>
        <v>859.5</v>
      </c>
      <c r="D67" s="328">
        <v>830954</v>
      </c>
      <c r="E67" s="328">
        <v>825115</v>
      </c>
      <c r="F67" s="328">
        <v>544887</v>
      </c>
      <c r="G67" s="328">
        <v>540835</v>
      </c>
      <c r="H67" s="328">
        <v>38623</v>
      </c>
      <c r="I67" s="328">
        <v>38622</v>
      </c>
      <c r="J67" s="328">
        <v>85714</v>
      </c>
      <c r="K67" s="328">
        <v>84393</v>
      </c>
      <c r="L67" s="328">
        <v>12778</v>
      </c>
      <c r="M67" s="328">
        <v>12652</v>
      </c>
      <c r="N67" s="328">
        <v>105027</v>
      </c>
      <c r="O67" s="328">
        <v>105027</v>
      </c>
      <c r="P67" s="328">
        <v>0</v>
      </c>
      <c r="Q67" s="328">
        <v>0</v>
      </c>
      <c r="R67" s="328">
        <v>0</v>
      </c>
      <c r="S67" s="328">
        <v>0</v>
      </c>
      <c r="T67" s="328">
        <v>0</v>
      </c>
      <c r="U67" s="328">
        <v>0</v>
      </c>
      <c r="V67" s="321">
        <f t="shared" si="2"/>
        <v>0.99</v>
      </c>
      <c r="W67" s="321">
        <f t="shared" si="3"/>
        <v>0.99</v>
      </c>
      <c r="X67" s="321">
        <f t="shared" si="8"/>
        <v>1</v>
      </c>
      <c r="Y67" s="322">
        <v>0</v>
      </c>
      <c r="Z67" s="322">
        <v>0</v>
      </c>
      <c r="AA67" s="319">
        <v>0</v>
      </c>
      <c r="AB67" s="319">
        <v>0</v>
      </c>
      <c r="AC67" s="319">
        <v>0</v>
      </c>
      <c r="AD67" s="319">
        <v>0</v>
      </c>
      <c r="AE67" s="319">
        <v>0</v>
      </c>
      <c r="AF67" s="319">
        <v>0</v>
      </c>
      <c r="AG67" s="319">
        <v>0</v>
      </c>
      <c r="AH67" s="319">
        <v>0</v>
      </c>
      <c r="AI67" s="319">
        <v>0</v>
      </c>
      <c r="AJ67" s="319">
        <v>0</v>
      </c>
      <c r="AK67" s="319">
        <v>0</v>
      </c>
      <c r="AL67" s="319">
        <v>0</v>
      </c>
      <c r="AM67" s="319">
        <v>0</v>
      </c>
      <c r="AN67" s="319">
        <v>0</v>
      </c>
      <c r="AO67" s="323"/>
      <c r="AP67" s="323"/>
      <c r="AQ67" s="323">
        <v>0</v>
      </c>
      <c r="AR67" s="323">
        <v>0</v>
      </c>
      <c r="AS67" s="1"/>
      <c r="AT67" s="1"/>
    </row>
    <row r="68" spans="1:46" ht="13.5">
      <c r="A68" s="324" t="s">
        <v>251</v>
      </c>
      <c r="B68" s="325">
        <f>SUM(B66:B67)</f>
        <v>219</v>
      </c>
      <c r="C68" s="326">
        <f>E68/B68/12</f>
        <v>665.2</v>
      </c>
      <c r="D68" s="325">
        <f aca="true" t="shared" si="21" ref="D68:U68">SUM(D66:D67)</f>
        <v>1759419</v>
      </c>
      <c r="E68" s="325">
        <f t="shared" si="21"/>
        <v>1748266</v>
      </c>
      <c r="F68" s="325">
        <f t="shared" si="21"/>
        <v>1120711</v>
      </c>
      <c r="G68" s="325">
        <f t="shared" si="21"/>
        <v>1112745</v>
      </c>
      <c r="H68" s="325">
        <f t="shared" si="21"/>
        <v>77325</v>
      </c>
      <c r="I68" s="325">
        <f t="shared" si="21"/>
        <v>76698</v>
      </c>
      <c r="J68" s="325">
        <f t="shared" si="21"/>
        <v>173260</v>
      </c>
      <c r="K68" s="325">
        <f t="shared" si="21"/>
        <v>171299</v>
      </c>
      <c r="L68" s="325">
        <f t="shared" si="21"/>
        <v>26301</v>
      </c>
      <c r="M68" s="325">
        <f t="shared" si="21"/>
        <v>26041</v>
      </c>
      <c r="N68" s="325">
        <f t="shared" si="21"/>
        <v>258397</v>
      </c>
      <c r="O68" s="325">
        <f t="shared" si="21"/>
        <v>258397</v>
      </c>
      <c r="P68" s="325">
        <f t="shared" si="21"/>
        <v>0</v>
      </c>
      <c r="Q68" s="325">
        <f t="shared" si="21"/>
        <v>0</v>
      </c>
      <c r="R68" s="325">
        <f t="shared" si="21"/>
        <v>0</v>
      </c>
      <c r="S68" s="325">
        <f t="shared" si="21"/>
        <v>0</v>
      </c>
      <c r="T68" s="325">
        <f t="shared" si="21"/>
        <v>0</v>
      </c>
      <c r="U68" s="325">
        <f t="shared" si="21"/>
        <v>0</v>
      </c>
      <c r="V68" s="327">
        <f>SUM(V66:V67)</f>
        <v>2</v>
      </c>
      <c r="W68" s="327">
        <f>SUM(W66:W67)</f>
        <v>2</v>
      </c>
      <c r="X68" s="321">
        <f t="shared" si="8"/>
        <v>1</v>
      </c>
      <c r="Y68" s="322"/>
      <c r="Z68" s="322"/>
      <c r="AA68" s="327">
        <f aca="true" t="shared" si="22" ref="AA68:AR68">SUM(AA66:AA67)</f>
        <v>0</v>
      </c>
      <c r="AB68" s="327">
        <f t="shared" si="22"/>
        <v>0</v>
      </c>
      <c r="AC68" s="327">
        <f t="shared" si="22"/>
        <v>0</v>
      </c>
      <c r="AD68" s="327">
        <f t="shared" si="22"/>
        <v>0</v>
      </c>
      <c r="AE68" s="327">
        <f t="shared" si="22"/>
        <v>0</v>
      </c>
      <c r="AF68" s="327">
        <f t="shared" si="22"/>
        <v>0</v>
      </c>
      <c r="AG68" s="327">
        <f t="shared" si="22"/>
        <v>0</v>
      </c>
      <c r="AH68" s="327">
        <f t="shared" si="22"/>
        <v>0</v>
      </c>
      <c r="AI68" s="327">
        <f t="shared" si="22"/>
        <v>0</v>
      </c>
      <c r="AJ68" s="327">
        <f t="shared" si="22"/>
        <v>0</v>
      </c>
      <c r="AK68" s="327">
        <f t="shared" si="22"/>
        <v>0</v>
      </c>
      <c r="AL68" s="327">
        <f t="shared" si="22"/>
        <v>0</v>
      </c>
      <c r="AM68" s="327">
        <f t="shared" si="22"/>
        <v>0</v>
      </c>
      <c r="AN68" s="327">
        <f t="shared" si="22"/>
        <v>0</v>
      </c>
      <c r="AO68" s="327">
        <f t="shared" si="22"/>
        <v>0</v>
      </c>
      <c r="AP68" s="327">
        <f t="shared" si="22"/>
        <v>0</v>
      </c>
      <c r="AQ68" s="327">
        <f t="shared" si="22"/>
        <v>0</v>
      </c>
      <c r="AR68" s="327">
        <f t="shared" si="22"/>
        <v>0</v>
      </c>
      <c r="AS68" s="1"/>
      <c r="AT68" s="1"/>
    </row>
    <row r="69" spans="1:46" ht="13.5">
      <c r="A69" s="335" t="s">
        <v>252</v>
      </c>
      <c r="B69" s="325"/>
      <c r="C69" s="326"/>
      <c r="D69" s="325">
        <v>403859</v>
      </c>
      <c r="E69" s="325">
        <v>403611</v>
      </c>
      <c r="F69" s="325">
        <v>320183</v>
      </c>
      <c r="G69" s="325">
        <v>320128</v>
      </c>
      <c r="H69" s="325">
        <v>20588</v>
      </c>
      <c r="I69" s="325">
        <v>20588</v>
      </c>
      <c r="J69" s="325">
        <v>45965</v>
      </c>
      <c r="K69" s="325">
        <v>45897</v>
      </c>
      <c r="L69" s="325">
        <v>7536</v>
      </c>
      <c r="M69" s="325">
        <v>7523</v>
      </c>
      <c r="N69" s="325">
        <v>0</v>
      </c>
      <c r="O69" s="325">
        <v>0</v>
      </c>
      <c r="P69" s="325">
        <v>0</v>
      </c>
      <c r="Q69" s="325">
        <v>0</v>
      </c>
      <c r="R69" s="325">
        <v>0</v>
      </c>
      <c r="S69" s="325">
        <v>0</v>
      </c>
      <c r="T69" s="325">
        <v>0</v>
      </c>
      <c r="U69" s="325">
        <v>0</v>
      </c>
      <c r="V69" s="321">
        <f>SUM(G69+I69+K69+M69)/SUM(F69+H69+J69+L69)</f>
        <v>1</v>
      </c>
      <c r="W69" s="321">
        <f>G69/F69</f>
        <v>1</v>
      </c>
      <c r="X69" s="321" t="e">
        <f t="shared" si="8"/>
        <v>#DIV/0!</v>
      </c>
      <c r="Y69" s="322">
        <v>0</v>
      </c>
      <c r="Z69" s="322">
        <v>0</v>
      </c>
      <c r="AA69" s="327">
        <v>0</v>
      </c>
      <c r="AB69" s="327">
        <v>0</v>
      </c>
      <c r="AC69" s="327">
        <v>0</v>
      </c>
      <c r="AD69" s="327">
        <v>0</v>
      </c>
      <c r="AE69" s="327">
        <v>0</v>
      </c>
      <c r="AF69" s="327">
        <v>0</v>
      </c>
      <c r="AG69" s="327">
        <v>0</v>
      </c>
      <c r="AH69" s="327">
        <v>0</v>
      </c>
      <c r="AI69" s="327">
        <v>0</v>
      </c>
      <c r="AJ69" s="327">
        <v>0</v>
      </c>
      <c r="AK69" s="327">
        <v>0</v>
      </c>
      <c r="AL69" s="327">
        <v>0</v>
      </c>
      <c r="AM69" s="327">
        <v>0</v>
      </c>
      <c r="AN69" s="327">
        <v>0</v>
      </c>
      <c r="AO69" s="327">
        <v>0</v>
      </c>
      <c r="AP69" s="327">
        <v>0</v>
      </c>
      <c r="AQ69" s="323">
        <v>0</v>
      </c>
      <c r="AR69" s="323">
        <v>0</v>
      </c>
      <c r="AS69" s="1"/>
      <c r="AT69" s="1"/>
    </row>
    <row r="70" spans="1:46" ht="13.5">
      <c r="A70" s="324" t="s">
        <v>253</v>
      </c>
      <c r="B70" s="351">
        <f>B8+B12+B26+B29+B34+B46+B47+B51+B52+B53+B56+B59+B64+B65+B68+B69+B54+B60+B55</f>
        <v>27880</v>
      </c>
      <c r="C70" s="351">
        <f>C8+C12+C26+C29+C34+C46+C47+C51+C52+C53+C56+C59+C64+C65+C68+C69+C54+C60+C55</f>
        <v>25675</v>
      </c>
      <c r="D70" s="351">
        <f>D8+D12+D26+D29+D34+D46+D47+D51+D52+D53+D56+D59+D64+D65+D68+D69+D54+D60+D55</f>
        <v>89552791</v>
      </c>
      <c r="E70" s="351">
        <f aca="true" t="shared" si="23" ref="E70:AN70">E8+E12+E26+E29+E34+E46+E47+E51+E52+E53+E56+E59+E64+E65+E68+E69+E54+E60+E55</f>
        <v>89104479</v>
      </c>
      <c r="F70" s="300">
        <f t="shared" si="23"/>
        <v>60965849</v>
      </c>
      <c r="G70" s="351">
        <f t="shared" si="23"/>
        <v>60829202</v>
      </c>
      <c r="H70" s="300">
        <f t="shared" si="23"/>
        <v>4361193</v>
      </c>
      <c r="I70" s="351">
        <f t="shared" si="23"/>
        <v>4359826</v>
      </c>
      <c r="J70" s="300">
        <f t="shared" si="23"/>
        <v>9611346</v>
      </c>
      <c r="K70" s="351">
        <f t="shared" si="23"/>
        <v>9545765</v>
      </c>
      <c r="L70" s="300">
        <f t="shared" si="23"/>
        <v>1474734</v>
      </c>
      <c r="M70" s="351">
        <f t="shared" si="23"/>
        <v>1454703</v>
      </c>
      <c r="N70" s="300">
        <f t="shared" si="23"/>
        <v>3715144</v>
      </c>
      <c r="O70" s="351">
        <f t="shared" si="23"/>
        <v>3595467</v>
      </c>
      <c r="P70" s="300">
        <f t="shared" si="23"/>
        <v>2138663</v>
      </c>
      <c r="Q70" s="351">
        <f t="shared" si="23"/>
        <v>2120530</v>
      </c>
      <c r="R70" s="300">
        <f t="shared" si="23"/>
        <v>650180</v>
      </c>
      <c r="S70" s="351">
        <f t="shared" si="23"/>
        <v>650064</v>
      </c>
      <c r="T70" s="300">
        <f t="shared" si="23"/>
        <v>49356</v>
      </c>
      <c r="U70" s="351">
        <f t="shared" si="23"/>
        <v>49355</v>
      </c>
      <c r="V70" s="300">
        <f t="shared" si="23"/>
        <v>53</v>
      </c>
      <c r="W70" s="300">
        <f t="shared" si="23"/>
        <v>53</v>
      </c>
      <c r="X70" s="300" t="e">
        <f t="shared" si="23"/>
        <v>#DIV/0!</v>
      </c>
      <c r="Y70" s="300">
        <f t="shared" si="23"/>
        <v>53767</v>
      </c>
      <c r="Z70" s="300">
        <f t="shared" si="23"/>
        <v>53672</v>
      </c>
      <c r="AA70" s="351">
        <f t="shared" si="23"/>
        <v>126751</v>
      </c>
      <c r="AB70" s="351">
        <f t="shared" si="23"/>
        <v>110319</v>
      </c>
      <c r="AC70" s="300">
        <f t="shared" si="23"/>
        <v>251272</v>
      </c>
      <c r="AD70" s="300">
        <f t="shared" si="23"/>
        <v>248569</v>
      </c>
      <c r="AE70" s="300">
        <f t="shared" si="23"/>
        <v>90051</v>
      </c>
      <c r="AF70" s="300">
        <f t="shared" si="23"/>
        <v>89830</v>
      </c>
      <c r="AG70" s="300">
        <f t="shared" si="23"/>
        <v>106379</v>
      </c>
      <c r="AH70" s="300">
        <f t="shared" si="23"/>
        <v>104716</v>
      </c>
      <c r="AI70" s="300">
        <f t="shared" si="23"/>
        <v>17149</v>
      </c>
      <c r="AJ70" s="300">
        <f t="shared" si="23"/>
        <v>15722</v>
      </c>
      <c r="AK70" s="300">
        <f t="shared" si="23"/>
        <v>61888</v>
      </c>
      <c r="AL70" s="300">
        <f t="shared" si="23"/>
        <v>59014</v>
      </c>
      <c r="AM70" s="300">
        <f t="shared" si="23"/>
        <v>115550</v>
      </c>
      <c r="AN70" s="300">
        <f t="shared" si="23"/>
        <v>112758</v>
      </c>
      <c r="AO70" s="300">
        <f aca="true" t="shared" si="24" ref="AO70:AT70">AO8+AO12+AO26+AO29+AO34+AO46+AO47+AO51+AO52+AO53+AO56+AO59+AO64+AO65+AO68+AO69</f>
        <v>0</v>
      </c>
      <c r="AP70" s="300">
        <f t="shared" si="24"/>
        <v>0</v>
      </c>
      <c r="AQ70" s="300">
        <f t="shared" si="24"/>
        <v>450</v>
      </c>
      <c r="AR70" s="300">
        <f t="shared" si="24"/>
        <v>39</v>
      </c>
      <c r="AS70" s="300">
        <f t="shared" si="24"/>
        <v>35765</v>
      </c>
      <c r="AT70" s="300">
        <f t="shared" si="24"/>
        <v>19339</v>
      </c>
    </row>
    <row r="71" spans="1:40" ht="13.5">
      <c r="A71" s="324" t="s">
        <v>254</v>
      </c>
      <c r="B71" s="1"/>
      <c r="C71" s="1"/>
      <c r="D71" s="352">
        <v>36986</v>
      </c>
      <c r="E71" s="353">
        <v>23785</v>
      </c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3">
        <v>36986</v>
      </c>
      <c r="S71" s="353">
        <v>23785</v>
      </c>
      <c r="T71" s="354"/>
      <c r="U71" s="354"/>
      <c r="V71" s="1"/>
      <c r="W71" s="1"/>
      <c r="X71" s="1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</row>
    <row r="72" spans="1:6" ht="12.75">
      <c r="A72" s="119"/>
      <c r="F72" s="355"/>
    </row>
    <row r="73" spans="1:6" ht="12.75">
      <c r="A73" s="119"/>
      <c r="F73" s="356"/>
    </row>
    <row r="74" spans="1:6" ht="12.75">
      <c r="A74" s="119"/>
      <c r="F74" s="293"/>
    </row>
    <row r="75" spans="1:6" ht="12.75">
      <c r="A75" s="119"/>
      <c r="F75" s="293"/>
    </row>
    <row r="76" spans="1:6" ht="12.75">
      <c r="A76" s="119"/>
      <c r="F76" s="293"/>
    </row>
    <row r="77" spans="1:6" ht="12.75">
      <c r="A77" s="119"/>
      <c r="F77" s="293"/>
    </row>
    <row r="78" spans="1:6" ht="12.75">
      <c r="A78" s="119"/>
      <c r="F78" s="293"/>
    </row>
    <row r="79" spans="1:6" ht="12.75">
      <c r="A79" s="119"/>
      <c r="F79" s="293"/>
    </row>
    <row r="80" spans="1:6" ht="12.75">
      <c r="A80" s="119"/>
      <c r="F80" s="293"/>
    </row>
    <row r="81" spans="1:6" ht="12.75">
      <c r="A81" s="119"/>
      <c r="F81" s="293"/>
    </row>
    <row r="82" spans="1:6" ht="12.75">
      <c r="A82" s="119"/>
      <c r="F82" s="293"/>
    </row>
    <row r="83" spans="1:6" ht="12.75">
      <c r="A83" s="119"/>
      <c r="F83" s="293"/>
    </row>
    <row r="84" spans="1:6" ht="12.75">
      <c r="A84" s="119"/>
      <c r="F84" s="293"/>
    </row>
    <row r="85" spans="1:6" ht="12.75">
      <c r="A85" s="119"/>
      <c r="F85" s="293"/>
    </row>
    <row r="86" spans="1:6" ht="12.75">
      <c r="A86" s="119"/>
      <c r="F86" s="293"/>
    </row>
    <row r="87" spans="1:6" ht="12.75">
      <c r="A87" s="119"/>
      <c r="F87" s="293"/>
    </row>
    <row r="88" spans="1:6" ht="12.75">
      <c r="A88" s="119"/>
      <c r="F88" s="293"/>
    </row>
    <row r="89" spans="1:6" ht="12.75">
      <c r="A89" s="119"/>
      <c r="F89" s="293"/>
    </row>
    <row r="90" spans="1:6" ht="12.75">
      <c r="A90" s="119"/>
      <c r="F90" s="293"/>
    </row>
    <row r="91" spans="1:6" ht="12.75">
      <c r="A91" s="119"/>
      <c r="F91" s="293"/>
    </row>
    <row r="92" ht="12.75">
      <c r="F92" s="293"/>
    </row>
    <row r="93" ht="12.75">
      <c r="F93" s="293"/>
    </row>
    <row r="94" ht="12.75">
      <c r="F94" s="293"/>
    </row>
    <row r="95" ht="12.75">
      <c r="F95" s="293"/>
    </row>
    <row r="96" ht="12.75">
      <c r="F96" s="293"/>
    </row>
    <row r="97" ht="12.75">
      <c r="F97" s="293"/>
    </row>
    <row r="98" ht="12.75">
      <c r="F98" s="293"/>
    </row>
    <row r="99" ht="12.75">
      <c r="F99" s="293"/>
    </row>
    <row r="100" ht="12.75">
      <c r="F100" s="293"/>
    </row>
    <row r="101" ht="12.75">
      <c r="F101" s="293"/>
    </row>
    <row r="102" ht="12.75">
      <c r="F102" s="293"/>
    </row>
    <row r="103" ht="12.75">
      <c r="F103" s="293"/>
    </row>
    <row r="104" ht="12.75">
      <c r="F104" s="293"/>
    </row>
    <row r="105" ht="12.75">
      <c r="F105" s="293"/>
    </row>
    <row r="106" ht="12.75">
      <c r="F106" s="293"/>
    </row>
    <row r="107" ht="12.75">
      <c r="F107" s="293"/>
    </row>
  </sheetData>
  <mergeCells count="20">
    <mergeCell ref="Y3:Z3"/>
    <mergeCell ref="AG3:AH3"/>
    <mergeCell ref="AA3:AB3"/>
    <mergeCell ref="AC3:AD3"/>
    <mergeCell ref="AE3:AF3"/>
    <mergeCell ref="AS3:AT3"/>
    <mergeCell ref="AO3:AP3"/>
    <mergeCell ref="AK3:AL3"/>
    <mergeCell ref="AI3:AJ3"/>
    <mergeCell ref="AQ3:AR3"/>
    <mergeCell ref="AM3:AN3"/>
    <mergeCell ref="U3:U4"/>
    <mergeCell ref="G3:G4"/>
    <mergeCell ref="I3:I4"/>
    <mergeCell ref="K3:K4"/>
    <mergeCell ref="M3:M4"/>
    <mergeCell ref="A3:A4"/>
    <mergeCell ref="O3:O4"/>
    <mergeCell ref="Q3:Q4"/>
    <mergeCell ref="S3:S4"/>
  </mergeCells>
  <printOptions/>
  <pageMargins left="0.5" right="0" top="0.65" bottom="0" header="0" footer="0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28"/>
  <sheetViews>
    <sheetView workbookViewId="0" topLeftCell="A1">
      <pane xSplit="1" ySplit="5" topLeftCell="B6" activePane="bottomRight" state="frozen"/>
      <selection pane="topLeft" activeCell="B10" sqref="B10"/>
      <selection pane="topRight" activeCell="B10" sqref="B10"/>
      <selection pane="bottomLeft" activeCell="B10" sqref="B10"/>
      <selection pane="bottomRight" activeCell="B10" sqref="B10"/>
    </sheetView>
  </sheetViews>
  <sheetFormatPr defaultColWidth="9.00390625" defaultRowHeight="12.75"/>
  <cols>
    <col min="1" max="1" width="30.25390625" style="107" customWidth="1"/>
    <col min="2" max="2" width="9.25390625" style="107" customWidth="1"/>
    <col min="3" max="3" width="10.00390625" style="107" customWidth="1"/>
    <col min="4" max="4" width="7.875" style="60" customWidth="1"/>
    <col min="5" max="5" width="8.375" style="107" customWidth="1"/>
    <col min="6" max="6" width="7.25390625" style="107" customWidth="1"/>
    <col min="7" max="7" width="6.25390625" style="107" customWidth="1"/>
    <col min="8" max="8" width="6.75390625" style="107" customWidth="1"/>
    <col min="9" max="9" width="6.125" style="107" customWidth="1"/>
    <col min="10" max="10" width="6.375" style="107" customWidth="1"/>
    <col min="11" max="11" width="7.75390625" style="107" customWidth="1"/>
    <col min="12" max="12" width="9.75390625" style="107" hidden="1" customWidth="1"/>
    <col min="13" max="13" width="7.875" style="107" hidden="1" customWidth="1"/>
    <col min="14" max="14" width="9.25390625" style="107" hidden="1" customWidth="1"/>
    <col min="15" max="15" width="6.875" style="107" hidden="1" customWidth="1"/>
    <col min="16" max="16" width="8.25390625" style="107" hidden="1" customWidth="1"/>
    <col min="17" max="17" width="5.75390625" style="107" hidden="1" customWidth="1"/>
    <col min="18" max="18" width="8.75390625" style="107" hidden="1" customWidth="1"/>
    <col min="19" max="19" width="9.00390625" style="107" hidden="1" customWidth="1"/>
    <col min="20" max="20" width="9.375" style="107" hidden="1" customWidth="1"/>
    <col min="21" max="21" width="9.75390625" style="107" customWidth="1"/>
    <col min="22" max="22" width="9.125" style="107" customWidth="1"/>
    <col min="23" max="23" width="9.00390625" style="107" customWidth="1"/>
    <col min="24" max="27" width="10.375" style="107" customWidth="1"/>
    <col min="28" max="28" width="9.875" style="107" customWidth="1"/>
    <col min="29" max="29" width="8.625" style="107" customWidth="1"/>
    <col min="30" max="30" width="10.25390625" style="107" customWidth="1"/>
    <col min="31" max="16384" width="9.125" style="107" customWidth="1"/>
  </cols>
  <sheetData>
    <row r="1" ht="12.75">
      <c r="K1" s="253" t="s">
        <v>255</v>
      </c>
    </row>
    <row r="2" spans="1:44" ht="30.75" customHeight="1">
      <c r="A2" s="357" t="s">
        <v>256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</row>
    <row r="3" spans="1:44" ht="13.5">
      <c r="A3" s="359" t="s">
        <v>257</v>
      </c>
      <c r="B3" s="360"/>
      <c r="C3" s="361"/>
      <c r="D3" s="361" t="s">
        <v>258</v>
      </c>
      <c r="E3" s="361"/>
      <c r="F3" s="361"/>
      <c r="G3" s="361"/>
      <c r="H3" s="361"/>
      <c r="I3" s="361"/>
      <c r="J3" s="361"/>
      <c r="K3" s="361"/>
      <c r="L3" s="362" t="s">
        <v>259</v>
      </c>
      <c r="M3" s="362"/>
      <c r="N3" s="363" t="s">
        <v>260</v>
      </c>
      <c r="O3" s="363"/>
      <c r="P3" s="363"/>
      <c r="Q3" s="363"/>
      <c r="R3" s="363"/>
      <c r="S3" s="363"/>
      <c r="T3" s="364" t="s">
        <v>3</v>
      </c>
      <c r="U3" s="365"/>
      <c r="V3" s="365"/>
      <c r="W3" s="365"/>
      <c r="X3" s="366"/>
      <c r="Y3" s="367"/>
      <c r="Z3" s="367"/>
      <c r="AA3" s="367"/>
      <c r="AB3" s="368"/>
      <c r="AC3" s="369"/>
      <c r="AD3" s="370"/>
      <c r="AE3" s="371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</row>
    <row r="4" spans="1:44" ht="25.5" customHeight="1">
      <c r="A4" s="372"/>
      <c r="B4" s="373" t="s">
        <v>261</v>
      </c>
      <c r="C4" s="374" t="s">
        <v>262</v>
      </c>
      <c r="D4" s="363" t="s">
        <v>263</v>
      </c>
      <c r="E4" s="363"/>
      <c r="F4" s="363"/>
      <c r="G4" s="363"/>
      <c r="H4" s="363"/>
      <c r="I4" s="362" t="s">
        <v>264</v>
      </c>
      <c r="J4" s="362" t="s">
        <v>265</v>
      </c>
      <c r="K4" s="362" t="s">
        <v>253</v>
      </c>
      <c r="L4" s="362"/>
      <c r="M4" s="363" t="s">
        <v>266</v>
      </c>
      <c r="N4" s="363"/>
      <c r="O4" s="363"/>
      <c r="P4" s="363"/>
      <c r="Q4" s="363"/>
      <c r="R4" s="363"/>
      <c r="S4" s="375" t="s">
        <v>267</v>
      </c>
      <c r="T4" s="376"/>
      <c r="U4" s="377"/>
      <c r="V4" s="377"/>
      <c r="W4" s="378"/>
      <c r="X4" s="378"/>
      <c r="Y4" s="378"/>
      <c r="Z4" s="378"/>
      <c r="AA4" s="378"/>
      <c r="AB4" s="378"/>
      <c r="AC4" s="378"/>
      <c r="AD4" s="379"/>
      <c r="AE4" s="380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</row>
    <row r="5" spans="1:44" ht="12" customHeight="1">
      <c r="A5" s="372"/>
      <c r="B5" s="381" t="s">
        <v>268</v>
      </c>
      <c r="C5" s="381" t="s">
        <v>269</v>
      </c>
      <c r="D5" s="382"/>
      <c r="E5" s="383" t="s">
        <v>270</v>
      </c>
      <c r="F5" s="383" t="s">
        <v>271</v>
      </c>
      <c r="G5" s="383" t="s">
        <v>272</v>
      </c>
      <c r="H5" s="383" t="s">
        <v>273</v>
      </c>
      <c r="I5" s="384"/>
      <c r="J5" s="384"/>
      <c r="K5" s="384"/>
      <c r="L5" s="385" t="s">
        <v>115</v>
      </c>
      <c r="M5" s="386" t="s">
        <v>274</v>
      </c>
      <c r="N5" s="387" t="s">
        <v>275</v>
      </c>
      <c r="O5" s="388" t="s">
        <v>276</v>
      </c>
      <c r="P5" s="388" t="s">
        <v>277</v>
      </c>
      <c r="Q5" s="388" t="s">
        <v>278</v>
      </c>
      <c r="R5" s="388" t="s">
        <v>279</v>
      </c>
      <c r="S5" s="389" t="s">
        <v>280</v>
      </c>
      <c r="T5" s="353"/>
      <c r="U5" s="390"/>
      <c r="V5" s="390"/>
      <c r="W5" s="37"/>
      <c r="X5" s="390"/>
      <c r="Y5" s="390"/>
      <c r="Z5" s="390"/>
      <c r="AA5" s="390"/>
      <c r="AB5" s="390"/>
      <c r="AC5" s="390"/>
      <c r="AD5" s="390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44" ht="13.5">
      <c r="A6" s="391" t="s">
        <v>198</v>
      </c>
      <c r="B6" s="392">
        <v>19</v>
      </c>
      <c r="C6" s="393">
        <v>4</v>
      </c>
      <c r="D6" s="394">
        <f>E6+F6+G6+H6</f>
        <v>9.3</v>
      </c>
      <c r="E6" s="393">
        <v>0.6</v>
      </c>
      <c r="F6" s="393">
        <v>1.4</v>
      </c>
      <c r="G6" s="393">
        <v>3.49</v>
      </c>
      <c r="H6" s="393">
        <v>3.81</v>
      </c>
      <c r="I6" s="393">
        <v>0</v>
      </c>
      <c r="J6" s="393">
        <v>2</v>
      </c>
      <c r="K6" s="394">
        <f>J6+I6+D6</f>
        <v>11.3</v>
      </c>
      <c r="L6" s="395"/>
      <c r="M6" s="395">
        <v>176</v>
      </c>
      <c r="N6" s="395">
        <v>0</v>
      </c>
      <c r="O6" s="396">
        <v>0</v>
      </c>
      <c r="P6" s="396">
        <v>0</v>
      </c>
      <c r="Q6" s="396">
        <v>0</v>
      </c>
      <c r="R6" s="396">
        <v>31</v>
      </c>
      <c r="S6" s="396">
        <v>9</v>
      </c>
      <c r="T6" s="396">
        <f>M6+S6</f>
        <v>185</v>
      </c>
      <c r="U6" s="397"/>
      <c r="V6" s="397"/>
      <c r="W6" s="43"/>
      <c r="X6" s="397"/>
      <c r="Y6" s="397"/>
      <c r="Z6" s="397"/>
      <c r="AA6" s="397"/>
      <c r="AB6" s="397"/>
      <c r="AC6" s="397"/>
      <c r="AD6" s="397"/>
      <c r="AE6" s="398"/>
      <c r="AF6" s="398"/>
      <c r="AG6" s="398"/>
      <c r="AH6" s="398"/>
      <c r="AI6" s="398"/>
      <c r="AJ6" s="398"/>
      <c r="AK6" s="398"/>
      <c r="AL6" s="398"/>
      <c r="AM6" s="398"/>
      <c r="AN6" s="398"/>
      <c r="AO6" s="398"/>
      <c r="AP6" s="108"/>
      <c r="AQ6" s="108"/>
      <c r="AR6" s="108"/>
    </row>
    <row r="7" spans="1:44" ht="13.5">
      <c r="A7" s="391" t="s">
        <v>199</v>
      </c>
      <c r="B7" s="392">
        <v>115</v>
      </c>
      <c r="C7" s="393">
        <v>15</v>
      </c>
      <c r="D7" s="394">
        <f aca="true" t="shared" si="0" ref="D7:D70">E7+F7+G7+H7</f>
        <v>34.6</v>
      </c>
      <c r="E7" s="393">
        <v>0.75</v>
      </c>
      <c r="F7" s="393">
        <v>6.46</v>
      </c>
      <c r="G7" s="393">
        <v>12.01</v>
      </c>
      <c r="H7" s="393">
        <v>15.38</v>
      </c>
      <c r="I7" s="393">
        <v>2.58</v>
      </c>
      <c r="J7" s="393">
        <v>9</v>
      </c>
      <c r="K7" s="394">
        <f aca="true" t="shared" si="1" ref="K7:K70">J7+I7+D7</f>
        <v>46.18</v>
      </c>
      <c r="L7" s="395"/>
      <c r="M7" s="395">
        <v>631</v>
      </c>
      <c r="N7" s="395">
        <v>0</v>
      </c>
      <c r="O7" s="396">
        <v>0</v>
      </c>
      <c r="P7" s="396">
        <v>36</v>
      </c>
      <c r="Q7" s="396">
        <v>5</v>
      </c>
      <c r="R7" s="396">
        <v>43</v>
      </c>
      <c r="S7" s="396">
        <v>1</v>
      </c>
      <c r="T7" s="396">
        <f aca="true" t="shared" si="2" ref="T7:T68">M7+S7</f>
        <v>632</v>
      </c>
      <c r="U7" s="397"/>
      <c r="V7" s="397"/>
      <c r="W7" s="43"/>
      <c r="X7" s="397"/>
      <c r="Y7" s="397"/>
      <c r="Z7" s="397"/>
      <c r="AA7" s="397"/>
      <c r="AB7" s="397"/>
      <c r="AC7" s="397"/>
      <c r="AD7" s="397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108"/>
      <c r="AQ7" s="108"/>
      <c r="AR7" s="108"/>
    </row>
    <row r="8" spans="1:44" ht="13.5">
      <c r="A8" s="391" t="s">
        <v>200</v>
      </c>
      <c r="B8" s="392">
        <v>72</v>
      </c>
      <c r="C8" s="393">
        <v>14</v>
      </c>
      <c r="D8" s="394">
        <f t="shared" si="0"/>
        <v>35.14</v>
      </c>
      <c r="E8" s="393">
        <v>1.69</v>
      </c>
      <c r="F8" s="393">
        <v>10.44</v>
      </c>
      <c r="G8" s="393">
        <v>16.17</v>
      </c>
      <c r="H8" s="393">
        <v>6.84</v>
      </c>
      <c r="I8" s="393">
        <v>2</v>
      </c>
      <c r="J8" s="393">
        <v>10.5</v>
      </c>
      <c r="K8" s="394">
        <f t="shared" si="1"/>
        <v>47.64</v>
      </c>
      <c r="L8" s="395"/>
      <c r="M8" s="395">
        <v>655</v>
      </c>
      <c r="N8" s="395">
        <v>0</v>
      </c>
      <c r="O8" s="396">
        <v>0</v>
      </c>
      <c r="P8" s="396">
        <v>57</v>
      </c>
      <c r="Q8" s="396">
        <v>6</v>
      </c>
      <c r="R8" s="396">
        <v>10</v>
      </c>
      <c r="S8" s="396">
        <v>0</v>
      </c>
      <c r="T8" s="396">
        <f>M8+S8</f>
        <v>655</v>
      </c>
      <c r="U8" s="397"/>
      <c r="V8" s="397"/>
      <c r="W8" s="43"/>
      <c r="X8" s="397"/>
      <c r="Y8" s="397"/>
      <c r="Z8" s="397"/>
      <c r="AA8" s="397"/>
      <c r="AB8" s="397"/>
      <c r="AC8" s="397"/>
      <c r="AD8" s="397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108"/>
      <c r="AQ8" s="108"/>
      <c r="AR8" s="108"/>
    </row>
    <row r="9" spans="1:44" ht="13.5">
      <c r="A9" s="399" t="s">
        <v>201</v>
      </c>
      <c r="B9" s="400">
        <f>SUM(B6:B8)</f>
        <v>206</v>
      </c>
      <c r="C9" s="400">
        <f aca="true" t="shared" si="3" ref="C9:J9">SUM(C6:C8)</f>
        <v>33</v>
      </c>
      <c r="D9" s="394">
        <f t="shared" si="0"/>
        <v>79.04</v>
      </c>
      <c r="E9" s="400">
        <f t="shared" si="3"/>
        <v>3.04</v>
      </c>
      <c r="F9" s="400">
        <f t="shared" si="3"/>
        <v>18.3</v>
      </c>
      <c r="G9" s="400">
        <f t="shared" si="3"/>
        <v>31.67</v>
      </c>
      <c r="H9" s="400">
        <f t="shared" si="3"/>
        <v>26.03</v>
      </c>
      <c r="I9" s="400">
        <f t="shared" si="3"/>
        <v>4.58</v>
      </c>
      <c r="J9" s="400">
        <f t="shared" si="3"/>
        <v>21.5</v>
      </c>
      <c r="K9" s="394">
        <f t="shared" si="1"/>
        <v>105.12</v>
      </c>
      <c r="L9" s="400">
        <f aca="true" t="shared" si="4" ref="L9:T9">SUM(L6:L8)</f>
        <v>0</v>
      </c>
      <c r="M9" s="400">
        <f t="shared" si="4"/>
        <v>1462</v>
      </c>
      <c r="N9" s="400">
        <f t="shared" si="4"/>
        <v>0</v>
      </c>
      <c r="O9" s="400">
        <f t="shared" si="4"/>
        <v>0</v>
      </c>
      <c r="P9" s="400">
        <f t="shared" si="4"/>
        <v>93</v>
      </c>
      <c r="Q9" s="400">
        <f t="shared" si="4"/>
        <v>11</v>
      </c>
      <c r="R9" s="400">
        <f t="shared" si="4"/>
        <v>84</v>
      </c>
      <c r="S9" s="400">
        <f t="shared" si="4"/>
        <v>10</v>
      </c>
      <c r="T9" s="400">
        <f t="shared" si="4"/>
        <v>1472</v>
      </c>
      <c r="U9" s="397"/>
      <c r="V9" s="397"/>
      <c r="W9" s="43"/>
      <c r="X9" s="397"/>
      <c r="Y9" s="397"/>
      <c r="Z9" s="397"/>
      <c r="AA9" s="397"/>
      <c r="AB9" s="397"/>
      <c r="AC9" s="397"/>
      <c r="AD9" s="397"/>
      <c r="AE9" s="398"/>
      <c r="AF9" s="398"/>
      <c r="AG9" s="398"/>
      <c r="AH9" s="398"/>
      <c r="AI9" s="398"/>
      <c r="AJ9" s="398"/>
      <c r="AK9" s="398"/>
      <c r="AL9" s="398"/>
      <c r="AM9" s="398"/>
      <c r="AN9" s="398"/>
      <c r="AO9" s="398"/>
      <c r="AP9" s="108"/>
      <c r="AQ9" s="108"/>
      <c r="AR9" s="108"/>
    </row>
    <row r="10" spans="1:44" ht="13.5">
      <c r="A10" s="391" t="s">
        <v>198</v>
      </c>
      <c r="B10" s="401">
        <v>20</v>
      </c>
      <c r="C10" s="402">
        <v>4</v>
      </c>
      <c r="D10" s="394">
        <f t="shared" si="0"/>
        <v>8.45</v>
      </c>
      <c r="E10" s="393">
        <v>0</v>
      </c>
      <c r="F10" s="393">
        <v>2.23</v>
      </c>
      <c r="G10" s="393">
        <v>2.16</v>
      </c>
      <c r="H10" s="393">
        <v>4.06</v>
      </c>
      <c r="I10" s="393">
        <v>1</v>
      </c>
      <c r="J10" s="393">
        <v>0.75</v>
      </c>
      <c r="K10" s="394">
        <f t="shared" si="1"/>
        <v>10.2</v>
      </c>
      <c r="L10" s="403"/>
      <c r="M10" s="402">
        <v>158</v>
      </c>
      <c r="N10" s="402">
        <v>0</v>
      </c>
      <c r="O10" s="402">
        <v>0</v>
      </c>
      <c r="P10" s="402">
        <v>0</v>
      </c>
      <c r="Q10" s="402">
        <v>0</v>
      </c>
      <c r="R10" s="402">
        <v>45</v>
      </c>
      <c r="S10" s="402">
        <v>7</v>
      </c>
      <c r="T10" s="396">
        <f t="shared" si="2"/>
        <v>165</v>
      </c>
      <c r="U10" s="397"/>
      <c r="V10" s="397"/>
      <c r="W10" s="43"/>
      <c r="X10" s="397"/>
      <c r="Y10" s="397"/>
      <c r="Z10" s="397"/>
      <c r="AA10" s="397"/>
      <c r="AB10" s="397"/>
      <c r="AC10" s="397"/>
      <c r="AD10" s="397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108"/>
      <c r="AQ10" s="108"/>
      <c r="AR10" s="108"/>
    </row>
    <row r="11" spans="1:44" ht="13.5">
      <c r="A11" s="391" t="s">
        <v>199</v>
      </c>
      <c r="B11" s="392">
        <v>78</v>
      </c>
      <c r="C11" s="393">
        <v>10</v>
      </c>
      <c r="D11" s="394">
        <f t="shared" si="0"/>
        <v>28.26</v>
      </c>
      <c r="E11" s="393">
        <v>0</v>
      </c>
      <c r="F11" s="393">
        <v>3.36</v>
      </c>
      <c r="G11" s="393">
        <v>8.15</v>
      </c>
      <c r="H11" s="393">
        <v>16.75</v>
      </c>
      <c r="I11" s="393">
        <v>2.5</v>
      </c>
      <c r="J11" s="393">
        <v>5.42</v>
      </c>
      <c r="K11" s="394">
        <f t="shared" si="1"/>
        <v>36.18</v>
      </c>
      <c r="L11" s="395"/>
      <c r="M11" s="395">
        <v>522</v>
      </c>
      <c r="N11" s="395">
        <v>0</v>
      </c>
      <c r="O11" s="396">
        <v>0</v>
      </c>
      <c r="P11" s="396">
        <v>23</v>
      </c>
      <c r="Q11" s="396">
        <v>2</v>
      </c>
      <c r="R11" s="396">
        <v>77</v>
      </c>
      <c r="S11" s="396">
        <v>9</v>
      </c>
      <c r="T11" s="396">
        <f t="shared" si="2"/>
        <v>531</v>
      </c>
      <c r="U11" s="397"/>
      <c r="V11" s="397"/>
      <c r="W11" s="43"/>
      <c r="X11" s="397"/>
      <c r="Y11" s="397"/>
      <c r="Z11" s="397"/>
      <c r="AA11" s="397"/>
      <c r="AB11" s="397"/>
      <c r="AC11" s="397"/>
      <c r="AD11" s="397"/>
      <c r="AE11" s="398"/>
      <c r="AF11" s="398"/>
      <c r="AG11" s="398"/>
      <c r="AH11" s="398"/>
      <c r="AI11" s="398"/>
      <c r="AJ11" s="398"/>
      <c r="AK11" s="398"/>
      <c r="AL11" s="398"/>
      <c r="AM11" s="398"/>
      <c r="AN11" s="398"/>
      <c r="AO11" s="398"/>
      <c r="AP11" s="108"/>
      <c r="AQ11" s="108"/>
      <c r="AR11" s="108"/>
    </row>
    <row r="12" spans="1:44" ht="13.5">
      <c r="A12" s="391" t="s">
        <v>200</v>
      </c>
      <c r="B12" s="392">
        <v>25</v>
      </c>
      <c r="C12" s="393">
        <v>4</v>
      </c>
      <c r="D12" s="394">
        <f t="shared" si="0"/>
        <v>10.89</v>
      </c>
      <c r="E12" s="393">
        <v>0.19</v>
      </c>
      <c r="F12" s="393">
        <v>2.28</v>
      </c>
      <c r="G12" s="393">
        <v>4.35</v>
      </c>
      <c r="H12" s="393">
        <v>4.07</v>
      </c>
      <c r="I12" s="393">
        <v>1</v>
      </c>
      <c r="J12" s="393">
        <v>2.5</v>
      </c>
      <c r="K12" s="394">
        <f t="shared" si="1"/>
        <v>14.39</v>
      </c>
      <c r="L12" s="395"/>
      <c r="M12" s="395">
        <v>198</v>
      </c>
      <c r="N12" s="395">
        <v>0</v>
      </c>
      <c r="O12" s="396">
        <v>0</v>
      </c>
      <c r="P12" s="396">
        <v>30</v>
      </c>
      <c r="Q12" s="396">
        <v>4</v>
      </c>
      <c r="R12" s="396">
        <v>15</v>
      </c>
      <c r="S12" s="396">
        <v>0</v>
      </c>
      <c r="T12" s="396">
        <f t="shared" si="2"/>
        <v>198</v>
      </c>
      <c r="U12" s="397"/>
      <c r="V12" s="397"/>
      <c r="W12" s="43"/>
      <c r="X12" s="397"/>
      <c r="Y12" s="397"/>
      <c r="Z12" s="397"/>
      <c r="AA12" s="397"/>
      <c r="AB12" s="397"/>
      <c r="AC12" s="397"/>
      <c r="AD12" s="397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108"/>
      <c r="AQ12" s="108"/>
      <c r="AR12" s="108"/>
    </row>
    <row r="13" spans="1:44" ht="13.5">
      <c r="A13" s="399" t="s">
        <v>202</v>
      </c>
      <c r="B13" s="400">
        <f>SUM(B10:B12)</f>
        <v>123</v>
      </c>
      <c r="C13" s="400">
        <f aca="true" t="shared" si="5" ref="C13:J13">SUM(C10:C12)</f>
        <v>18</v>
      </c>
      <c r="D13" s="394">
        <f t="shared" si="0"/>
        <v>47.6</v>
      </c>
      <c r="E13" s="400">
        <f t="shared" si="5"/>
        <v>0.19</v>
      </c>
      <c r="F13" s="400">
        <f t="shared" si="5"/>
        <v>7.87</v>
      </c>
      <c r="G13" s="400">
        <f t="shared" si="5"/>
        <v>14.66</v>
      </c>
      <c r="H13" s="400">
        <f t="shared" si="5"/>
        <v>24.88</v>
      </c>
      <c r="I13" s="400">
        <f t="shared" si="5"/>
        <v>4.5</v>
      </c>
      <c r="J13" s="400">
        <f t="shared" si="5"/>
        <v>8.67</v>
      </c>
      <c r="K13" s="394">
        <f t="shared" si="1"/>
        <v>60.77</v>
      </c>
      <c r="L13" s="400">
        <f aca="true" t="shared" si="6" ref="L13:T13">SUM(L10:L12)</f>
        <v>0</v>
      </c>
      <c r="M13" s="400">
        <f t="shared" si="6"/>
        <v>878</v>
      </c>
      <c r="N13" s="400">
        <f t="shared" si="6"/>
        <v>0</v>
      </c>
      <c r="O13" s="400">
        <f t="shared" si="6"/>
        <v>0</v>
      </c>
      <c r="P13" s="400">
        <f t="shared" si="6"/>
        <v>53</v>
      </c>
      <c r="Q13" s="400">
        <f t="shared" si="6"/>
        <v>6</v>
      </c>
      <c r="R13" s="400">
        <f t="shared" si="6"/>
        <v>137</v>
      </c>
      <c r="S13" s="400">
        <f t="shared" si="6"/>
        <v>16</v>
      </c>
      <c r="T13" s="400">
        <f t="shared" si="6"/>
        <v>894</v>
      </c>
      <c r="U13" s="397"/>
      <c r="V13" s="397"/>
      <c r="W13" s="43"/>
      <c r="X13" s="397"/>
      <c r="Y13" s="397"/>
      <c r="Z13" s="397"/>
      <c r="AA13" s="397"/>
      <c r="AB13" s="397"/>
      <c r="AC13" s="397"/>
      <c r="AD13" s="397"/>
      <c r="AE13" s="398"/>
      <c r="AF13" s="398"/>
      <c r="AG13" s="398"/>
      <c r="AH13" s="398"/>
      <c r="AI13" s="398"/>
      <c r="AJ13" s="398"/>
      <c r="AK13" s="398"/>
      <c r="AL13" s="398"/>
      <c r="AM13" s="398"/>
      <c r="AN13" s="398"/>
      <c r="AO13" s="398"/>
      <c r="AP13" s="108"/>
      <c r="AQ13" s="108"/>
      <c r="AR13" s="108"/>
    </row>
    <row r="14" spans="1:44" ht="13.5">
      <c r="A14" s="404" t="s">
        <v>203</v>
      </c>
      <c r="B14" s="392">
        <v>398</v>
      </c>
      <c r="C14" s="393">
        <v>18</v>
      </c>
      <c r="D14" s="394">
        <f t="shared" si="0"/>
        <v>50.6</v>
      </c>
      <c r="E14" s="393">
        <v>0.33</v>
      </c>
      <c r="F14" s="393">
        <v>5.81</v>
      </c>
      <c r="G14" s="393">
        <v>25.13</v>
      </c>
      <c r="H14" s="393">
        <v>19.33</v>
      </c>
      <c r="I14" s="393">
        <v>5.7</v>
      </c>
      <c r="J14" s="393">
        <v>12.75</v>
      </c>
      <c r="K14" s="394">
        <f t="shared" si="1"/>
        <v>69.05</v>
      </c>
      <c r="L14" s="395"/>
      <c r="M14" s="395">
        <v>860</v>
      </c>
      <c r="N14" s="395">
        <v>0</v>
      </c>
      <c r="O14" s="396">
        <v>0</v>
      </c>
      <c r="P14" s="396">
        <v>24</v>
      </c>
      <c r="Q14" s="396">
        <v>2</v>
      </c>
      <c r="R14" s="396">
        <v>98</v>
      </c>
      <c r="S14" s="396">
        <v>62</v>
      </c>
      <c r="T14" s="396">
        <f t="shared" si="2"/>
        <v>922</v>
      </c>
      <c r="U14" s="397"/>
      <c r="V14" s="397"/>
      <c r="W14" s="43"/>
      <c r="X14" s="397"/>
      <c r="Y14" s="397"/>
      <c r="Z14" s="397"/>
      <c r="AA14" s="397"/>
      <c r="AB14" s="397"/>
      <c r="AC14" s="397"/>
      <c r="AD14" s="397"/>
      <c r="AE14" s="398"/>
      <c r="AF14" s="398"/>
      <c r="AG14" s="398"/>
      <c r="AH14" s="398"/>
      <c r="AI14" s="398"/>
      <c r="AJ14" s="398"/>
      <c r="AK14" s="398"/>
      <c r="AL14" s="398"/>
      <c r="AM14" s="398"/>
      <c r="AN14" s="398"/>
      <c r="AO14" s="398"/>
      <c r="AP14" s="108"/>
      <c r="AQ14" s="108"/>
      <c r="AR14" s="108"/>
    </row>
    <row r="15" spans="1:44" ht="13.5">
      <c r="A15" s="404" t="s">
        <v>204</v>
      </c>
      <c r="B15" s="392">
        <v>605</v>
      </c>
      <c r="C15" s="402">
        <v>18</v>
      </c>
      <c r="D15" s="394">
        <f t="shared" si="0"/>
        <v>50.4</v>
      </c>
      <c r="E15" s="393">
        <v>2.85</v>
      </c>
      <c r="F15" s="393">
        <v>2.82</v>
      </c>
      <c r="G15" s="393">
        <v>18.22</v>
      </c>
      <c r="H15" s="393">
        <v>26.51</v>
      </c>
      <c r="I15" s="393">
        <v>5.45</v>
      </c>
      <c r="J15" s="393">
        <v>12.33</v>
      </c>
      <c r="K15" s="394">
        <f t="shared" si="1"/>
        <v>68.18</v>
      </c>
      <c r="L15" s="403"/>
      <c r="M15" s="402">
        <v>809</v>
      </c>
      <c r="N15" s="402">
        <v>47</v>
      </c>
      <c r="O15" s="402">
        <v>0</v>
      </c>
      <c r="P15" s="402">
        <v>20</v>
      </c>
      <c r="Q15" s="402">
        <v>4</v>
      </c>
      <c r="R15" s="402">
        <v>69</v>
      </c>
      <c r="S15" s="402">
        <v>30</v>
      </c>
      <c r="T15" s="396">
        <f t="shared" si="2"/>
        <v>839</v>
      </c>
      <c r="U15" s="397"/>
      <c r="V15" s="397"/>
      <c r="W15" s="43"/>
      <c r="X15" s="397"/>
      <c r="Y15" s="397"/>
      <c r="Z15" s="397"/>
      <c r="AA15" s="397"/>
      <c r="AB15" s="397"/>
      <c r="AC15" s="397"/>
      <c r="AD15" s="397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108"/>
      <c r="AQ15" s="108"/>
      <c r="AR15" s="108"/>
    </row>
    <row r="16" spans="1:44" ht="13.5">
      <c r="A16" s="404" t="s">
        <v>205</v>
      </c>
      <c r="B16" s="392">
        <v>585</v>
      </c>
      <c r="C16" s="393">
        <v>19</v>
      </c>
      <c r="D16" s="394">
        <f t="shared" si="0"/>
        <v>68.05</v>
      </c>
      <c r="E16" s="393">
        <v>2.15</v>
      </c>
      <c r="F16" s="393">
        <v>8.01</v>
      </c>
      <c r="G16" s="393">
        <v>17.33</v>
      </c>
      <c r="H16" s="393">
        <v>40.56</v>
      </c>
      <c r="I16" s="393">
        <v>4.71</v>
      </c>
      <c r="J16" s="393">
        <v>12.21</v>
      </c>
      <c r="K16" s="394">
        <f t="shared" si="1"/>
        <v>84.97</v>
      </c>
      <c r="L16" s="395"/>
      <c r="M16" s="395">
        <v>1175</v>
      </c>
      <c r="N16" s="395">
        <v>58</v>
      </c>
      <c r="O16" s="396">
        <v>178</v>
      </c>
      <c r="P16" s="396">
        <v>0</v>
      </c>
      <c r="Q16" s="396">
        <v>0</v>
      </c>
      <c r="R16" s="396">
        <v>130</v>
      </c>
      <c r="S16" s="396">
        <v>52</v>
      </c>
      <c r="T16" s="396">
        <f t="shared" si="2"/>
        <v>1227</v>
      </c>
      <c r="U16" s="397"/>
      <c r="V16" s="397"/>
      <c r="W16" s="43"/>
      <c r="X16" s="397"/>
      <c r="Y16" s="397"/>
      <c r="Z16" s="397"/>
      <c r="AA16" s="397"/>
      <c r="AB16" s="397"/>
      <c r="AC16" s="397"/>
      <c r="AD16" s="397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108"/>
      <c r="AQ16" s="108"/>
      <c r="AR16" s="108"/>
    </row>
    <row r="17" spans="1:44" ht="13.5">
      <c r="A17" s="404" t="s">
        <v>206</v>
      </c>
      <c r="B17" s="392">
        <v>497</v>
      </c>
      <c r="C17" s="393">
        <v>18</v>
      </c>
      <c r="D17" s="394">
        <f t="shared" si="0"/>
        <v>43.23</v>
      </c>
      <c r="E17" s="393">
        <v>1.68</v>
      </c>
      <c r="F17" s="393">
        <v>3.17</v>
      </c>
      <c r="G17" s="393">
        <v>13.78</v>
      </c>
      <c r="H17" s="393">
        <v>24.6</v>
      </c>
      <c r="I17" s="393">
        <v>3.87</v>
      </c>
      <c r="J17" s="393">
        <v>10.19</v>
      </c>
      <c r="K17" s="394">
        <f t="shared" si="1"/>
        <v>57.29</v>
      </c>
      <c r="L17" s="395"/>
      <c r="M17" s="395">
        <v>664</v>
      </c>
      <c r="N17" s="395">
        <v>0</v>
      </c>
      <c r="O17" s="396">
        <v>0</v>
      </c>
      <c r="P17" s="396">
        <v>14</v>
      </c>
      <c r="Q17" s="396">
        <v>2</v>
      </c>
      <c r="R17" s="396">
        <v>89</v>
      </c>
      <c r="S17" s="396">
        <v>28</v>
      </c>
      <c r="T17" s="396">
        <f t="shared" si="2"/>
        <v>692</v>
      </c>
      <c r="U17" s="397"/>
      <c r="V17" s="397"/>
      <c r="W17" s="43"/>
      <c r="X17" s="397"/>
      <c r="Y17" s="397"/>
      <c r="Z17" s="397"/>
      <c r="AA17" s="397"/>
      <c r="AB17" s="397"/>
      <c r="AC17" s="397"/>
      <c r="AD17" s="397"/>
      <c r="AE17" s="398"/>
      <c r="AF17" s="398"/>
      <c r="AG17" s="398"/>
      <c r="AH17" s="398"/>
      <c r="AI17" s="398"/>
      <c r="AJ17" s="398"/>
      <c r="AK17" s="398"/>
      <c r="AL17" s="398"/>
      <c r="AM17" s="398"/>
      <c r="AN17" s="398"/>
      <c r="AO17" s="398"/>
      <c r="AP17" s="108"/>
      <c r="AQ17" s="108"/>
      <c r="AR17" s="108"/>
    </row>
    <row r="18" spans="1:44" ht="13.5">
      <c r="A18" s="404" t="s">
        <v>207</v>
      </c>
      <c r="B18" s="392">
        <v>368</v>
      </c>
      <c r="C18" s="393">
        <v>16</v>
      </c>
      <c r="D18" s="394">
        <f t="shared" si="0"/>
        <v>43.14</v>
      </c>
      <c r="E18" s="393">
        <v>0.37</v>
      </c>
      <c r="F18" s="393">
        <v>8.69</v>
      </c>
      <c r="G18" s="393">
        <v>15.7</v>
      </c>
      <c r="H18" s="393">
        <v>18.38</v>
      </c>
      <c r="I18" s="393">
        <v>4.5</v>
      </c>
      <c r="J18" s="393">
        <v>9.68</v>
      </c>
      <c r="K18" s="394">
        <f t="shared" si="1"/>
        <v>57.32</v>
      </c>
      <c r="L18" s="395"/>
      <c r="M18" s="395">
        <v>785</v>
      </c>
      <c r="N18" s="395">
        <v>0</v>
      </c>
      <c r="O18" s="396">
        <v>0</v>
      </c>
      <c r="P18" s="396">
        <v>76</v>
      </c>
      <c r="Q18" s="396">
        <v>7</v>
      </c>
      <c r="R18" s="396">
        <v>85</v>
      </c>
      <c r="S18" s="396">
        <v>31</v>
      </c>
      <c r="T18" s="396">
        <f t="shared" si="2"/>
        <v>816</v>
      </c>
      <c r="U18" s="397"/>
      <c r="V18" s="397"/>
      <c r="W18" s="43"/>
      <c r="X18" s="397"/>
      <c r="Y18" s="397"/>
      <c r="Z18" s="397"/>
      <c r="AA18" s="397"/>
      <c r="AB18" s="397"/>
      <c r="AC18" s="397"/>
      <c r="AD18" s="397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108"/>
      <c r="AQ18" s="108"/>
      <c r="AR18" s="108"/>
    </row>
    <row r="19" spans="1:44" ht="13.5">
      <c r="A19" s="404" t="s">
        <v>208</v>
      </c>
      <c r="B19" s="392">
        <v>571</v>
      </c>
      <c r="C19" s="393">
        <v>18</v>
      </c>
      <c r="D19" s="394">
        <f t="shared" si="0"/>
        <v>50.38</v>
      </c>
      <c r="E19" s="393">
        <v>2.04</v>
      </c>
      <c r="F19" s="393">
        <v>3.91</v>
      </c>
      <c r="G19" s="393">
        <v>6.19</v>
      </c>
      <c r="H19" s="393">
        <v>38.24</v>
      </c>
      <c r="I19" s="393">
        <v>4.25</v>
      </c>
      <c r="J19" s="393">
        <v>10.45</v>
      </c>
      <c r="K19" s="394">
        <f t="shared" si="1"/>
        <v>65.08</v>
      </c>
      <c r="L19" s="395"/>
      <c r="M19" s="395">
        <v>915</v>
      </c>
      <c r="N19" s="395">
        <v>0</v>
      </c>
      <c r="O19" s="396">
        <v>0</v>
      </c>
      <c r="P19" s="396">
        <v>19</v>
      </c>
      <c r="Q19" s="396">
        <v>1</v>
      </c>
      <c r="R19" s="396">
        <v>90</v>
      </c>
      <c r="S19" s="396">
        <v>0</v>
      </c>
      <c r="T19" s="396">
        <f t="shared" si="2"/>
        <v>915</v>
      </c>
      <c r="U19" s="397"/>
      <c r="V19" s="397"/>
      <c r="W19" s="43"/>
      <c r="X19" s="397"/>
      <c r="Y19" s="397"/>
      <c r="Z19" s="397"/>
      <c r="AA19" s="397"/>
      <c r="AB19" s="397"/>
      <c r="AC19" s="397"/>
      <c r="AD19" s="397"/>
      <c r="AE19" s="398"/>
      <c r="AF19" s="398"/>
      <c r="AG19" s="398"/>
      <c r="AH19" s="398"/>
      <c r="AI19" s="398"/>
      <c r="AJ19" s="398"/>
      <c r="AK19" s="398"/>
      <c r="AL19" s="398"/>
      <c r="AM19" s="398"/>
      <c r="AN19" s="398"/>
      <c r="AO19" s="398"/>
      <c r="AP19" s="108"/>
      <c r="AQ19" s="108"/>
      <c r="AR19" s="108"/>
    </row>
    <row r="20" spans="1:44" ht="13.5">
      <c r="A20" s="404" t="s">
        <v>209</v>
      </c>
      <c r="B20" s="392">
        <v>166</v>
      </c>
      <c r="C20" s="393">
        <v>6</v>
      </c>
      <c r="D20" s="394">
        <f t="shared" si="0"/>
        <v>22.1</v>
      </c>
      <c r="E20" s="393">
        <v>1.18</v>
      </c>
      <c r="F20" s="393">
        <v>3.37</v>
      </c>
      <c r="G20" s="393">
        <v>14.44</v>
      </c>
      <c r="H20" s="393">
        <v>3.11</v>
      </c>
      <c r="I20" s="393">
        <v>1.5</v>
      </c>
      <c r="J20" s="393">
        <v>4.38</v>
      </c>
      <c r="K20" s="394">
        <f t="shared" si="1"/>
        <v>27.98</v>
      </c>
      <c r="L20" s="395"/>
      <c r="M20" s="395">
        <v>342</v>
      </c>
      <c r="N20" s="395">
        <v>0</v>
      </c>
      <c r="O20" s="396">
        <v>0</v>
      </c>
      <c r="P20" s="396">
        <v>23</v>
      </c>
      <c r="Q20" s="396">
        <v>2</v>
      </c>
      <c r="R20" s="396">
        <v>33</v>
      </c>
      <c r="S20" s="396">
        <v>55</v>
      </c>
      <c r="T20" s="396">
        <f t="shared" si="2"/>
        <v>397</v>
      </c>
      <c r="U20" s="397"/>
      <c r="V20" s="397"/>
      <c r="W20" s="43"/>
      <c r="X20" s="397"/>
      <c r="Y20" s="397"/>
      <c r="Z20" s="397"/>
      <c r="AA20" s="397"/>
      <c r="AB20" s="397"/>
      <c r="AC20" s="397"/>
      <c r="AD20" s="397"/>
      <c r="AE20" s="398"/>
      <c r="AF20" s="398"/>
      <c r="AG20" s="398"/>
      <c r="AH20" s="398"/>
      <c r="AI20" s="398"/>
      <c r="AJ20" s="398"/>
      <c r="AK20" s="398"/>
      <c r="AL20" s="398"/>
      <c r="AM20" s="398"/>
      <c r="AN20" s="398"/>
      <c r="AO20" s="398"/>
      <c r="AP20" s="108"/>
      <c r="AQ20" s="108"/>
      <c r="AR20" s="108"/>
    </row>
    <row r="21" spans="1:44" ht="13.5">
      <c r="A21" s="404" t="s">
        <v>210</v>
      </c>
      <c r="B21" s="392">
        <v>514</v>
      </c>
      <c r="C21" s="393">
        <v>16</v>
      </c>
      <c r="D21" s="394">
        <f t="shared" si="0"/>
        <v>50.28</v>
      </c>
      <c r="E21" s="393">
        <v>0.94</v>
      </c>
      <c r="F21" s="393">
        <v>9.08</v>
      </c>
      <c r="G21" s="393">
        <v>22.18</v>
      </c>
      <c r="H21" s="393">
        <v>18.08</v>
      </c>
      <c r="I21" s="393">
        <v>3.25</v>
      </c>
      <c r="J21" s="393">
        <v>8.75</v>
      </c>
      <c r="K21" s="394">
        <f t="shared" si="1"/>
        <v>62.28</v>
      </c>
      <c r="L21" s="395"/>
      <c r="M21" s="395">
        <v>757</v>
      </c>
      <c r="N21" s="395">
        <v>0</v>
      </c>
      <c r="O21" s="396">
        <v>0</v>
      </c>
      <c r="P21" s="396">
        <v>61</v>
      </c>
      <c r="Q21" s="396">
        <v>6</v>
      </c>
      <c r="R21" s="396">
        <v>100</v>
      </c>
      <c r="S21" s="396">
        <v>32</v>
      </c>
      <c r="T21" s="396">
        <f t="shared" si="2"/>
        <v>789</v>
      </c>
      <c r="U21" s="397"/>
      <c r="V21" s="397"/>
      <c r="W21" s="43"/>
      <c r="X21" s="397"/>
      <c r="Y21" s="397"/>
      <c r="Z21" s="397"/>
      <c r="AA21" s="397"/>
      <c r="AB21" s="397"/>
      <c r="AC21" s="397"/>
      <c r="AD21" s="397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108"/>
      <c r="AQ21" s="108"/>
      <c r="AR21" s="108"/>
    </row>
    <row r="22" spans="1:44" ht="13.5">
      <c r="A22" s="404" t="s">
        <v>211</v>
      </c>
      <c r="B22" s="392">
        <v>452</v>
      </c>
      <c r="C22" s="393">
        <v>15</v>
      </c>
      <c r="D22" s="394">
        <f t="shared" si="0"/>
        <v>43.86</v>
      </c>
      <c r="E22" s="393">
        <v>2</v>
      </c>
      <c r="F22" s="393">
        <v>12.91</v>
      </c>
      <c r="G22" s="393">
        <v>18.16</v>
      </c>
      <c r="H22" s="393">
        <v>10.79</v>
      </c>
      <c r="I22" s="393">
        <v>4.5</v>
      </c>
      <c r="J22" s="393">
        <v>7.5</v>
      </c>
      <c r="K22" s="394">
        <f t="shared" si="1"/>
        <v>55.86</v>
      </c>
      <c r="L22" s="395"/>
      <c r="M22" s="395">
        <v>763</v>
      </c>
      <c r="N22" s="395">
        <v>0</v>
      </c>
      <c r="O22" s="396">
        <v>0</v>
      </c>
      <c r="P22" s="396">
        <v>12</v>
      </c>
      <c r="Q22" s="396">
        <v>1</v>
      </c>
      <c r="R22" s="396">
        <v>100</v>
      </c>
      <c r="S22" s="396">
        <v>30</v>
      </c>
      <c r="T22" s="396">
        <f t="shared" si="2"/>
        <v>793</v>
      </c>
      <c r="U22" s="397"/>
      <c r="V22" s="397"/>
      <c r="W22" s="43"/>
      <c r="X22" s="397"/>
      <c r="Y22" s="397"/>
      <c r="Z22" s="397"/>
      <c r="AA22" s="397"/>
      <c r="AB22" s="397"/>
      <c r="AC22" s="397"/>
      <c r="AD22" s="397"/>
      <c r="AE22" s="398"/>
      <c r="AF22" s="398"/>
      <c r="AG22" s="398"/>
      <c r="AH22" s="398"/>
      <c r="AI22" s="398"/>
      <c r="AJ22" s="398"/>
      <c r="AK22" s="398"/>
      <c r="AL22" s="398"/>
      <c r="AM22" s="398"/>
      <c r="AN22" s="398"/>
      <c r="AO22" s="398"/>
      <c r="AP22" s="108"/>
      <c r="AQ22" s="108"/>
      <c r="AR22" s="108"/>
    </row>
    <row r="23" spans="1:44" ht="13.5">
      <c r="A23" s="404" t="s">
        <v>281</v>
      </c>
      <c r="B23" s="392">
        <v>241</v>
      </c>
      <c r="C23" s="393">
        <v>10</v>
      </c>
      <c r="D23" s="394">
        <f t="shared" si="0"/>
        <v>24.52</v>
      </c>
      <c r="E23" s="393">
        <v>0</v>
      </c>
      <c r="F23" s="393">
        <v>1.93</v>
      </c>
      <c r="G23" s="393">
        <v>4.56</v>
      </c>
      <c r="H23" s="393">
        <v>18.03</v>
      </c>
      <c r="I23" s="393">
        <v>2.98</v>
      </c>
      <c r="J23" s="393">
        <v>4.95</v>
      </c>
      <c r="K23" s="394">
        <f t="shared" si="1"/>
        <v>32.45</v>
      </c>
      <c r="L23" s="395"/>
      <c r="M23" s="395">
        <v>400</v>
      </c>
      <c r="N23" s="395">
        <v>0</v>
      </c>
      <c r="O23" s="396">
        <v>0</v>
      </c>
      <c r="P23" s="396">
        <v>25</v>
      </c>
      <c r="Q23" s="396">
        <v>3</v>
      </c>
      <c r="R23" s="396">
        <v>18</v>
      </c>
      <c r="S23" s="396">
        <v>10</v>
      </c>
      <c r="T23" s="396">
        <f t="shared" si="2"/>
        <v>410</v>
      </c>
      <c r="U23" s="397"/>
      <c r="V23" s="397"/>
      <c r="W23" s="43"/>
      <c r="X23" s="397"/>
      <c r="Y23" s="397"/>
      <c r="Z23" s="397"/>
      <c r="AA23" s="397"/>
      <c r="AB23" s="397"/>
      <c r="AC23" s="397"/>
      <c r="AD23" s="397"/>
      <c r="AE23" s="398"/>
      <c r="AF23" s="398"/>
      <c r="AG23" s="398"/>
      <c r="AH23" s="398"/>
      <c r="AI23" s="398"/>
      <c r="AJ23" s="398"/>
      <c r="AK23" s="398"/>
      <c r="AL23" s="398"/>
      <c r="AM23" s="398"/>
      <c r="AN23" s="398"/>
      <c r="AO23" s="398"/>
      <c r="AP23" s="108"/>
      <c r="AQ23" s="108"/>
      <c r="AR23" s="108"/>
    </row>
    <row r="24" spans="1:44" ht="13.5">
      <c r="A24" s="404" t="s">
        <v>213</v>
      </c>
      <c r="B24" s="392">
        <v>293</v>
      </c>
      <c r="C24" s="393">
        <v>12</v>
      </c>
      <c r="D24" s="394">
        <f t="shared" si="0"/>
        <v>44.6</v>
      </c>
      <c r="E24" s="393">
        <v>0.69</v>
      </c>
      <c r="F24" s="393">
        <v>12.92</v>
      </c>
      <c r="G24" s="393">
        <v>16.07</v>
      </c>
      <c r="H24" s="393">
        <v>14.92</v>
      </c>
      <c r="I24" s="393">
        <v>3</v>
      </c>
      <c r="J24" s="393">
        <v>6.7</v>
      </c>
      <c r="K24" s="394">
        <f t="shared" si="1"/>
        <v>54.3</v>
      </c>
      <c r="L24" s="395"/>
      <c r="M24" s="395">
        <v>746</v>
      </c>
      <c r="N24" s="395">
        <v>0</v>
      </c>
      <c r="O24" s="396">
        <v>0</v>
      </c>
      <c r="P24" s="396">
        <v>113</v>
      </c>
      <c r="Q24" s="396">
        <v>9</v>
      </c>
      <c r="R24" s="396">
        <v>68</v>
      </c>
      <c r="S24" s="396">
        <v>45</v>
      </c>
      <c r="T24" s="396">
        <f t="shared" si="2"/>
        <v>791</v>
      </c>
      <c r="U24" s="397"/>
      <c r="V24" s="397"/>
      <c r="W24" s="43"/>
      <c r="X24" s="397"/>
      <c r="Y24" s="397"/>
      <c r="Z24" s="397"/>
      <c r="AA24" s="397"/>
      <c r="AB24" s="397"/>
      <c r="AC24" s="397"/>
      <c r="AD24" s="397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108"/>
      <c r="AQ24" s="108"/>
      <c r="AR24" s="108"/>
    </row>
    <row r="25" spans="1:44" ht="13.5">
      <c r="A25" s="404" t="s">
        <v>214</v>
      </c>
      <c r="B25" s="392">
        <v>515</v>
      </c>
      <c r="C25" s="393">
        <v>17</v>
      </c>
      <c r="D25" s="394">
        <f t="shared" si="0"/>
        <v>50.99</v>
      </c>
      <c r="E25" s="393">
        <v>2.73</v>
      </c>
      <c r="F25" s="393">
        <v>11.54</v>
      </c>
      <c r="G25" s="393">
        <v>11.75</v>
      </c>
      <c r="H25" s="393">
        <v>24.97</v>
      </c>
      <c r="I25" s="393">
        <v>4.75</v>
      </c>
      <c r="J25" s="393">
        <v>10</v>
      </c>
      <c r="K25" s="394">
        <f t="shared" si="1"/>
        <v>65.74</v>
      </c>
      <c r="L25" s="395"/>
      <c r="M25" s="395">
        <v>857</v>
      </c>
      <c r="N25" s="395">
        <v>138</v>
      </c>
      <c r="O25" s="396">
        <v>0</v>
      </c>
      <c r="P25" s="396">
        <v>19</v>
      </c>
      <c r="Q25" s="396">
        <v>4</v>
      </c>
      <c r="R25" s="396">
        <v>60</v>
      </c>
      <c r="S25" s="396">
        <v>43</v>
      </c>
      <c r="T25" s="396">
        <f t="shared" si="2"/>
        <v>900</v>
      </c>
      <c r="U25" s="397"/>
      <c r="V25" s="397"/>
      <c r="W25" s="43"/>
      <c r="X25" s="397"/>
      <c r="Y25" s="397"/>
      <c r="Z25" s="397"/>
      <c r="AA25" s="397"/>
      <c r="AB25" s="397"/>
      <c r="AC25" s="397"/>
      <c r="AD25" s="397"/>
      <c r="AE25" s="398"/>
      <c r="AF25" s="398"/>
      <c r="AG25" s="398"/>
      <c r="AH25" s="398"/>
      <c r="AI25" s="398"/>
      <c r="AJ25" s="398"/>
      <c r="AK25" s="398"/>
      <c r="AL25" s="398"/>
      <c r="AM25" s="398"/>
      <c r="AN25" s="398"/>
      <c r="AO25" s="398"/>
      <c r="AP25" s="108"/>
      <c r="AQ25" s="108"/>
      <c r="AR25" s="108"/>
    </row>
    <row r="26" spans="1:44" ht="13.5">
      <c r="A26" s="404" t="s">
        <v>215</v>
      </c>
      <c r="B26" s="392">
        <v>253</v>
      </c>
      <c r="C26" s="393">
        <v>10</v>
      </c>
      <c r="D26" s="394">
        <f t="shared" si="0"/>
        <v>8.84</v>
      </c>
      <c r="E26" s="393">
        <v>0</v>
      </c>
      <c r="F26" s="393">
        <v>2.02</v>
      </c>
      <c r="G26" s="393">
        <v>1.91</v>
      </c>
      <c r="H26" s="393">
        <v>4.91</v>
      </c>
      <c r="I26" s="393">
        <v>2.25</v>
      </c>
      <c r="J26" s="393">
        <v>3.75</v>
      </c>
      <c r="K26" s="394">
        <f t="shared" si="1"/>
        <v>14.84</v>
      </c>
      <c r="L26" s="395"/>
      <c r="M26" s="395">
        <v>151</v>
      </c>
      <c r="N26" s="395">
        <v>0</v>
      </c>
      <c r="O26" s="396">
        <v>0</v>
      </c>
      <c r="P26" s="396">
        <v>0</v>
      </c>
      <c r="Q26" s="396">
        <v>0</v>
      </c>
      <c r="R26" s="396">
        <v>15</v>
      </c>
      <c r="S26" s="396">
        <v>0</v>
      </c>
      <c r="T26" s="396">
        <f t="shared" si="2"/>
        <v>151</v>
      </c>
      <c r="U26" s="397"/>
      <c r="V26" s="397"/>
      <c r="W26" s="43"/>
      <c r="X26" s="397"/>
      <c r="Y26" s="397"/>
      <c r="Z26" s="397"/>
      <c r="AA26" s="397"/>
      <c r="AB26" s="397"/>
      <c r="AC26" s="397"/>
      <c r="AD26" s="397"/>
      <c r="AE26" s="398"/>
      <c r="AF26" s="398"/>
      <c r="AG26" s="398"/>
      <c r="AH26" s="398"/>
      <c r="AI26" s="398"/>
      <c r="AJ26" s="398"/>
      <c r="AK26" s="398"/>
      <c r="AL26" s="398"/>
      <c r="AM26" s="398"/>
      <c r="AN26" s="398"/>
      <c r="AO26" s="398"/>
      <c r="AP26" s="108"/>
      <c r="AQ26" s="108"/>
      <c r="AR26" s="108"/>
    </row>
    <row r="27" spans="1:44" ht="13.5">
      <c r="A27" s="399" t="s">
        <v>216</v>
      </c>
      <c r="B27" s="400">
        <f aca="true" t="shared" si="7" ref="B27:T27">SUM(B14:B26)</f>
        <v>5458</v>
      </c>
      <c r="C27" s="400">
        <f>SUM(C14:C26)</f>
        <v>193</v>
      </c>
      <c r="D27" s="394">
        <f t="shared" si="0"/>
        <v>550.99</v>
      </c>
      <c r="E27" s="400">
        <f aca="true" t="shared" si="8" ref="E27:J27">SUM(E14:E26)</f>
        <v>16.96</v>
      </c>
      <c r="F27" s="400">
        <f t="shared" si="8"/>
        <v>86.18</v>
      </c>
      <c r="G27" s="400">
        <f t="shared" si="8"/>
        <v>185.42</v>
      </c>
      <c r="H27" s="400">
        <f t="shared" si="8"/>
        <v>262.43</v>
      </c>
      <c r="I27" s="400">
        <f t="shared" si="8"/>
        <v>50.71</v>
      </c>
      <c r="J27" s="400">
        <f t="shared" si="8"/>
        <v>113.64</v>
      </c>
      <c r="K27" s="394">
        <f t="shared" si="1"/>
        <v>715.34</v>
      </c>
      <c r="L27" s="400">
        <f t="shared" si="7"/>
        <v>0</v>
      </c>
      <c r="M27" s="400">
        <f t="shared" si="7"/>
        <v>9224</v>
      </c>
      <c r="N27" s="400">
        <f t="shared" si="7"/>
        <v>243</v>
      </c>
      <c r="O27" s="400">
        <f t="shared" si="7"/>
        <v>178</v>
      </c>
      <c r="P27" s="400">
        <f t="shared" si="7"/>
        <v>406</v>
      </c>
      <c r="Q27" s="400">
        <f t="shared" si="7"/>
        <v>41</v>
      </c>
      <c r="R27" s="400">
        <f t="shared" si="7"/>
        <v>955</v>
      </c>
      <c r="S27" s="400">
        <f t="shared" si="7"/>
        <v>418</v>
      </c>
      <c r="T27" s="400">
        <f t="shared" si="7"/>
        <v>9642</v>
      </c>
      <c r="U27" s="397"/>
      <c r="V27" s="397"/>
      <c r="W27" s="43"/>
      <c r="X27" s="397"/>
      <c r="Y27" s="397"/>
      <c r="Z27" s="397"/>
      <c r="AA27" s="397"/>
      <c r="AB27" s="397"/>
      <c r="AC27" s="397"/>
      <c r="AD27" s="397"/>
      <c r="AE27" s="398"/>
      <c r="AF27" s="398"/>
      <c r="AG27" s="398"/>
      <c r="AH27" s="398"/>
      <c r="AI27" s="398"/>
      <c r="AJ27" s="398"/>
      <c r="AK27" s="398"/>
      <c r="AL27" s="398"/>
      <c r="AM27" s="398"/>
      <c r="AN27" s="398"/>
      <c r="AO27" s="398"/>
      <c r="AP27" s="108"/>
      <c r="AQ27" s="108"/>
      <c r="AR27" s="108"/>
    </row>
    <row r="28" spans="1:44" ht="13.5">
      <c r="A28" s="391" t="s">
        <v>198</v>
      </c>
      <c r="B28" s="392">
        <v>16</v>
      </c>
      <c r="C28" s="393">
        <v>3</v>
      </c>
      <c r="D28" s="394">
        <f t="shared" si="0"/>
        <v>7.05</v>
      </c>
      <c r="E28" s="393">
        <v>0.03</v>
      </c>
      <c r="F28" s="393">
        <v>0.88</v>
      </c>
      <c r="G28" s="393">
        <v>2.73</v>
      </c>
      <c r="H28" s="393">
        <v>3.41</v>
      </c>
      <c r="I28" s="393">
        <v>0</v>
      </c>
      <c r="J28" s="393">
        <v>0</v>
      </c>
      <c r="K28" s="394">
        <f t="shared" si="1"/>
        <v>7.05</v>
      </c>
      <c r="L28" s="395"/>
      <c r="M28" s="395">
        <v>126</v>
      </c>
      <c r="N28" s="395">
        <v>0</v>
      </c>
      <c r="O28" s="396">
        <v>0</v>
      </c>
      <c r="P28" s="396">
        <v>8</v>
      </c>
      <c r="Q28" s="396">
        <v>1</v>
      </c>
      <c r="R28" s="396">
        <v>30</v>
      </c>
      <c r="S28" s="396">
        <v>5</v>
      </c>
      <c r="T28" s="396">
        <f t="shared" si="2"/>
        <v>131</v>
      </c>
      <c r="U28" s="397"/>
      <c r="V28" s="397"/>
      <c r="W28" s="43"/>
      <c r="X28" s="397"/>
      <c r="Y28" s="397"/>
      <c r="Z28" s="397"/>
      <c r="AA28" s="397"/>
      <c r="AB28" s="397"/>
      <c r="AC28" s="397"/>
      <c r="AD28" s="397"/>
      <c r="AE28" s="398"/>
      <c r="AF28" s="398"/>
      <c r="AG28" s="398"/>
      <c r="AH28" s="398"/>
      <c r="AI28" s="398"/>
      <c r="AJ28" s="398"/>
      <c r="AK28" s="398"/>
      <c r="AL28" s="398"/>
      <c r="AM28" s="398"/>
      <c r="AN28" s="398"/>
      <c r="AO28" s="398"/>
      <c r="AP28" s="108"/>
      <c r="AQ28" s="108"/>
      <c r="AR28" s="108"/>
    </row>
    <row r="29" spans="1:44" ht="13.5">
      <c r="A29" s="405" t="s">
        <v>236</v>
      </c>
      <c r="B29" s="392">
        <v>22</v>
      </c>
      <c r="C29" s="393">
        <v>2</v>
      </c>
      <c r="D29" s="394">
        <f t="shared" si="0"/>
        <v>5.92</v>
      </c>
      <c r="E29" s="393">
        <v>0.1</v>
      </c>
      <c r="F29" s="393">
        <v>0.24</v>
      </c>
      <c r="G29" s="393">
        <v>2.14</v>
      </c>
      <c r="H29" s="393">
        <v>3.44</v>
      </c>
      <c r="I29" s="393">
        <v>0</v>
      </c>
      <c r="J29" s="393">
        <v>0</v>
      </c>
      <c r="K29" s="394">
        <f t="shared" si="1"/>
        <v>5.92</v>
      </c>
      <c r="L29" s="395"/>
      <c r="M29" s="395">
        <v>91</v>
      </c>
      <c r="N29" s="395">
        <v>0</v>
      </c>
      <c r="O29" s="396">
        <v>0</v>
      </c>
      <c r="P29" s="396">
        <v>0</v>
      </c>
      <c r="Q29" s="396">
        <v>0</v>
      </c>
      <c r="R29" s="396">
        <v>0</v>
      </c>
      <c r="S29" s="396">
        <v>2</v>
      </c>
      <c r="T29" s="396">
        <f t="shared" si="2"/>
        <v>93</v>
      </c>
      <c r="U29" s="397"/>
      <c r="V29" s="397"/>
      <c r="W29" s="43"/>
      <c r="X29" s="397"/>
      <c r="Y29" s="397"/>
      <c r="Z29" s="397"/>
      <c r="AA29" s="397"/>
      <c r="AB29" s="397"/>
      <c r="AC29" s="397"/>
      <c r="AD29" s="397"/>
      <c r="AE29" s="398"/>
      <c r="AF29" s="398"/>
      <c r="AG29" s="398"/>
      <c r="AH29" s="398"/>
      <c r="AI29" s="398"/>
      <c r="AJ29" s="398"/>
      <c r="AK29" s="398"/>
      <c r="AL29" s="398"/>
      <c r="AM29" s="398"/>
      <c r="AN29" s="398"/>
      <c r="AO29" s="398"/>
      <c r="AP29" s="108"/>
      <c r="AQ29" s="108"/>
      <c r="AR29" s="108"/>
    </row>
    <row r="30" spans="1:44" s="171" customFormat="1" ht="13.5">
      <c r="A30" s="406" t="s">
        <v>218</v>
      </c>
      <c r="B30" s="407">
        <f>SUM(B28:B29)</f>
        <v>38</v>
      </c>
      <c r="C30" s="407">
        <f aca="true" t="shared" si="9" ref="C30:J30">SUM(C28:C29)</f>
        <v>5</v>
      </c>
      <c r="D30" s="394">
        <f t="shared" si="0"/>
        <v>12.97</v>
      </c>
      <c r="E30" s="407">
        <f t="shared" si="9"/>
        <v>0.13</v>
      </c>
      <c r="F30" s="407">
        <f t="shared" si="9"/>
        <v>1.12</v>
      </c>
      <c r="G30" s="407">
        <f t="shared" si="9"/>
        <v>4.87</v>
      </c>
      <c r="H30" s="407">
        <f t="shared" si="9"/>
        <v>6.85</v>
      </c>
      <c r="I30" s="407">
        <f t="shared" si="9"/>
        <v>0</v>
      </c>
      <c r="J30" s="407">
        <f t="shared" si="9"/>
        <v>0</v>
      </c>
      <c r="K30" s="394">
        <f t="shared" si="1"/>
        <v>12.97</v>
      </c>
      <c r="L30" s="407">
        <f aca="true" t="shared" si="10" ref="L30:T30">SUM(L28:L29)</f>
        <v>0</v>
      </c>
      <c r="M30" s="407">
        <f t="shared" si="10"/>
        <v>217</v>
      </c>
      <c r="N30" s="407">
        <f t="shared" si="10"/>
        <v>0</v>
      </c>
      <c r="O30" s="407">
        <f t="shared" si="10"/>
        <v>0</v>
      </c>
      <c r="P30" s="407">
        <f t="shared" si="10"/>
        <v>8</v>
      </c>
      <c r="Q30" s="407">
        <f t="shared" si="10"/>
        <v>1</v>
      </c>
      <c r="R30" s="407">
        <f t="shared" si="10"/>
        <v>30</v>
      </c>
      <c r="S30" s="407">
        <f t="shared" si="10"/>
        <v>7</v>
      </c>
      <c r="T30" s="407">
        <f t="shared" si="10"/>
        <v>224</v>
      </c>
      <c r="U30" s="408"/>
      <c r="V30" s="408"/>
      <c r="W30" s="408"/>
      <c r="X30" s="408"/>
      <c r="Y30" s="408"/>
      <c r="Z30" s="409"/>
      <c r="AA30" s="408"/>
      <c r="AB30" s="408"/>
      <c r="AC30" s="408"/>
      <c r="AD30" s="408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1"/>
      <c r="AQ30" s="411"/>
      <c r="AR30" s="411"/>
    </row>
    <row r="31" spans="1:44" s="60" customFormat="1" ht="13.5">
      <c r="A31" s="412" t="s">
        <v>219</v>
      </c>
      <c r="B31" s="401">
        <v>13</v>
      </c>
      <c r="C31" s="402">
        <v>1</v>
      </c>
      <c r="D31" s="394">
        <f t="shared" si="0"/>
        <v>2.1</v>
      </c>
      <c r="E31" s="393">
        <v>0.66</v>
      </c>
      <c r="F31" s="393">
        <v>0</v>
      </c>
      <c r="G31" s="393">
        <v>0.78</v>
      </c>
      <c r="H31" s="393">
        <v>0.66</v>
      </c>
      <c r="I31" s="393">
        <v>0.66</v>
      </c>
      <c r="J31" s="393">
        <v>1.33</v>
      </c>
      <c r="K31" s="394">
        <f t="shared" si="1"/>
        <v>4.09</v>
      </c>
      <c r="L31" s="402"/>
      <c r="M31" s="402">
        <v>37</v>
      </c>
      <c r="N31" s="402">
        <v>0</v>
      </c>
      <c r="O31" s="396">
        <v>0</v>
      </c>
      <c r="P31" s="396">
        <v>0</v>
      </c>
      <c r="Q31" s="396">
        <v>0</v>
      </c>
      <c r="R31" s="396">
        <v>13</v>
      </c>
      <c r="S31" s="396">
        <v>3</v>
      </c>
      <c r="T31" s="396">
        <f t="shared" si="2"/>
        <v>40</v>
      </c>
      <c r="U31" s="43"/>
      <c r="V31" s="43"/>
      <c r="W31" s="43"/>
      <c r="X31" s="43"/>
      <c r="Y31" s="43"/>
      <c r="Z31" s="397"/>
      <c r="AA31" s="43"/>
      <c r="AB31" s="43"/>
      <c r="AC31" s="43"/>
      <c r="AD31" s="4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4"/>
      <c r="AQ31" s="414"/>
      <c r="AR31" s="414"/>
    </row>
    <row r="32" spans="1:44" s="60" customFormat="1" ht="13.5">
      <c r="A32" s="391" t="s">
        <v>282</v>
      </c>
      <c r="B32" s="401">
        <v>236</v>
      </c>
      <c r="C32" s="402">
        <v>9</v>
      </c>
      <c r="D32" s="394">
        <f t="shared" si="0"/>
        <v>26.3</v>
      </c>
      <c r="E32" s="393">
        <v>0.9</v>
      </c>
      <c r="F32" s="393">
        <v>2.4</v>
      </c>
      <c r="G32" s="393">
        <v>5.7</v>
      </c>
      <c r="H32" s="393">
        <v>17.3</v>
      </c>
      <c r="I32" s="393">
        <v>4</v>
      </c>
      <c r="J32" s="393">
        <v>5.2</v>
      </c>
      <c r="K32" s="394">
        <f t="shared" si="1"/>
        <v>35.5</v>
      </c>
      <c r="L32" s="402"/>
      <c r="M32" s="402">
        <v>420</v>
      </c>
      <c r="N32" s="402">
        <v>0</v>
      </c>
      <c r="O32" s="396">
        <v>0</v>
      </c>
      <c r="P32" s="396">
        <v>2</v>
      </c>
      <c r="Q32" s="396">
        <v>1</v>
      </c>
      <c r="R32" s="396">
        <v>40</v>
      </c>
      <c r="S32" s="396">
        <v>36</v>
      </c>
      <c r="T32" s="396">
        <f t="shared" si="2"/>
        <v>456</v>
      </c>
      <c r="U32" s="43"/>
      <c r="V32" s="43"/>
      <c r="W32" s="43"/>
      <c r="X32" s="43"/>
      <c r="Y32" s="43"/>
      <c r="Z32" s="397"/>
      <c r="AA32" s="43"/>
      <c r="AB32" s="43"/>
      <c r="AC32" s="43"/>
      <c r="AD32" s="43"/>
      <c r="AE32" s="413"/>
      <c r="AF32" s="413"/>
      <c r="AG32" s="413"/>
      <c r="AH32" s="413"/>
      <c r="AI32" s="413"/>
      <c r="AJ32" s="413"/>
      <c r="AK32" s="413"/>
      <c r="AL32" s="413"/>
      <c r="AM32" s="413"/>
      <c r="AN32" s="413"/>
      <c r="AO32" s="413"/>
      <c r="AP32" s="414"/>
      <c r="AQ32" s="414"/>
      <c r="AR32" s="414"/>
    </row>
    <row r="33" spans="1:44" s="60" customFormat="1" ht="13.5">
      <c r="A33" s="391" t="s">
        <v>221</v>
      </c>
      <c r="B33" s="401">
        <v>11</v>
      </c>
      <c r="C33" s="402">
        <v>1</v>
      </c>
      <c r="D33" s="394">
        <f t="shared" si="0"/>
        <v>0.92</v>
      </c>
      <c r="E33" s="393">
        <v>0</v>
      </c>
      <c r="F33" s="393">
        <v>0.22</v>
      </c>
      <c r="G33" s="393">
        <v>0.08</v>
      </c>
      <c r="H33" s="393">
        <v>0.62</v>
      </c>
      <c r="I33" s="393">
        <v>0.13</v>
      </c>
      <c r="J33" s="393">
        <v>0.33</v>
      </c>
      <c r="K33" s="394">
        <f t="shared" si="1"/>
        <v>1.38</v>
      </c>
      <c r="L33" s="402"/>
      <c r="M33" s="402">
        <v>16</v>
      </c>
      <c r="N33" s="402">
        <v>0</v>
      </c>
      <c r="O33" s="396">
        <v>0</v>
      </c>
      <c r="P33" s="396">
        <v>0</v>
      </c>
      <c r="Q33" s="396">
        <v>0</v>
      </c>
      <c r="R33" s="396">
        <v>3</v>
      </c>
      <c r="S33" s="396">
        <v>0</v>
      </c>
      <c r="T33" s="396">
        <f t="shared" si="2"/>
        <v>16</v>
      </c>
      <c r="U33" s="43"/>
      <c r="V33" s="43"/>
      <c r="W33" s="43"/>
      <c r="X33" s="43"/>
      <c r="Y33" s="43"/>
      <c r="Z33" s="397"/>
      <c r="AA33" s="43"/>
      <c r="AB33" s="43"/>
      <c r="AC33" s="43"/>
      <c r="AD33" s="43"/>
      <c r="AE33" s="413"/>
      <c r="AF33" s="413"/>
      <c r="AG33" s="413"/>
      <c r="AH33" s="413"/>
      <c r="AI33" s="413"/>
      <c r="AJ33" s="413"/>
      <c r="AK33" s="413"/>
      <c r="AL33" s="413"/>
      <c r="AM33" s="413"/>
      <c r="AN33" s="413"/>
      <c r="AO33" s="413"/>
      <c r="AP33" s="414"/>
      <c r="AQ33" s="414"/>
      <c r="AR33" s="414"/>
    </row>
    <row r="34" spans="1:44" s="60" customFormat="1" ht="13.5">
      <c r="A34" s="391" t="s">
        <v>222</v>
      </c>
      <c r="B34" s="401">
        <v>17</v>
      </c>
      <c r="C34" s="402">
        <v>1</v>
      </c>
      <c r="D34" s="394">
        <f t="shared" si="0"/>
        <v>2.73</v>
      </c>
      <c r="E34" s="393">
        <v>0</v>
      </c>
      <c r="F34" s="393">
        <v>0</v>
      </c>
      <c r="G34" s="393">
        <v>1</v>
      </c>
      <c r="H34" s="393">
        <v>1.73</v>
      </c>
      <c r="I34" s="393">
        <v>0</v>
      </c>
      <c r="J34" s="393">
        <v>0</v>
      </c>
      <c r="K34" s="394">
        <f t="shared" si="1"/>
        <v>2.73</v>
      </c>
      <c r="L34" s="402"/>
      <c r="M34" s="402">
        <v>28</v>
      </c>
      <c r="N34" s="402">
        <v>0</v>
      </c>
      <c r="O34" s="396">
        <v>0</v>
      </c>
      <c r="P34" s="396">
        <v>0</v>
      </c>
      <c r="Q34" s="396">
        <v>0</v>
      </c>
      <c r="R34" s="396">
        <v>0</v>
      </c>
      <c r="S34" s="396">
        <v>3</v>
      </c>
      <c r="T34" s="396">
        <f t="shared" si="2"/>
        <v>31</v>
      </c>
      <c r="U34" s="43"/>
      <c r="V34" s="43"/>
      <c r="W34" s="43"/>
      <c r="X34" s="43"/>
      <c r="Y34" s="43"/>
      <c r="Z34" s="397"/>
      <c r="AA34" s="43"/>
      <c r="AB34" s="43"/>
      <c r="AC34" s="43"/>
      <c r="AD34" s="43"/>
      <c r="AE34" s="413"/>
      <c r="AF34" s="413"/>
      <c r="AG34" s="413"/>
      <c r="AH34" s="413"/>
      <c r="AI34" s="413"/>
      <c r="AJ34" s="413"/>
      <c r="AK34" s="413"/>
      <c r="AL34" s="413"/>
      <c r="AM34" s="413"/>
      <c r="AN34" s="413"/>
      <c r="AO34" s="413"/>
      <c r="AP34" s="414"/>
      <c r="AQ34" s="414"/>
      <c r="AR34" s="414"/>
    </row>
    <row r="35" spans="1:44" s="60" customFormat="1" ht="15.75" customHeight="1">
      <c r="A35" s="399" t="s">
        <v>223</v>
      </c>
      <c r="B35" s="400">
        <f>SUM(B31:B34)</f>
        <v>277</v>
      </c>
      <c r="C35" s="400">
        <f aca="true" t="shared" si="11" ref="C35:J35">SUM(C31:C34)</f>
        <v>12</v>
      </c>
      <c r="D35" s="394">
        <f t="shared" si="0"/>
        <v>32.05</v>
      </c>
      <c r="E35" s="400">
        <f t="shared" si="11"/>
        <v>1.56</v>
      </c>
      <c r="F35" s="400">
        <f t="shared" si="11"/>
        <v>2.62</v>
      </c>
      <c r="G35" s="400">
        <f t="shared" si="11"/>
        <v>7.56</v>
      </c>
      <c r="H35" s="400">
        <f t="shared" si="11"/>
        <v>20.31</v>
      </c>
      <c r="I35" s="400">
        <f t="shared" si="11"/>
        <v>4.79</v>
      </c>
      <c r="J35" s="400">
        <f t="shared" si="11"/>
        <v>6.86</v>
      </c>
      <c r="K35" s="394">
        <f t="shared" si="1"/>
        <v>43.7</v>
      </c>
      <c r="L35" s="400">
        <f aca="true" t="shared" si="12" ref="L35:T35">SUM(L31:L34)</f>
        <v>0</v>
      </c>
      <c r="M35" s="400">
        <f t="shared" si="12"/>
        <v>501</v>
      </c>
      <c r="N35" s="400">
        <f t="shared" si="12"/>
        <v>0</v>
      </c>
      <c r="O35" s="400">
        <f t="shared" si="12"/>
        <v>0</v>
      </c>
      <c r="P35" s="400">
        <f t="shared" si="12"/>
        <v>2</v>
      </c>
      <c r="Q35" s="400">
        <f t="shared" si="12"/>
        <v>1</v>
      </c>
      <c r="R35" s="400">
        <f t="shared" si="12"/>
        <v>56</v>
      </c>
      <c r="S35" s="400">
        <f t="shared" si="12"/>
        <v>42</v>
      </c>
      <c r="T35" s="400">
        <f t="shared" si="12"/>
        <v>543</v>
      </c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13"/>
      <c r="AF35" s="413"/>
      <c r="AG35" s="413"/>
      <c r="AH35" s="413"/>
      <c r="AI35" s="413"/>
      <c r="AJ35" s="413"/>
      <c r="AK35" s="413"/>
      <c r="AL35" s="413"/>
      <c r="AM35" s="413"/>
      <c r="AN35" s="413"/>
      <c r="AO35" s="413"/>
      <c r="AP35" s="414"/>
      <c r="AQ35" s="414"/>
      <c r="AR35" s="414"/>
    </row>
    <row r="36" spans="1:44" ht="13.5">
      <c r="A36" s="391" t="s">
        <v>224</v>
      </c>
      <c r="B36" s="392">
        <v>426</v>
      </c>
      <c r="C36" s="393">
        <v>18</v>
      </c>
      <c r="D36" s="394">
        <f t="shared" si="0"/>
        <v>52.27</v>
      </c>
      <c r="E36" s="393">
        <v>0.14</v>
      </c>
      <c r="F36" s="393">
        <v>9.51</v>
      </c>
      <c r="G36" s="393">
        <v>22.75</v>
      </c>
      <c r="H36" s="393">
        <v>19.87</v>
      </c>
      <c r="I36" s="393">
        <v>7.08</v>
      </c>
      <c r="J36" s="393">
        <v>10.91</v>
      </c>
      <c r="K36" s="394">
        <f t="shared" si="1"/>
        <v>70.26</v>
      </c>
      <c r="L36" s="395"/>
      <c r="M36" s="395">
        <f>817+87</f>
        <v>904</v>
      </c>
      <c r="N36" s="395">
        <v>0</v>
      </c>
      <c r="O36" s="396">
        <v>0</v>
      </c>
      <c r="P36" s="396">
        <v>0</v>
      </c>
      <c r="Q36" s="396">
        <v>0</v>
      </c>
      <c r="R36" s="396">
        <v>87</v>
      </c>
      <c r="S36" s="396">
        <v>50</v>
      </c>
      <c r="T36" s="396">
        <f t="shared" si="2"/>
        <v>954</v>
      </c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8"/>
      <c r="AF36" s="398"/>
      <c r="AG36" s="398"/>
      <c r="AH36" s="398"/>
      <c r="AI36" s="398"/>
      <c r="AJ36" s="398"/>
      <c r="AK36" s="398"/>
      <c r="AL36" s="398"/>
      <c r="AM36" s="398"/>
      <c r="AN36" s="398"/>
      <c r="AO36" s="398"/>
      <c r="AP36" s="108"/>
      <c r="AQ36" s="108"/>
      <c r="AR36" s="108"/>
    </row>
    <row r="37" spans="1:44" ht="13.5">
      <c r="A37" s="391" t="s">
        <v>283</v>
      </c>
      <c r="B37" s="392">
        <v>394</v>
      </c>
      <c r="C37" s="393">
        <v>16</v>
      </c>
      <c r="D37" s="394">
        <f t="shared" si="0"/>
        <v>26.82</v>
      </c>
      <c r="E37" s="393">
        <v>0.37</v>
      </c>
      <c r="F37" s="393">
        <v>5.85</v>
      </c>
      <c r="G37" s="393">
        <v>8.24</v>
      </c>
      <c r="H37" s="393">
        <v>12.36</v>
      </c>
      <c r="I37" s="393">
        <v>5</v>
      </c>
      <c r="J37" s="393">
        <v>9.75</v>
      </c>
      <c r="K37" s="394">
        <f t="shared" si="1"/>
        <v>41.57</v>
      </c>
      <c r="L37" s="395"/>
      <c r="M37" s="395">
        <v>465</v>
      </c>
      <c r="N37" s="395">
        <v>0</v>
      </c>
      <c r="O37" s="396">
        <v>0</v>
      </c>
      <c r="P37" s="396">
        <v>0</v>
      </c>
      <c r="Q37" s="396">
        <v>0</v>
      </c>
      <c r="R37" s="396">
        <v>65</v>
      </c>
      <c r="S37" s="396">
        <v>18</v>
      </c>
      <c r="T37" s="396">
        <f t="shared" si="2"/>
        <v>483</v>
      </c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8"/>
      <c r="AF37" s="398"/>
      <c r="AG37" s="398"/>
      <c r="AH37" s="398"/>
      <c r="AI37" s="398"/>
      <c r="AJ37" s="398"/>
      <c r="AK37" s="398"/>
      <c r="AL37" s="398"/>
      <c r="AM37" s="398"/>
      <c r="AN37" s="398"/>
      <c r="AO37" s="398"/>
      <c r="AP37" s="108"/>
      <c r="AQ37" s="108"/>
      <c r="AR37" s="108"/>
    </row>
    <row r="38" spans="1:44" ht="13.5">
      <c r="A38" s="391" t="s">
        <v>226</v>
      </c>
      <c r="B38" s="392">
        <v>578</v>
      </c>
      <c r="C38" s="393">
        <v>198</v>
      </c>
      <c r="D38" s="394">
        <f t="shared" si="0"/>
        <v>69.43</v>
      </c>
      <c r="E38" s="393">
        <v>1.1</v>
      </c>
      <c r="F38" s="393">
        <v>17.56</v>
      </c>
      <c r="G38" s="393">
        <v>17.09</v>
      </c>
      <c r="H38" s="393">
        <v>33.68</v>
      </c>
      <c r="I38" s="393">
        <v>5.26</v>
      </c>
      <c r="J38" s="393">
        <v>15</v>
      </c>
      <c r="K38" s="394">
        <f t="shared" si="1"/>
        <v>89.69</v>
      </c>
      <c r="L38" s="395"/>
      <c r="M38" s="395">
        <v>1214</v>
      </c>
      <c r="N38" s="395">
        <v>0</v>
      </c>
      <c r="O38" s="396">
        <v>0</v>
      </c>
      <c r="P38" s="396">
        <v>8</v>
      </c>
      <c r="Q38" s="396">
        <v>1</v>
      </c>
      <c r="R38" s="396">
        <v>93</v>
      </c>
      <c r="S38" s="396">
        <v>57</v>
      </c>
      <c r="T38" s="396">
        <f t="shared" si="2"/>
        <v>1271</v>
      </c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8"/>
      <c r="AF38" s="398"/>
      <c r="AG38" s="398"/>
      <c r="AH38" s="398"/>
      <c r="AI38" s="398"/>
      <c r="AJ38" s="398"/>
      <c r="AK38" s="398"/>
      <c r="AL38" s="398"/>
      <c r="AM38" s="398"/>
      <c r="AN38" s="398"/>
      <c r="AO38" s="398"/>
      <c r="AP38" s="108"/>
      <c r="AQ38" s="108"/>
      <c r="AR38" s="108"/>
    </row>
    <row r="39" spans="1:44" ht="13.5">
      <c r="A39" s="391" t="s">
        <v>227</v>
      </c>
      <c r="B39" s="392">
        <v>586</v>
      </c>
      <c r="C39" s="393">
        <v>21</v>
      </c>
      <c r="D39" s="394">
        <f t="shared" si="0"/>
        <v>64.95</v>
      </c>
      <c r="E39" s="393">
        <v>7.08</v>
      </c>
      <c r="F39" s="393">
        <v>12.12</v>
      </c>
      <c r="G39" s="393">
        <v>19.32</v>
      </c>
      <c r="H39" s="393">
        <v>26.43</v>
      </c>
      <c r="I39" s="393">
        <v>10.5</v>
      </c>
      <c r="J39" s="393">
        <v>11.5</v>
      </c>
      <c r="K39" s="394">
        <f t="shared" si="1"/>
        <v>86.95</v>
      </c>
      <c r="L39" s="395"/>
      <c r="M39" s="395">
        <v>1157</v>
      </c>
      <c r="N39" s="395">
        <v>0</v>
      </c>
      <c r="O39" s="396">
        <v>0</v>
      </c>
      <c r="P39" s="396">
        <v>0</v>
      </c>
      <c r="Q39" s="396">
        <v>0</v>
      </c>
      <c r="R39" s="396">
        <v>90</v>
      </c>
      <c r="S39" s="396">
        <v>20</v>
      </c>
      <c r="T39" s="396">
        <f t="shared" si="2"/>
        <v>1177</v>
      </c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8"/>
      <c r="AF39" s="398"/>
      <c r="AG39" s="398"/>
      <c r="AH39" s="398"/>
      <c r="AI39" s="398"/>
      <c r="AJ39" s="398"/>
      <c r="AK39" s="398"/>
      <c r="AL39" s="398"/>
      <c r="AM39" s="398"/>
      <c r="AN39" s="398"/>
      <c r="AO39" s="398"/>
      <c r="AP39" s="108"/>
      <c r="AQ39" s="108"/>
      <c r="AR39" s="108"/>
    </row>
    <row r="40" spans="1:44" ht="13.5">
      <c r="A40" s="391" t="s">
        <v>228</v>
      </c>
      <c r="B40" s="392">
        <v>419</v>
      </c>
      <c r="C40" s="393">
        <v>18</v>
      </c>
      <c r="D40" s="394">
        <f t="shared" si="0"/>
        <v>45.02</v>
      </c>
      <c r="E40" s="393">
        <f>2.13+0.09</f>
        <v>2.22</v>
      </c>
      <c r="F40" s="393">
        <v>5.78</v>
      </c>
      <c r="G40" s="393">
        <f>20.68+0.97</f>
        <v>21.65</v>
      </c>
      <c r="H40" s="393">
        <v>15.37</v>
      </c>
      <c r="I40" s="393">
        <v>5</v>
      </c>
      <c r="J40" s="393">
        <v>10.1</v>
      </c>
      <c r="K40" s="394">
        <f t="shared" si="1"/>
        <v>60.12</v>
      </c>
      <c r="L40" s="395"/>
      <c r="M40" s="395">
        <v>800</v>
      </c>
      <c r="N40" s="395">
        <v>0</v>
      </c>
      <c r="O40" s="396">
        <v>0</v>
      </c>
      <c r="P40" s="396">
        <v>4</v>
      </c>
      <c r="Q40" s="396">
        <v>1</v>
      </c>
      <c r="R40" s="396">
        <v>50</v>
      </c>
      <c r="S40" s="396">
        <v>10</v>
      </c>
      <c r="T40" s="396">
        <f t="shared" si="2"/>
        <v>810</v>
      </c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108"/>
      <c r="AQ40" s="108"/>
      <c r="AR40" s="108"/>
    </row>
    <row r="41" spans="1:44" s="60" customFormat="1" ht="13.5">
      <c r="A41" s="391" t="s">
        <v>220</v>
      </c>
      <c r="B41" s="401">
        <v>71</v>
      </c>
      <c r="C41" s="402">
        <v>5</v>
      </c>
      <c r="D41" s="394">
        <f t="shared" si="0"/>
        <v>13.07</v>
      </c>
      <c r="E41" s="393">
        <v>0.2</v>
      </c>
      <c r="F41" s="393">
        <v>1.07</v>
      </c>
      <c r="G41" s="393">
        <v>3.7</v>
      </c>
      <c r="H41" s="393">
        <v>8.1</v>
      </c>
      <c r="I41" s="393">
        <v>3</v>
      </c>
      <c r="J41" s="393">
        <v>4.4</v>
      </c>
      <c r="K41" s="394">
        <f t="shared" si="1"/>
        <v>20.47</v>
      </c>
      <c r="L41" s="395"/>
      <c r="M41" s="395">
        <v>212</v>
      </c>
      <c r="N41" s="395">
        <v>0</v>
      </c>
      <c r="O41" s="396">
        <v>0</v>
      </c>
      <c r="P41" s="396">
        <v>0</v>
      </c>
      <c r="Q41" s="396">
        <v>0</v>
      </c>
      <c r="R41" s="396">
        <v>36</v>
      </c>
      <c r="S41" s="396">
        <v>11</v>
      </c>
      <c r="T41" s="396">
        <f t="shared" si="2"/>
        <v>223</v>
      </c>
      <c r="U41" s="43"/>
      <c r="V41" s="43"/>
      <c r="W41" s="43"/>
      <c r="X41" s="43"/>
      <c r="Y41" s="43"/>
      <c r="Z41" s="397"/>
      <c r="AA41" s="43"/>
      <c r="AB41" s="43"/>
      <c r="AC41" s="43"/>
      <c r="AD41" s="43"/>
      <c r="AE41" s="413"/>
      <c r="AF41" s="413"/>
      <c r="AG41" s="413"/>
      <c r="AH41" s="413"/>
      <c r="AI41" s="413"/>
      <c r="AJ41" s="413"/>
      <c r="AK41" s="413"/>
      <c r="AL41" s="413"/>
      <c r="AM41" s="413"/>
      <c r="AN41" s="413"/>
      <c r="AO41" s="413"/>
      <c r="AP41" s="414"/>
      <c r="AQ41" s="414"/>
      <c r="AR41" s="414"/>
    </row>
    <row r="42" spans="1:44" ht="13.5">
      <c r="A42" s="391" t="s">
        <v>229</v>
      </c>
      <c r="B42" s="392">
        <v>505</v>
      </c>
      <c r="C42" s="393">
        <v>23</v>
      </c>
      <c r="D42" s="394">
        <f t="shared" si="0"/>
        <v>41.2</v>
      </c>
      <c r="E42" s="393">
        <v>1.03</v>
      </c>
      <c r="F42" s="393">
        <v>14</v>
      </c>
      <c r="G42" s="393">
        <v>8.3</v>
      </c>
      <c r="H42" s="393">
        <v>17.87</v>
      </c>
      <c r="I42" s="393">
        <v>4.57</v>
      </c>
      <c r="J42" s="393">
        <v>12.2</v>
      </c>
      <c r="K42" s="394">
        <f t="shared" si="1"/>
        <v>57.97</v>
      </c>
      <c r="L42" s="395"/>
      <c r="M42" s="395">
        <v>712</v>
      </c>
      <c r="N42" s="395">
        <v>0</v>
      </c>
      <c r="O42" s="396">
        <v>0</v>
      </c>
      <c r="P42" s="396">
        <v>0</v>
      </c>
      <c r="Q42" s="396">
        <v>0</v>
      </c>
      <c r="R42" s="396">
        <v>87</v>
      </c>
      <c r="S42" s="396">
        <v>19</v>
      </c>
      <c r="T42" s="396">
        <f t="shared" si="2"/>
        <v>731</v>
      </c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8"/>
      <c r="AF42" s="398"/>
      <c r="AG42" s="398"/>
      <c r="AH42" s="398"/>
      <c r="AI42" s="398"/>
      <c r="AJ42" s="398"/>
      <c r="AK42" s="398"/>
      <c r="AL42" s="398"/>
      <c r="AM42" s="398"/>
      <c r="AN42" s="398"/>
      <c r="AO42" s="398"/>
      <c r="AP42" s="108"/>
      <c r="AQ42" s="108"/>
      <c r="AR42" s="108"/>
    </row>
    <row r="43" spans="1:44" s="60" customFormat="1" ht="13.5">
      <c r="A43" s="391" t="s">
        <v>222</v>
      </c>
      <c r="B43" s="401">
        <v>246</v>
      </c>
      <c r="C43" s="402">
        <v>10</v>
      </c>
      <c r="D43" s="394">
        <f t="shared" si="0"/>
        <v>21.5</v>
      </c>
      <c r="E43" s="393">
        <v>0.48</v>
      </c>
      <c r="F43" s="393">
        <v>6.18</v>
      </c>
      <c r="G43" s="393">
        <v>6.25</v>
      </c>
      <c r="H43" s="393">
        <v>8.59</v>
      </c>
      <c r="I43" s="393">
        <v>3</v>
      </c>
      <c r="J43" s="393">
        <v>7.13</v>
      </c>
      <c r="K43" s="394">
        <f t="shared" si="1"/>
        <v>31.63</v>
      </c>
      <c r="L43" s="395"/>
      <c r="M43" s="395">
        <v>360</v>
      </c>
      <c r="N43" s="395">
        <v>0</v>
      </c>
      <c r="O43" s="396">
        <v>0</v>
      </c>
      <c r="P43" s="396">
        <v>0</v>
      </c>
      <c r="Q43" s="396">
        <v>0</v>
      </c>
      <c r="R43" s="396">
        <v>72</v>
      </c>
      <c r="S43" s="396">
        <v>6</v>
      </c>
      <c r="T43" s="396">
        <f t="shared" si="2"/>
        <v>366</v>
      </c>
      <c r="U43" s="43"/>
      <c r="V43" s="43"/>
      <c r="W43" s="43"/>
      <c r="X43" s="43"/>
      <c r="Y43" s="43"/>
      <c r="Z43" s="397"/>
      <c r="AA43" s="43"/>
      <c r="AB43" s="43"/>
      <c r="AC43" s="43"/>
      <c r="AD43" s="43"/>
      <c r="AE43" s="413"/>
      <c r="AF43" s="413"/>
      <c r="AG43" s="413"/>
      <c r="AH43" s="413"/>
      <c r="AI43" s="413"/>
      <c r="AJ43" s="413"/>
      <c r="AK43" s="413"/>
      <c r="AL43" s="413"/>
      <c r="AM43" s="413"/>
      <c r="AN43" s="413"/>
      <c r="AO43" s="413"/>
      <c r="AP43" s="414"/>
      <c r="AQ43" s="414"/>
      <c r="AR43" s="414"/>
    </row>
    <row r="44" spans="1:44" ht="13.5">
      <c r="A44" s="391" t="s">
        <v>230</v>
      </c>
      <c r="B44" s="392">
        <v>312</v>
      </c>
      <c r="C44" s="393">
        <v>15</v>
      </c>
      <c r="D44" s="394">
        <f t="shared" si="0"/>
        <v>34.25</v>
      </c>
      <c r="E44" s="393">
        <v>1.81</v>
      </c>
      <c r="F44" s="393">
        <v>5.43</v>
      </c>
      <c r="G44" s="393">
        <v>12.52</v>
      </c>
      <c r="H44" s="393">
        <v>14.49</v>
      </c>
      <c r="I44" s="393">
        <v>4</v>
      </c>
      <c r="J44" s="393">
        <v>10.29</v>
      </c>
      <c r="K44" s="394">
        <f t="shared" si="1"/>
        <v>48.54</v>
      </c>
      <c r="L44" s="395"/>
      <c r="M44" s="395">
        <v>623</v>
      </c>
      <c r="N44" s="395">
        <v>0</v>
      </c>
      <c r="O44" s="396">
        <v>0</v>
      </c>
      <c r="P44" s="396">
        <v>0</v>
      </c>
      <c r="Q44" s="396">
        <v>0</v>
      </c>
      <c r="R44" s="396">
        <v>51</v>
      </c>
      <c r="S44" s="396">
        <v>28</v>
      </c>
      <c r="T44" s="396">
        <f t="shared" si="2"/>
        <v>651</v>
      </c>
      <c r="U44" s="397"/>
      <c r="V44" s="397"/>
      <c r="W44" s="397"/>
      <c r="X44" s="397"/>
      <c r="Y44" s="397"/>
      <c r="Z44" s="397"/>
      <c r="AA44" s="397"/>
      <c r="AB44" s="397"/>
      <c r="AC44" s="397"/>
      <c r="AD44" s="397"/>
      <c r="AE44" s="398"/>
      <c r="AF44" s="398"/>
      <c r="AG44" s="398"/>
      <c r="AH44" s="398"/>
      <c r="AI44" s="398"/>
      <c r="AJ44" s="398"/>
      <c r="AK44" s="398"/>
      <c r="AL44" s="398"/>
      <c r="AM44" s="398"/>
      <c r="AN44" s="398"/>
      <c r="AO44" s="398"/>
      <c r="AP44" s="108"/>
      <c r="AQ44" s="108"/>
      <c r="AR44" s="108"/>
    </row>
    <row r="45" spans="1:44" ht="13.5">
      <c r="A45" s="391" t="s">
        <v>215</v>
      </c>
      <c r="B45" s="392">
        <v>141</v>
      </c>
      <c r="C45" s="393">
        <v>7</v>
      </c>
      <c r="D45" s="394">
        <f t="shared" si="0"/>
        <v>5.99</v>
      </c>
      <c r="E45" s="393">
        <v>0</v>
      </c>
      <c r="F45" s="393">
        <v>1.7</v>
      </c>
      <c r="G45" s="393">
        <v>1.4</v>
      </c>
      <c r="H45" s="393">
        <v>2.89</v>
      </c>
      <c r="I45" s="393">
        <v>2</v>
      </c>
      <c r="J45" s="393">
        <v>4</v>
      </c>
      <c r="K45" s="394">
        <f t="shared" si="1"/>
        <v>11.99</v>
      </c>
      <c r="L45" s="395"/>
      <c r="M45" s="395">
        <v>94</v>
      </c>
      <c r="N45" s="395">
        <v>0</v>
      </c>
      <c r="O45" s="396">
        <v>0</v>
      </c>
      <c r="P45" s="396">
        <v>0</v>
      </c>
      <c r="Q45" s="396">
        <v>0</v>
      </c>
      <c r="R45" s="396">
        <v>15</v>
      </c>
      <c r="S45" s="396">
        <v>0</v>
      </c>
      <c r="T45" s="396">
        <f t="shared" si="2"/>
        <v>94</v>
      </c>
      <c r="U45" s="397"/>
      <c r="V45" s="397"/>
      <c r="W45" s="397"/>
      <c r="X45" s="397"/>
      <c r="Y45" s="397"/>
      <c r="Z45" s="397"/>
      <c r="AA45" s="397"/>
      <c r="AB45" s="397"/>
      <c r="AC45" s="397"/>
      <c r="AD45" s="397"/>
      <c r="AE45" s="398"/>
      <c r="AF45" s="398"/>
      <c r="AG45" s="398"/>
      <c r="AH45" s="398"/>
      <c r="AI45" s="398"/>
      <c r="AJ45" s="398"/>
      <c r="AK45" s="398"/>
      <c r="AL45" s="398"/>
      <c r="AM45" s="398"/>
      <c r="AN45" s="398"/>
      <c r="AO45" s="398"/>
      <c r="AP45" s="108"/>
      <c r="AQ45" s="108"/>
      <c r="AR45" s="108"/>
    </row>
    <row r="46" spans="1:44" ht="13.5">
      <c r="A46" s="391" t="s">
        <v>231</v>
      </c>
      <c r="B46" s="392">
        <v>446</v>
      </c>
      <c r="C46" s="393">
        <v>16</v>
      </c>
      <c r="D46" s="394">
        <f t="shared" si="0"/>
        <v>44.22</v>
      </c>
      <c r="E46" s="393">
        <v>1.4</v>
      </c>
      <c r="F46" s="393">
        <v>16.06</v>
      </c>
      <c r="G46" s="393">
        <v>13.58</v>
      </c>
      <c r="H46" s="393">
        <v>13.18</v>
      </c>
      <c r="I46" s="393">
        <v>5</v>
      </c>
      <c r="J46" s="393">
        <v>10.45</v>
      </c>
      <c r="K46" s="394">
        <f t="shared" si="1"/>
        <v>59.67</v>
      </c>
      <c r="L46" s="395"/>
      <c r="M46" s="395">
        <v>769</v>
      </c>
      <c r="N46" s="395">
        <v>0</v>
      </c>
      <c r="O46" s="396">
        <v>0</v>
      </c>
      <c r="P46" s="396">
        <v>2</v>
      </c>
      <c r="Q46" s="396">
        <v>1</v>
      </c>
      <c r="R46" s="396">
        <v>45</v>
      </c>
      <c r="S46" s="396">
        <v>17</v>
      </c>
      <c r="T46" s="396">
        <f t="shared" si="2"/>
        <v>786</v>
      </c>
      <c r="U46" s="397"/>
      <c r="V46" s="397"/>
      <c r="W46" s="397"/>
      <c r="X46" s="397"/>
      <c r="Y46" s="397"/>
      <c r="Z46" s="397"/>
      <c r="AA46" s="397"/>
      <c r="AB46" s="397"/>
      <c r="AC46" s="397"/>
      <c r="AD46" s="397"/>
      <c r="AE46" s="398"/>
      <c r="AF46" s="398"/>
      <c r="AG46" s="398"/>
      <c r="AH46" s="398"/>
      <c r="AI46" s="398"/>
      <c r="AJ46" s="398"/>
      <c r="AK46" s="398"/>
      <c r="AL46" s="398"/>
      <c r="AM46" s="398"/>
      <c r="AN46" s="398"/>
      <c r="AO46" s="398"/>
      <c r="AP46" s="108"/>
      <c r="AQ46" s="108"/>
      <c r="AR46" s="108"/>
    </row>
    <row r="47" spans="1:44" ht="13.5">
      <c r="A47" s="399" t="s">
        <v>232</v>
      </c>
      <c r="B47" s="400">
        <f>SUM(B36:B46)</f>
        <v>4124</v>
      </c>
      <c r="C47" s="400">
        <f aca="true" t="shared" si="13" ref="C47:T47">SUM(C36:C46)</f>
        <v>347</v>
      </c>
      <c r="D47" s="394">
        <f t="shared" si="0"/>
        <v>418.72</v>
      </c>
      <c r="E47" s="400">
        <f t="shared" si="13"/>
        <v>15.83</v>
      </c>
      <c r="F47" s="400">
        <f t="shared" si="13"/>
        <v>95.26</v>
      </c>
      <c r="G47" s="400">
        <f t="shared" si="13"/>
        <v>134.8</v>
      </c>
      <c r="H47" s="400">
        <f t="shared" si="13"/>
        <v>172.83</v>
      </c>
      <c r="I47" s="400">
        <f t="shared" si="13"/>
        <v>54.41</v>
      </c>
      <c r="J47" s="400">
        <f t="shared" si="13"/>
        <v>105.73</v>
      </c>
      <c r="K47" s="394">
        <f t="shared" si="1"/>
        <v>578.86</v>
      </c>
      <c r="L47" s="400">
        <f t="shared" si="13"/>
        <v>0</v>
      </c>
      <c r="M47" s="400">
        <f t="shared" si="13"/>
        <v>7310</v>
      </c>
      <c r="N47" s="400">
        <f t="shared" si="13"/>
        <v>0</v>
      </c>
      <c r="O47" s="400">
        <f t="shared" si="13"/>
        <v>0</v>
      </c>
      <c r="P47" s="400">
        <f t="shared" si="13"/>
        <v>14</v>
      </c>
      <c r="Q47" s="400">
        <f t="shared" si="13"/>
        <v>3</v>
      </c>
      <c r="R47" s="400">
        <f t="shared" si="13"/>
        <v>691</v>
      </c>
      <c r="S47" s="400">
        <f t="shared" si="13"/>
        <v>236</v>
      </c>
      <c r="T47" s="400">
        <f t="shared" si="13"/>
        <v>7546</v>
      </c>
      <c r="U47" s="397"/>
      <c r="V47" s="397"/>
      <c r="W47" s="397"/>
      <c r="X47" s="397"/>
      <c r="Y47" s="397"/>
      <c r="Z47" s="397"/>
      <c r="AA47" s="397"/>
      <c r="AB47" s="397"/>
      <c r="AC47" s="397"/>
      <c r="AD47" s="397"/>
      <c r="AE47" s="398"/>
      <c r="AF47" s="398"/>
      <c r="AG47" s="398"/>
      <c r="AH47" s="398"/>
      <c r="AI47" s="398"/>
      <c r="AJ47" s="398"/>
      <c r="AK47" s="398"/>
      <c r="AL47" s="398"/>
      <c r="AM47" s="398"/>
      <c r="AN47" s="398"/>
      <c r="AO47" s="398"/>
      <c r="AP47" s="108"/>
      <c r="AQ47" s="108"/>
      <c r="AR47" s="108"/>
    </row>
    <row r="48" spans="1:44" ht="13.5">
      <c r="A48" s="399" t="s">
        <v>233</v>
      </c>
      <c r="B48" s="415">
        <v>329</v>
      </c>
      <c r="C48" s="394">
        <v>24</v>
      </c>
      <c r="D48" s="394">
        <f t="shared" si="0"/>
        <v>55.61</v>
      </c>
      <c r="E48" s="394">
        <v>1.17</v>
      </c>
      <c r="F48" s="394">
        <v>7.18</v>
      </c>
      <c r="G48" s="394">
        <v>20.15</v>
      </c>
      <c r="H48" s="394">
        <v>27.11</v>
      </c>
      <c r="I48" s="394">
        <v>4</v>
      </c>
      <c r="J48" s="394">
        <v>9.75</v>
      </c>
      <c r="K48" s="394">
        <f t="shared" si="1"/>
        <v>69.36</v>
      </c>
      <c r="L48" s="394"/>
      <c r="M48" s="394">
        <v>956</v>
      </c>
      <c r="N48" s="394">
        <v>0</v>
      </c>
      <c r="O48" s="416">
        <v>0</v>
      </c>
      <c r="P48" s="416">
        <v>0</v>
      </c>
      <c r="Q48" s="416">
        <v>0</v>
      </c>
      <c r="R48" s="416">
        <v>41</v>
      </c>
      <c r="S48" s="416">
        <v>12</v>
      </c>
      <c r="T48" s="416">
        <f t="shared" si="2"/>
        <v>968</v>
      </c>
      <c r="U48" s="397"/>
      <c r="V48" s="397"/>
      <c r="W48" s="397"/>
      <c r="X48" s="397"/>
      <c r="Y48" s="397"/>
      <c r="Z48" s="397"/>
      <c r="AA48" s="397"/>
      <c r="AB48" s="397"/>
      <c r="AC48" s="397"/>
      <c r="AD48" s="397"/>
      <c r="AE48" s="398"/>
      <c r="AF48" s="398"/>
      <c r="AG48" s="398"/>
      <c r="AH48" s="398"/>
      <c r="AI48" s="398"/>
      <c r="AJ48" s="398"/>
      <c r="AK48" s="398"/>
      <c r="AL48" s="398"/>
      <c r="AM48" s="398"/>
      <c r="AN48" s="398"/>
      <c r="AO48" s="398"/>
      <c r="AP48" s="108"/>
      <c r="AQ48" s="108"/>
      <c r="AR48" s="108"/>
    </row>
    <row r="49" spans="1:44" ht="13.5">
      <c r="A49" s="412" t="s">
        <v>234</v>
      </c>
      <c r="B49" s="400">
        <v>40</v>
      </c>
      <c r="C49" s="394">
        <v>7</v>
      </c>
      <c r="D49" s="394">
        <f t="shared" si="0"/>
        <v>20.94</v>
      </c>
      <c r="E49" s="394">
        <v>0</v>
      </c>
      <c r="F49" s="394">
        <v>2.31</v>
      </c>
      <c r="G49" s="394">
        <v>6.21</v>
      </c>
      <c r="H49" s="394">
        <v>12.42</v>
      </c>
      <c r="I49" s="394">
        <v>0</v>
      </c>
      <c r="J49" s="394">
        <v>0</v>
      </c>
      <c r="K49" s="394">
        <f t="shared" si="1"/>
        <v>20.94</v>
      </c>
      <c r="L49" s="394"/>
      <c r="M49" s="394">
        <v>371</v>
      </c>
      <c r="N49" s="394">
        <v>0</v>
      </c>
      <c r="O49" s="416">
        <v>0</v>
      </c>
      <c r="P49" s="416">
        <v>37</v>
      </c>
      <c r="Q49" s="416">
        <v>5</v>
      </c>
      <c r="R49" s="416">
        <v>38</v>
      </c>
      <c r="S49" s="416">
        <v>1</v>
      </c>
      <c r="T49" s="396">
        <f t="shared" si="2"/>
        <v>372</v>
      </c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8"/>
      <c r="AF49" s="398"/>
      <c r="AG49" s="398"/>
      <c r="AH49" s="398"/>
      <c r="AI49" s="398"/>
      <c r="AJ49" s="398"/>
      <c r="AK49" s="398"/>
      <c r="AL49" s="398"/>
      <c r="AM49" s="398"/>
      <c r="AN49" s="398"/>
      <c r="AO49" s="398"/>
      <c r="AP49" s="108"/>
      <c r="AQ49" s="108"/>
      <c r="AR49" s="108"/>
    </row>
    <row r="50" spans="1:44" ht="13.5">
      <c r="A50" s="405" t="s">
        <v>235</v>
      </c>
      <c r="B50" s="400">
        <v>31</v>
      </c>
      <c r="C50" s="394">
        <v>10</v>
      </c>
      <c r="D50" s="394">
        <f t="shared" si="0"/>
        <v>14.54</v>
      </c>
      <c r="E50" s="394">
        <v>0.15</v>
      </c>
      <c r="F50" s="394">
        <v>1.58</v>
      </c>
      <c r="G50" s="394">
        <v>5.73</v>
      </c>
      <c r="H50" s="394">
        <v>7.08</v>
      </c>
      <c r="I50" s="394">
        <v>0.25</v>
      </c>
      <c r="J50" s="394">
        <v>1.5</v>
      </c>
      <c r="K50" s="394">
        <f t="shared" si="1"/>
        <v>16.29</v>
      </c>
      <c r="L50" s="394"/>
      <c r="M50" s="394">
        <v>245</v>
      </c>
      <c r="N50" s="394">
        <v>0</v>
      </c>
      <c r="O50" s="416">
        <v>0</v>
      </c>
      <c r="P50" s="416">
        <v>20</v>
      </c>
      <c r="Q50" s="416">
        <v>2</v>
      </c>
      <c r="R50" s="416">
        <v>11</v>
      </c>
      <c r="S50" s="416">
        <v>0</v>
      </c>
      <c r="T50" s="396">
        <f t="shared" si="2"/>
        <v>245</v>
      </c>
      <c r="U50" s="397"/>
      <c r="V50" s="397"/>
      <c r="W50" s="397"/>
      <c r="X50" s="397"/>
      <c r="Y50" s="397"/>
      <c r="Z50" s="397"/>
      <c r="AA50" s="397"/>
      <c r="AB50" s="397"/>
      <c r="AC50" s="397"/>
      <c r="AD50" s="397"/>
      <c r="AE50" s="398"/>
      <c r="AF50" s="398"/>
      <c r="AG50" s="398"/>
      <c r="AH50" s="398"/>
      <c r="AI50" s="398"/>
      <c r="AJ50" s="398"/>
      <c r="AK50" s="398"/>
      <c r="AL50" s="398"/>
      <c r="AM50" s="398"/>
      <c r="AN50" s="398"/>
      <c r="AO50" s="398"/>
      <c r="AP50" s="108"/>
      <c r="AQ50" s="108"/>
      <c r="AR50" s="108"/>
    </row>
    <row r="51" spans="1:44" ht="13.5">
      <c r="A51" s="405" t="s">
        <v>236</v>
      </c>
      <c r="B51" s="400">
        <v>33</v>
      </c>
      <c r="C51" s="394">
        <v>4</v>
      </c>
      <c r="D51" s="394">
        <f t="shared" si="0"/>
        <v>9.71</v>
      </c>
      <c r="E51" s="394">
        <v>0.08</v>
      </c>
      <c r="F51" s="394">
        <v>1.01</v>
      </c>
      <c r="G51" s="394">
        <v>1.88</v>
      </c>
      <c r="H51" s="394">
        <v>6.74</v>
      </c>
      <c r="I51" s="394">
        <v>2.75</v>
      </c>
      <c r="J51" s="394">
        <v>5.75</v>
      </c>
      <c r="K51" s="394">
        <f t="shared" si="1"/>
        <v>18.21</v>
      </c>
      <c r="L51" s="394"/>
      <c r="M51" s="394">
        <v>187</v>
      </c>
      <c r="N51" s="394">
        <v>0</v>
      </c>
      <c r="O51" s="416">
        <v>0</v>
      </c>
      <c r="P51" s="416">
        <v>0</v>
      </c>
      <c r="Q51" s="416">
        <v>0</v>
      </c>
      <c r="R51" s="416">
        <v>42</v>
      </c>
      <c r="S51" s="416">
        <v>3</v>
      </c>
      <c r="T51" s="396">
        <f t="shared" si="2"/>
        <v>190</v>
      </c>
      <c r="U51" s="397"/>
      <c r="V51" s="397"/>
      <c r="W51" s="397"/>
      <c r="X51" s="397"/>
      <c r="Y51" s="397"/>
      <c r="Z51" s="397"/>
      <c r="AA51" s="397"/>
      <c r="AB51" s="397"/>
      <c r="AC51" s="397"/>
      <c r="AD51" s="397"/>
      <c r="AE51" s="398"/>
      <c r="AF51" s="398"/>
      <c r="AG51" s="398"/>
      <c r="AH51" s="398"/>
      <c r="AI51" s="398"/>
      <c r="AJ51" s="398"/>
      <c r="AK51" s="398"/>
      <c r="AL51" s="398"/>
      <c r="AM51" s="398"/>
      <c r="AN51" s="398"/>
      <c r="AO51" s="398"/>
      <c r="AP51" s="108"/>
      <c r="AQ51" s="108"/>
      <c r="AR51" s="108"/>
    </row>
    <row r="52" spans="1:44" s="60" customFormat="1" ht="13.5">
      <c r="A52" s="399" t="s">
        <v>237</v>
      </c>
      <c r="B52" s="400">
        <f>SUM(B49:B51)</f>
        <v>104</v>
      </c>
      <c r="C52" s="400">
        <f aca="true" t="shared" si="14" ref="C52:J52">SUM(C49:C51)</f>
        <v>21</v>
      </c>
      <c r="D52" s="394">
        <f t="shared" si="0"/>
        <v>45.19</v>
      </c>
      <c r="E52" s="400">
        <f t="shared" si="14"/>
        <v>0.23</v>
      </c>
      <c r="F52" s="400">
        <f t="shared" si="14"/>
        <v>4.9</v>
      </c>
      <c r="G52" s="400">
        <f t="shared" si="14"/>
        <v>13.82</v>
      </c>
      <c r="H52" s="400">
        <f t="shared" si="14"/>
        <v>26.24</v>
      </c>
      <c r="I52" s="400">
        <f t="shared" si="14"/>
        <v>3</v>
      </c>
      <c r="J52" s="400">
        <f t="shared" si="14"/>
        <v>7.25</v>
      </c>
      <c r="K52" s="394">
        <f t="shared" si="1"/>
        <v>55.44</v>
      </c>
      <c r="L52" s="400">
        <f aca="true" t="shared" si="15" ref="L52:T52">SUM(L49:L51)</f>
        <v>0</v>
      </c>
      <c r="M52" s="400">
        <f t="shared" si="15"/>
        <v>803</v>
      </c>
      <c r="N52" s="400">
        <f t="shared" si="15"/>
        <v>0</v>
      </c>
      <c r="O52" s="400">
        <f t="shared" si="15"/>
        <v>0</v>
      </c>
      <c r="P52" s="400">
        <f t="shared" si="15"/>
        <v>57</v>
      </c>
      <c r="Q52" s="400">
        <f t="shared" si="15"/>
        <v>7</v>
      </c>
      <c r="R52" s="400">
        <f t="shared" si="15"/>
        <v>91</v>
      </c>
      <c r="S52" s="400">
        <f t="shared" si="15"/>
        <v>4</v>
      </c>
      <c r="T52" s="400">
        <f t="shared" si="15"/>
        <v>807</v>
      </c>
      <c r="U52" s="43"/>
      <c r="V52" s="43"/>
      <c r="W52" s="43"/>
      <c r="X52" s="43"/>
      <c r="Y52" s="43"/>
      <c r="Z52" s="397"/>
      <c r="AA52" s="43"/>
      <c r="AB52" s="43"/>
      <c r="AC52" s="43"/>
      <c r="AD52" s="43"/>
      <c r="AE52" s="413"/>
      <c r="AF52" s="413"/>
      <c r="AG52" s="413"/>
      <c r="AH52" s="413"/>
      <c r="AI52" s="413"/>
      <c r="AJ52" s="413"/>
      <c r="AK52" s="413"/>
      <c r="AL52" s="413"/>
      <c r="AM52" s="413"/>
      <c r="AN52" s="413"/>
      <c r="AO52" s="413"/>
      <c r="AP52" s="414"/>
      <c r="AQ52" s="414"/>
      <c r="AR52" s="414"/>
    </row>
    <row r="53" spans="1:44" s="60" customFormat="1" ht="25.5">
      <c r="A53" s="406" t="s">
        <v>238</v>
      </c>
      <c r="B53" s="392"/>
      <c r="C53" s="393"/>
      <c r="D53" s="394">
        <f t="shared" si="0"/>
        <v>1.81</v>
      </c>
      <c r="E53" s="393">
        <v>0</v>
      </c>
      <c r="F53" s="393">
        <v>0.54</v>
      </c>
      <c r="G53" s="393">
        <v>0.66</v>
      </c>
      <c r="H53" s="393">
        <v>0.61</v>
      </c>
      <c r="I53" s="393">
        <v>0</v>
      </c>
      <c r="J53" s="393">
        <v>0</v>
      </c>
      <c r="K53" s="394">
        <f t="shared" si="1"/>
        <v>1.81</v>
      </c>
      <c r="L53" s="395"/>
      <c r="M53" s="395">
        <v>33</v>
      </c>
      <c r="N53" s="395">
        <v>0</v>
      </c>
      <c r="O53" s="396">
        <v>0</v>
      </c>
      <c r="P53" s="396">
        <v>0</v>
      </c>
      <c r="Q53" s="396">
        <v>0</v>
      </c>
      <c r="R53" s="396">
        <v>0</v>
      </c>
      <c r="S53" s="396">
        <v>0</v>
      </c>
      <c r="T53" s="416">
        <f t="shared" si="2"/>
        <v>33</v>
      </c>
      <c r="U53" s="43"/>
      <c r="V53" s="397"/>
      <c r="W53" s="43"/>
      <c r="X53" s="43"/>
      <c r="Y53" s="43"/>
      <c r="Z53" s="397"/>
      <c r="AA53" s="43"/>
      <c r="AB53" s="43"/>
      <c r="AC53" s="43"/>
      <c r="AD53" s="4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4"/>
      <c r="AQ53" s="414"/>
      <c r="AR53" s="414"/>
    </row>
    <row r="54" spans="1:44" s="60" customFormat="1" ht="15.75" customHeight="1">
      <c r="A54" s="406" t="s">
        <v>239</v>
      </c>
      <c r="B54" s="392">
        <v>0</v>
      </c>
      <c r="C54" s="393">
        <v>0</v>
      </c>
      <c r="D54" s="394">
        <f t="shared" si="0"/>
        <v>8.1</v>
      </c>
      <c r="E54" s="393">
        <v>0</v>
      </c>
      <c r="F54" s="393">
        <v>0</v>
      </c>
      <c r="G54" s="393">
        <v>0</v>
      </c>
      <c r="H54" s="393">
        <v>8.1</v>
      </c>
      <c r="I54" s="393">
        <v>2</v>
      </c>
      <c r="J54" s="393">
        <v>0</v>
      </c>
      <c r="K54" s="394">
        <f t="shared" si="1"/>
        <v>10.1</v>
      </c>
      <c r="L54" s="395"/>
      <c r="M54" s="395">
        <v>0</v>
      </c>
      <c r="N54" s="395">
        <v>0</v>
      </c>
      <c r="O54" s="396">
        <v>0</v>
      </c>
      <c r="P54" s="396">
        <v>0</v>
      </c>
      <c r="Q54" s="396">
        <v>0</v>
      </c>
      <c r="R54" s="396">
        <v>0</v>
      </c>
      <c r="S54" s="396">
        <v>0</v>
      </c>
      <c r="T54" s="416">
        <f t="shared" si="2"/>
        <v>0</v>
      </c>
      <c r="U54" s="43"/>
      <c r="V54" s="397"/>
      <c r="W54" s="43"/>
      <c r="X54" s="43"/>
      <c r="Y54" s="43"/>
      <c r="Z54" s="397"/>
      <c r="AA54" s="43"/>
      <c r="AB54" s="43"/>
      <c r="AC54" s="43"/>
      <c r="AD54" s="43"/>
      <c r="AE54" s="413"/>
      <c r="AF54" s="413"/>
      <c r="AG54" s="413"/>
      <c r="AH54" s="413"/>
      <c r="AI54" s="413"/>
      <c r="AJ54" s="413"/>
      <c r="AK54" s="413"/>
      <c r="AL54" s="413"/>
      <c r="AM54" s="413"/>
      <c r="AN54" s="413"/>
      <c r="AO54" s="413"/>
      <c r="AP54" s="414"/>
      <c r="AQ54" s="414"/>
      <c r="AR54" s="414"/>
    </row>
    <row r="55" spans="1:44" s="60" customFormat="1" ht="13.5">
      <c r="A55" s="406" t="s">
        <v>240</v>
      </c>
      <c r="B55" s="392">
        <v>0</v>
      </c>
      <c r="C55" s="393">
        <v>0</v>
      </c>
      <c r="D55" s="394">
        <f t="shared" si="0"/>
        <v>0</v>
      </c>
      <c r="E55" s="393">
        <v>0</v>
      </c>
      <c r="F55" s="393">
        <v>0</v>
      </c>
      <c r="G55" s="393">
        <v>0</v>
      </c>
      <c r="H55" s="393">
        <v>0</v>
      </c>
      <c r="I55" s="393">
        <v>1</v>
      </c>
      <c r="J55" s="393">
        <v>2</v>
      </c>
      <c r="K55" s="394">
        <f t="shared" si="1"/>
        <v>3</v>
      </c>
      <c r="L55" s="395"/>
      <c r="M55" s="395">
        <v>0</v>
      </c>
      <c r="N55" s="395">
        <v>0</v>
      </c>
      <c r="O55" s="396">
        <v>0</v>
      </c>
      <c r="P55" s="396">
        <v>0</v>
      </c>
      <c r="Q55" s="396">
        <v>0</v>
      </c>
      <c r="R55" s="396">
        <v>0</v>
      </c>
      <c r="S55" s="396">
        <v>0</v>
      </c>
      <c r="T55" s="416">
        <f t="shared" si="2"/>
        <v>0</v>
      </c>
      <c r="U55" s="43"/>
      <c r="V55" s="397"/>
      <c r="W55" s="43"/>
      <c r="X55" s="43"/>
      <c r="Y55" s="43"/>
      <c r="Z55" s="397"/>
      <c r="AA55" s="43"/>
      <c r="AB55" s="43"/>
      <c r="AC55" s="43"/>
      <c r="AD55" s="43"/>
      <c r="AE55" s="413"/>
      <c r="AF55" s="413"/>
      <c r="AG55" s="413"/>
      <c r="AH55" s="413"/>
      <c r="AI55" s="413"/>
      <c r="AJ55" s="413"/>
      <c r="AK55" s="413"/>
      <c r="AL55" s="413"/>
      <c r="AM55" s="413"/>
      <c r="AN55" s="413"/>
      <c r="AO55" s="413"/>
      <c r="AP55" s="414"/>
      <c r="AQ55" s="414"/>
      <c r="AR55" s="414"/>
    </row>
    <row r="56" spans="1:44" s="60" customFormat="1" ht="16.5" customHeight="1">
      <c r="A56" s="406" t="s">
        <v>241</v>
      </c>
      <c r="B56" s="392">
        <v>7</v>
      </c>
      <c r="C56" s="393">
        <v>0</v>
      </c>
      <c r="D56" s="394">
        <f t="shared" si="0"/>
        <v>8.35</v>
      </c>
      <c r="E56" s="393">
        <v>3.64</v>
      </c>
      <c r="F56" s="393">
        <v>1.66</v>
      </c>
      <c r="G56" s="393">
        <v>1.18</v>
      </c>
      <c r="H56" s="393">
        <v>1.87</v>
      </c>
      <c r="I56" s="393">
        <v>0</v>
      </c>
      <c r="J56" s="393">
        <v>0</v>
      </c>
      <c r="K56" s="394">
        <f t="shared" si="1"/>
        <v>8.35</v>
      </c>
      <c r="L56" s="395"/>
      <c r="M56" s="395">
        <v>151</v>
      </c>
      <c r="N56" s="395">
        <v>0</v>
      </c>
      <c r="O56" s="396">
        <v>0</v>
      </c>
      <c r="P56" s="396">
        <v>0</v>
      </c>
      <c r="Q56" s="396">
        <v>0</v>
      </c>
      <c r="R56" s="396">
        <v>15</v>
      </c>
      <c r="S56" s="396">
        <v>0</v>
      </c>
      <c r="T56" s="416">
        <f t="shared" si="2"/>
        <v>151</v>
      </c>
      <c r="U56" s="43"/>
      <c r="V56" s="397"/>
      <c r="W56" s="43"/>
      <c r="X56" s="43"/>
      <c r="Y56" s="43"/>
      <c r="Z56" s="397"/>
      <c r="AA56" s="43"/>
      <c r="AB56" s="43"/>
      <c r="AC56" s="43"/>
      <c r="AD56" s="43"/>
      <c r="AE56" s="413"/>
      <c r="AF56" s="413"/>
      <c r="AG56" s="413"/>
      <c r="AH56" s="413"/>
      <c r="AI56" s="413"/>
      <c r="AJ56" s="413"/>
      <c r="AK56" s="413"/>
      <c r="AL56" s="413"/>
      <c r="AM56" s="413"/>
      <c r="AN56" s="413"/>
      <c r="AO56" s="413"/>
      <c r="AP56" s="414"/>
      <c r="AQ56" s="414"/>
      <c r="AR56" s="414"/>
    </row>
    <row r="57" spans="1:44" s="60" customFormat="1" ht="13.5" hidden="1">
      <c r="A57" s="406" t="s">
        <v>242</v>
      </c>
      <c r="B57" s="392"/>
      <c r="C57" s="393"/>
      <c r="D57" s="394">
        <f t="shared" si="0"/>
        <v>0</v>
      </c>
      <c r="E57" s="393"/>
      <c r="F57" s="393"/>
      <c r="G57" s="393"/>
      <c r="H57" s="393"/>
      <c r="I57" s="393"/>
      <c r="J57" s="393"/>
      <c r="K57" s="394">
        <f t="shared" si="1"/>
        <v>0</v>
      </c>
      <c r="L57" s="395"/>
      <c r="M57" s="395">
        <v>0</v>
      </c>
      <c r="N57" s="395">
        <v>0</v>
      </c>
      <c r="O57" s="396">
        <v>0</v>
      </c>
      <c r="P57" s="396">
        <v>0</v>
      </c>
      <c r="Q57" s="396">
        <v>0</v>
      </c>
      <c r="R57" s="396">
        <v>0</v>
      </c>
      <c r="S57" s="396">
        <v>0</v>
      </c>
      <c r="T57" s="416">
        <f t="shared" si="2"/>
        <v>0</v>
      </c>
      <c r="U57" s="43"/>
      <c r="V57" s="397"/>
      <c r="W57" s="43"/>
      <c r="X57" s="43"/>
      <c r="Y57" s="43"/>
      <c r="Z57" s="397"/>
      <c r="AA57" s="43"/>
      <c r="AB57" s="43"/>
      <c r="AC57" s="43"/>
      <c r="AD57" s="43"/>
      <c r="AE57" s="413"/>
      <c r="AF57" s="413"/>
      <c r="AG57" s="413"/>
      <c r="AH57" s="413"/>
      <c r="AI57" s="413"/>
      <c r="AJ57" s="413"/>
      <c r="AK57" s="413"/>
      <c r="AL57" s="413"/>
      <c r="AM57" s="413"/>
      <c r="AN57" s="413"/>
      <c r="AO57" s="413"/>
      <c r="AP57" s="414"/>
      <c r="AQ57" s="414"/>
      <c r="AR57" s="414"/>
    </row>
    <row r="58" spans="1:44" s="423" customFormat="1" ht="16.5">
      <c r="A58" s="417" t="s">
        <v>284</v>
      </c>
      <c r="B58" s="418">
        <f>B9+B13+B27+B30+B35+B47+B48+B52+B53+B54+B55+B56</f>
        <v>10666</v>
      </c>
      <c r="C58" s="418">
        <f aca="true" t="shared" si="16" ref="C58:J58">C9+C13+C27+C30+C35+C47+C48+C52+C53+C54+C55+C56</f>
        <v>653</v>
      </c>
      <c r="D58" s="394">
        <f t="shared" si="0"/>
        <v>1260.43</v>
      </c>
      <c r="E58" s="418">
        <f t="shared" si="16"/>
        <v>42.75</v>
      </c>
      <c r="F58" s="418">
        <f t="shared" si="16"/>
        <v>225.63</v>
      </c>
      <c r="G58" s="418">
        <f t="shared" si="16"/>
        <v>414.79</v>
      </c>
      <c r="H58" s="418">
        <f t="shared" si="16"/>
        <v>577.26</v>
      </c>
      <c r="I58" s="418">
        <f t="shared" si="16"/>
        <v>128.99</v>
      </c>
      <c r="J58" s="418">
        <f t="shared" si="16"/>
        <v>275.4</v>
      </c>
      <c r="K58" s="394">
        <f t="shared" si="1"/>
        <v>1664.82</v>
      </c>
      <c r="L58" s="418">
        <f aca="true" t="shared" si="17" ref="L58:T58">L9+L13+L27+L30+L35+L47+L48+L52+L53+L54+L55+L56</f>
        <v>0</v>
      </c>
      <c r="M58" s="418">
        <f t="shared" si="17"/>
        <v>21535</v>
      </c>
      <c r="N58" s="418">
        <f t="shared" si="17"/>
        <v>243</v>
      </c>
      <c r="O58" s="418">
        <f t="shared" si="17"/>
        <v>178</v>
      </c>
      <c r="P58" s="418">
        <f t="shared" si="17"/>
        <v>633</v>
      </c>
      <c r="Q58" s="418">
        <f t="shared" si="17"/>
        <v>70</v>
      </c>
      <c r="R58" s="418">
        <f t="shared" si="17"/>
        <v>2100</v>
      </c>
      <c r="S58" s="418">
        <f t="shared" si="17"/>
        <v>745</v>
      </c>
      <c r="T58" s="418">
        <f t="shared" si="17"/>
        <v>22280</v>
      </c>
      <c r="U58" s="419"/>
      <c r="V58" s="420"/>
      <c r="W58" s="419"/>
      <c r="X58" s="419"/>
      <c r="Y58" s="419"/>
      <c r="Z58" s="420"/>
      <c r="AA58" s="419"/>
      <c r="AB58" s="419"/>
      <c r="AC58" s="419"/>
      <c r="AD58" s="419"/>
      <c r="AE58" s="421"/>
      <c r="AF58" s="421"/>
      <c r="AG58" s="421"/>
      <c r="AH58" s="421"/>
      <c r="AI58" s="421"/>
      <c r="AJ58" s="421"/>
      <c r="AK58" s="421"/>
      <c r="AL58" s="421"/>
      <c r="AM58" s="421"/>
      <c r="AN58" s="421"/>
      <c r="AO58" s="421"/>
      <c r="AP58" s="422"/>
      <c r="AQ58" s="422"/>
      <c r="AR58" s="422"/>
    </row>
    <row r="59" spans="1:44" s="60" customFormat="1" ht="14.25" customHeight="1">
      <c r="A59" s="406" t="s">
        <v>242</v>
      </c>
      <c r="B59" s="418">
        <v>100</v>
      </c>
      <c r="C59" s="424">
        <v>0</v>
      </c>
      <c r="D59" s="394">
        <f t="shared" si="0"/>
        <v>3.66</v>
      </c>
      <c r="E59" s="425">
        <v>0</v>
      </c>
      <c r="F59" s="425">
        <v>1.42</v>
      </c>
      <c r="G59" s="425">
        <v>0.38</v>
      </c>
      <c r="H59" s="425">
        <v>1.86</v>
      </c>
      <c r="I59" s="425">
        <v>0</v>
      </c>
      <c r="J59" s="425">
        <v>0</v>
      </c>
      <c r="K59" s="394">
        <f t="shared" si="1"/>
        <v>3.66</v>
      </c>
      <c r="L59" s="425"/>
      <c r="M59" s="425">
        <v>78</v>
      </c>
      <c r="N59" s="425">
        <v>0</v>
      </c>
      <c r="O59" s="425">
        <v>0</v>
      </c>
      <c r="P59" s="425">
        <v>0</v>
      </c>
      <c r="Q59" s="425">
        <v>0</v>
      </c>
      <c r="R59" s="425">
        <v>28</v>
      </c>
      <c r="S59" s="425">
        <v>0</v>
      </c>
      <c r="T59" s="396">
        <f t="shared" si="2"/>
        <v>78</v>
      </c>
      <c r="U59" s="43"/>
      <c r="V59" s="397"/>
      <c r="W59" s="43"/>
      <c r="X59" s="43"/>
      <c r="Y59" s="43"/>
      <c r="Z59" s="397"/>
      <c r="AA59" s="43"/>
      <c r="AB59" s="43"/>
      <c r="AC59" s="43"/>
      <c r="AD59" s="4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4"/>
      <c r="AQ59" s="414"/>
      <c r="AR59" s="414"/>
    </row>
    <row r="60" spans="1:44" s="60" customFormat="1" ht="13.5">
      <c r="A60" s="412" t="s">
        <v>243</v>
      </c>
      <c r="B60" s="418">
        <v>12</v>
      </c>
      <c r="C60" s="393">
        <v>2</v>
      </c>
      <c r="D60" s="394">
        <f t="shared" si="0"/>
        <v>6.3</v>
      </c>
      <c r="E60" s="393">
        <v>0</v>
      </c>
      <c r="F60" s="393">
        <v>3.76</v>
      </c>
      <c r="G60" s="393">
        <v>2.54</v>
      </c>
      <c r="H60" s="393">
        <v>0</v>
      </c>
      <c r="I60" s="393">
        <v>1.5</v>
      </c>
      <c r="J60" s="393">
        <v>4.5</v>
      </c>
      <c r="K60" s="394">
        <f t="shared" si="1"/>
        <v>12.3</v>
      </c>
      <c r="L60" s="395"/>
      <c r="M60" s="395">
        <v>108</v>
      </c>
      <c r="N60" s="395">
        <v>0</v>
      </c>
      <c r="O60" s="396">
        <v>0</v>
      </c>
      <c r="P60" s="396">
        <v>0</v>
      </c>
      <c r="Q60" s="396">
        <v>0</v>
      </c>
      <c r="R60" s="396">
        <v>0</v>
      </c>
      <c r="S60" s="396">
        <v>0</v>
      </c>
      <c r="T60" s="396">
        <f t="shared" si="2"/>
        <v>108</v>
      </c>
      <c r="U60" s="43"/>
      <c r="V60" s="397"/>
      <c r="W60" s="43"/>
      <c r="X60" s="43"/>
      <c r="Y60" s="43"/>
      <c r="Z60" s="397"/>
      <c r="AA60" s="43"/>
      <c r="AB60" s="43"/>
      <c r="AC60" s="43"/>
      <c r="AD60" s="43"/>
      <c r="AE60" s="413"/>
      <c r="AF60" s="413"/>
      <c r="AG60" s="413"/>
      <c r="AH60" s="413"/>
      <c r="AI60" s="413"/>
      <c r="AJ60" s="413"/>
      <c r="AK60" s="413"/>
      <c r="AL60" s="413"/>
      <c r="AM60" s="413"/>
      <c r="AN60" s="413"/>
      <c r="AO60" s="413"/>
      <c r="AP60" s="414"/>
      <c r="AQ60" s="414"/>
      <c r="AR60" s="414"/>
    </row>
    <row r="61" spans="1:44" s="60" customFormat="1" ht="13.5">
      <c r="A61" s="412" t="s">
        <v>217</v>
      </c>
      <c r="B61" s="418">
        <v>12</v>
      </c>
      <c r="C61" s="393">
        <v>1</v>
      </c>
      <c r="D61" s="394">
        <f t="shared" si="0"/>
        <v>4.58</v>
      </c>
      <c r="E61" s="393">
        <v>0</v>
      </c>
      <c r="F61" s="393">
        <v>0</v>
      </c>
      <c r="G61" s="393">
        <v>4.25</v>
      </c>
      <c r="H61" s="393">
        <v>0.33</v>
      </c>
      <c r="I61" s="393">
        <v>1.5</v>
      </c>
      <c r="J61" s="393">
        <v>4.25</v>
      </c>
      <c r="K61" s="394">
        <f t="shared" si="1"/>
        <v>10.33</v>
      </c>
      <c r="L61" s="395"/>
      <c r="M61" s="395">
        <v>98</v>
      </c>
      <c r="N61" s="395">
        <v>0</v>
      </c>
      <c r="O61" s="396">
        <v>0</v>
      </c>
      <c r="P61" s="396">
        <v>0</v>
      </c>
      <c r="Q61" s="396">
        <v>0</v>
      </c>
      <c r="R61" s="396">
        <v>0</v>
      </c>
      <c r="S61" s="396">
        <v>0</v>
      </c>
      <c r="T61" s="396">
        <f t="shared" si="2"/>
        <v>98</v>
      </c>
      <c r="U61" s="43"/>
      <c r="V61" s="397"/>
      <c r="W61" s="43"/>
      <c r="X61" s="43"/>
      <c r="Y61" s="43"/>
      <c r="Z61" s="397"/>
      <c r="AA61" s="43"/>
      <c r="AB61" s="43"/>
      <c r="AC61" s="43"/>
      <c r="AD61" s="43"/>
      <c r="AE61" s="413"/>
      <c r="AF61" s="413"/>
      <c r="AG61" s="413"/>
      <c r="AH61" s="413"/>
      <c r="AI61" s="413"/>
      <c r="AJ61" s="413"/>
      <c r="AK61" s="413"/>
      <c r="AL61" s="413"/>
      <c r="AM61" s="413"/>
      <c r="AN61" s="413"/>
      <c r="AO61" s="413"/>
      <c r="AP61" s="414"/>
      <c r="AQ61" s="414"/>
      <c r="AR61" s="414"/>
    </row>
    <row r="62" spans="1:44" s="60" customFormat="1" ht="13.5">
      <c r="A62" s="399" t="s">
        <v>244</v>
      </c>
      <c r="B62" s="407">
        <f>B60+B61</f>
        <v>24</v>
      </c>
      <c r="C62" s="407">
        <f>C60+C61</f>
        <v>3</v>
      </c>
      <c r="D62" s="394">
        <f t="shared" si="0"/>
        <v>10.88</v>
      </c>
      <c r="E62" s="407">
        <f aca="true" t="shared" si="18" ref="E62:J62">E60+E61</f>
        <v>0</v>
      </c>
      <c r="F62" s="407">
        <f t="shared" si="18"/>
        <v>3.76</v>
      </c>
      <c r="G62" s="407">
        <f t="shared" si="18"/>
        <v>6.79</v>
      </c>
      <c r="H62" s="407">
        <f t="shared" si="18"/>
        <v>0.33</v>
      </c>
      <c r="I62" s="407">
        <f t="shared" si="18"/>
        <v>3</v>
      </c>
      <c r="J62" s="407">
        <f t="shared" si="18"/>
        <v>8.75</v>
      </c>
      <c r="K62" s="394">
        <f t="shared" si="1"/>
        <v>22.63</v>
      </c>
      <c r="L62" s="407">
        <f aca="true" t="shared" si="19" ref="L62:T62">L60+L61</f>
        <v>0</v>
      </c>
      <c r="M62" s="407">
        <f t="shared" si="19"/>
        <v>206</v>
      </c>
      <c r="N62" s="407">
        <f t="shared" si="19"/>
        <v>0</v>
      </c>
      <c r="O62" s="407">
        <f t="shared" si="19"/>
        <v>0</v>
      </c>
      <c r="P62" s="407">
        <f t="shared" si="19"/>
        <v>0</v>
      </c>
      <c r="Q62" s="407">
        <f t="shared" si="19"/>
        <v>0</v>
      </c>
      <c r="R62" s="407">
        <f t="shared" si="19"/>
        <v>0</v>
      </c>
      <c r="S62" s="407">
        <f t="shared" si="19"/>
        <v>0</v>
      </c>
      <c r="T62" s="407">
        <f t="shared" si="19"/>
        <v>206</v>
      </c>
      <c r="U62" s="43"/>
      <c r="V62" s="397"/>
      <c r="W62" s="43"/>
      <c r="X62" s="43"/>
      <c r="Y62" s="43"/>
      <c r="Z62" s="397"/>
      <c r="AA62" s="43"/>
      <c r="AB62" s="43"/>
      <c r="AC62" s="43"/>
      <c r="AD62" s="43"/>
      <c r="AE62" s="413"/>
      <c r="AF62" s="413"/>
      <c r="AG62" s="413"/>
      <c r="AH62" s="413"/>
      <c r="AI62" s="413"/>
      <c r="AJ62" s="413"/>
      <c r="AK62" s="413"/>
      <c r="AL62" s="413"/>
      <c r="AM62" s="413"/>
      <c r="AN62" s="413"/>
      <c r="AO62" s="413"/>
      <c r="AP62" s="414"/>
      <c r="AQ62" s="414"/>
      <c r="AR62" s="414"/>
    </row>
    <row r="63" spans="1:44" s="60" customFormat="1" ht="14.25" customHeight="1">
      <c r="A63" s="406" t="s">
        <v>285</v>
      </c>
      <c r="B63" s="418">
        <v>5</v>
      </c>
      <c r="C63" s="407">
        <v>0</v>
      </c>
      <c r="D63" s="394">
        <f t="shared" si="0"/>
        <v>0.59</v>
      </c>
      <c r="E63" s="407">
        <v>0</v>
      </c>
      <c r="F63" s="407">
        <v>0.06</v>
      </c>
      <c r="G63" s="407">
        <v>0.4</v>
      </c>
      <c r="H63" s="407">
        <v>0.13</v>
      </c>
      <c r="I63" s="407">
        <v>0</v>
      </c>
      <c r="J63" s="407">
        <v>0</v>
      </c>
      <c r="K63" s="394">
        <f t="shared" si="1"/>
        <v>0.59</v>
      </c>
      <c r="L63" s="407"/>
      <c r="M63" s="407">
        <v>11</v>
      </c>
      <c r="N63" s="407">
        <v>0</v>
      </c>
      <c r="O63" s="407">
        <v>0</v>
      </c>
      <c r="P63" s="407">
        <v>0</v>
      </c>
      <c r="Q63" s="407">
        <v>0</v>
      </c>
      <c r="R63" s="407">
        <v>0</v>
      </c>
      <c r="S63" s="407">
        <v>0</v>
      </c>
      <c r="T63" s="416">
        <f t="shared" si="2"/>
        <v>11</v>
      </c>
      <c r="U63" s="43"/>
      <c r="V63" s="397"/>
      <c r="W63" s="43"/>
      <c r="X63" s="43"/>
      <c r="Y63" s="43"/>
      <c r="Z63" s="397"/>
      <c r="AA63" s="43"/>
      <c r="AB63" s="43"/>
      <c r="AC63" s="43"/>
      <c r="AD63" s="43"/>
      <c r="AE63" s="413"/>
      <c r="AF63" s="413"/>
      <c r="AG63" s="413"/>
      <c r="AH63" s="413"/>
      <c r="AI63" s="413"/>
      <c r="AJ63" s="413"/>
      <c r="AK63" s="413"/>
      <c r="AL63" s="413"/>
      <c r="AM63" s="413"/>
      <c r="AN63" s="413"/>
      <c r="AO63" s="413"/>
      <c r="AP63" s="414"/>
      <c r="AQ63" s="414"/>
      <c r="AR63" s="414"/>
    </row>
    <row r="64" spans="1:44" s="60" customFormat="1" ht="13.5">
      <c r="A64" s="412" t="s">
        <v>246</v>
      </c>
      <c r="B64" s="418">
        <v>5417</v>
      </c>
      <c r="C64" s="424">
        <v>0</v>
      </c>
      <c r="D64" s="394">
        <f t="shared" si="0"/>
        <v>22.08</v>
      </c>
      <c r="E64" s="424">
        <v>1</v>
      </c>
      <c r="F64" s="424">
        <v>2.98</v>
      </c>
      <c r="G64" s="424">
        <v>3.27</v>
      </c>
      <c r="H64" s="424">
        <v>14.83</v>
      </c>
      <c r="I64" s="424">
        <v>3</v>
      </c>
      <c r="J64" s="424">
        <v>1.4</v>
      </c>
      <c r="K64" s="394">
        <f t="shared" si="1"/>
        <v>26.48</v>
      </c>
      <c r="L64" s="424"/>
      <c r="M64" s="424">
        <v>424</v>
      </c>
      <c r="N64" s="424">
        <v>0</v>
      </c>
      <c r="O64" s="424">
        <v>0</v>
      </c>
      <c r="P64" s="424">
        <v>0</v>
      </c>
      <c r="Q64" s="424">
        <v>0</v>
      </c>
      <c r="R64" s="424">
        <v>0</v>
      </c>
      <c r="S64" s="424">
        <v>0</v>
      </c>
      <c r="T64" s="396">
        <f t="shared" si="2"/>
        <v>424</v>
      </c>
      <c r="U64" s="43"/>
      <c r="V64" s="397"/>
      <c r="W64" s="43"/>
      <c r="X64" s="43"/>
      <c r="Y64" s="43"/>
      <c r="Z64" s="397"/>
      <c r="AA64" s="43"/>
      <c r="AB64" s="43"/>
      <c r="AC64" s="43"/>
      <c r="AD64" s="43"/>
      <c r="AE64" s="413"/>
      <c r="AF64" s="413"/>
      <c r="AG64" s="413"/>
      <c r="AH64" s="413"/>
      <c r="AI64" s="413"/>
      <c r="AJ64" s="413"/>
      <c r="AK64" s="413"/>
      <c r="AL64" s="413"/>
      <c r="AM64" s="413"/>
      <c r="AN64" s="413"/>
      <c r="AO64" s="413"/>
      <c r="AP64" s="414"/>
      <c r="AQ64" s="414"/>
      <c r="AR64" s="414"/>
    </row>
    <row r="65" spans="1:44" s="60" customFormat="1" ht="13.5">
      <c r="A65" s="412" t="s">
        <v>247</v>
      </c>
      <c r="B65" s="418">
        <v>7840</v>
      </c>
      <c r="C65" s="393">
        <v>0</v>
      </c>
      <c r="D65" s="394">
        <f t="shared" si="0"/>
        <v>18.5</v>
      </c>
      <c r="E65" s="393">
        <v>0.67</v>
      </c>
      <c r="F65" s="393">
        <v>4.38</v>
      </c>
      <c r="G65" s="393">
        <v>0.33</v>
      </c>
      <c r="H65" s="393">
        <v>13.12</v>
      </c>
      <c r="I65" s="393">
        <v>3</v>
      </c>
      <c r="J65" s="393">
        <v>1.75</v>
      </c>
      <c r="K65" s="394">
        <f t="shared" si="1"/>
        <v>23.25</v>
      </c>
      <c r="L65" s="393"/>
      <c r="M65" s="393">
        <v>354</v>
      </c>
      <c r="N65" s="393">
        <v>0</v>
      </c>
      <c r="O65" s="396">
        <v>0</v>
      </c>
      <c r="P65" s="396">
        <v>0</v>
      </c>
      <c r="Q65" s="396">
        <v>0</v>
      </c>
      <c r="R65" s="396">
        <v>0</v>
      </c>
      <c r="S65" s="396">
        <v>0</v>
      </c>
      <c r="T65" s="396">
        <f t="shared" si="2"/>
        <v>354</v>
      </c>
      <c r="U65" s="43"/>
      <c r="V65" s="397"/>
      <c r="W65" s="43"/>
      <c r="X65" s="43"/>
      <c r="Y65" s="43"/>
      <c r="Z65" s="397"/>
      <c r="AA65" s="43"/>
      <c r="AB65" s="43"/>
      <c r="AC65" s="43"/>
      <c r="AD65" s="43"/>
      <c r="AE65" s="413"/>
      <c r="AF65" s="413"/>
      <c r="AG65" s="413"/>
      <c r="AH65" s="413"/>
      <c r="AI65" s="413"/>
      <c r="AJ65" s="413"/>
      <c r="AK65" s="413"/>
      <c r="AL65" s="413"/>
      <c r="AM65" s="413"/>
      <c r="AN65" s="413"/>
      <c r="AO65" s="413"/>
      <c r="AP65" s="414"/>
      <c r="AQ65" s="414"/>
      <c r="AR65" s="414"/>
    </row>
    <row r="66" spans="1:44" s="60" customFormat="1" ht="13.5">
      <c r="A66" s="412" t="s">
        <v>248</v>
      </c>
      <c r="B66" s="418">
        <v>3609</v>
      </c>
      <c r="C66" s="426">
        <v>0</v>
      </c>
      <c r="D66" s="394">
        <f t="shared" si="0"/>
        <v>16.52</v>
      </c>
      <c r="E66" s="424">
        <v>0.42</v>
      </c>
      <c r="F66" s="424">
        <v>1.38</v>
      </c>
      <c r="G66" s="424">
        <v>2</v>
      </c>
      <c r="H66" s="424">
        <v>12.72</v>
      </c>
      <c r="I66" s="424">
        <v>2.55</v>
      </c>
      <c r="J66" s="424">
        <v>1.1</v>
      </c>
      <c r="K66" s="394">
        <f t="shared" si="1"/>
        <v>20.17</v>
      </c>
      <c r="L66" s="427"/>
      <c r="M66" s="427">
        <v>314</v>
      </c>
      <c r="N66" s="427">
        <v>0</v>
      </c>
      <c r="O66" s="396">
        <v>0</v>
      </c>
      <c r="P66" s="396">
        <v>0</v>
      </c>
      <c r="Q66" s="396">
        <v>0</v>
      </c>
      <c r="R66" s="396">
        <v>0</v>
      </c>
      <c r="S66" s="396">
        <v>0</v>
      </c>
      <c r="T66" s="396">
        <f t="shared" si="2"/>
        <v>314</v>
      </c>
      <c r="U66" s="43"/>
      <c r="V66" s="397"/>
      <c r="W66" s="43"/>
      <c r="X66" s="43"/>
      <c r="Y66" s="43"/>
      <c r="Z66" s="397"/>
      <c r="AA66" s="43"/>
      <c r="AB66" s="43"/>
      <c r="AC66" s="43"/>
      <c r="AD66" s="43"/>
      <c r="AE66" s="413"/>
      <c r="AF66" s="413"/>
      <c r="AG66" s="413"/>
      <c r="AH66" s="413"/>
      <c r="AI66" s="413"/>
      <c r="AJ66" s="413"/>
      <c r="AK66" s="413"/>
      <c r="AL66" s="413"/>
      <c r="AM66" s="413"/>
      <c r="AN66" s="413"/>
      <c r="AO66" s="413"/>
      <c r="AP66" s="414"/>
      <c r="AQ66" s="414"/>
      <c r="AR66" s="414"/>
    </row>
    <row r="67" spans="1:44" s="60" customFormat="1" ht="13.5">
      <c r="A67" s="399" t="s">
        <v>249</v>
      </c>
      <c r="B67" s="394">
        <f>B64+B65+B66</f>
        <v>16866</v>
      </c>
      <c r="C67" s="394">
        <f>C64+C65+C66</f>
        <v>0</v>
      </c>
      <c r="D67" s="394">
        <f t="shared" si="0"/>
        <v>57.1</v>
      </c>
      <c r="E67" s="394">
        <f aca="true" t="shared" si="20" ref="E67:J67">E64+E65+E66</f>
        <v>2.09</v>
      </c>
      <c r="F67" s="394">
        <f t="shared" si="20"/>
        <v>8.74</v>
      </c>
      <c r="G67" s="394">
        <f t="shared" si="20"/>
        <v>5.6</v>
      </c>
      <c r="H67" s="394">
        <f t="shared" si="20"/>
        <v>40.67</v>
      </c>
      <c r="I67" s="394">
        <f t="shared" si="20"/>
        <v>8.55</v>
      </c>
      <c r="J67" s="394">
        <f t="shared" si="20"/>
        <v>4.25</v>
      </c>
      <c r="K67" s="394">
        <f t="shared" si="1"/>
        <v>69.9</v>
      </c>
      <c r="L67" s="394">
        <f aca="true" t="shared" si="21" ref="L67:T67">L64+L65+L66</f>
        <v>0</v>
      </c>
      <c r="M67" s="394">
        <f t="shared" si="21"/>
        <v>1092</v>
      </c>
      <c r="N67" s="394">
        <f t="shared" si="21"/>
        <v>0</v>
      </c>
      <c r="O67" s="394">
        <f t="shared" si="21"/>
        <v>0</v>
      </c>
      <c r="P67" s="394">
        <f t="shared" si="21"/>
        <v>0</v>
      </c>
      <c r="Q67" s="394">
        <f t="shared" si="21"/>
        <v>0</v>
      </c>
      <c r="R67" s="394">
        <f t="shared" si="21"/>
        <v>0</v>
      </c>
      <c r="S67" s="394">
        <f t="shared" si="21"/>
        <v>0</v>
      </c>
      <c r="T67" s="394">
        <f t="shared" si="21"/>
        <v>1092</v>
      </c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13"/>
      <c r="AF67" s="413"/>
      <c r="AG67" s="413"/>
      <c r="AH67" s="413"/>
      <c r="AI67" s="413"/>
      <c r="AJ67" s="413"/>
      <c r="AK67" s="413"/>
      <c r="AL67" s="413"/>
      <c r="AM67" s="413"/>
      <c r="AN67" s="413"/>
      <c r="AO67" s="413"/>
      <c r="AP67" s="414"/>
      <c r="AQ67" s="414"/>
      <c r="AR67" s="414"/>
    </row>
    <row r="68" spans="1:44" s="60" customFormat="1" ht="13.5">
      <c r="A68" s="399" t="s">
        <v>250</v>
      </c>
      <c r="B68" s="418">
        <v>787</v>
      </c>
      <c r="C68" s="394">
        <v>0</v>
      </c>
      <c r="D68" s="394">
        <f t="shared" si="0"/>
        <v>18.86</v>
      </c>
      <c r="E68" s="394">
        <v>1.4</v>
      </c>
      <c r="F68" s="394">
        <v>8.36</v>
      </c>
      <c r="G68" s="394">
        <v>3.38</v>
      </c>
      <c r="H68" s="394">
        <v>5.72</v>
      </c>
      <c r="I68" s="394">
        <v>3.25</v>
      </c>
      <c r="J68" s="394">
        <v>6.21</v>
      </c>
      <c r="K68" s="394">
        <f t="shared" si="1"/>
        <v>28.32</v>
      </c>
      <c r="L68" s="351"/>
      <c r="M68" s="351">
        <v>294</v>
      </c>
      <c r="N68" s="351">
        <v>0</v>
      </c>
      <c r="O68" s="416">
        <v>0</v>
      </c>
      <c r="P68" s="416">
        <v>0</v>
      </c>
      <c r="Q68" s="416">
        <v>0</v>
      </c>
      <c r="R68" s="416">
        <v>0</v>
      </c>
      <c r="S68" s="416">
        <v>0</v>
      </c>
      <c r="T68" s="416">
        <f t="shared" si="2"/>
        <v>294</v>
      </c>
      <c r="U68" s="43"/>
      <c r="V68" s="397"/>
      <c r="W68" s="43"/>
      <c r="X68" s="43"/>
      <c r="Y68" s="43"/>
      <c r="Z68" s="397"/>
      <c r="AA68" s="43"/>
      <c r="AB68" s="43"/>
      <c r="AC68" s="43"/>
      <c r="AD68" s="43"/>
      <c r="AE68" s="413"/>
      <c r="AF68" s="413"/>
      <c r="AG68" s="413"/>
      <c r="AH68" s="413"/>
      <c r="AI68" s="413"/>
      <c r="AJ68" s="413"/>
      <c r="AK68" s="413"/>
      <c r="AL68" s="413"/>
      <c r="AM68" s="413"/>
      <c r="AN68" s="413"/>
      <c r="AO68" s="413"/>
      <c r="AP68" s="414"/>
      <c r="AQ68" s="414"/>
      <c r="AR68" s="414"/>
    </row>
    <row r="69" spans="1:41" s="126" customFormat="1" ht="13.5">
      <c r="A69" s="412" t="s">
        <v>205</v>
      </c>
      <c r="B69" s="418">
        <v>139</v>
      </c>
      <c r="C69" s="428">
        <v>4</v>
      </c>
      <c r="D69" s="394">
        <f t="shared" si="0"/>
        <v>9.37</v>
      </c>
      <c r="E69" s="428">
        <v>0.67</v>
      </c>
      <c r="F69" s="428">
        <v>3.66</v>
      </c>
      <c r="G69" s="428">
        <v>1.38</v>
      </c>
      <c r="H69" s="428">
        <v>3.66</v>
      </c>
      <c r="I69" s="428">
        <v>2.58</v>
      </c>
      <c r="J69" s="428">
        <v>9</v>
      </c>
      <c r="K69" s="394">
        <f t="shared" si="1"/>
        <v>20.95</v>
      </c>
      <c r="L69" s="428"/>
      <c r="M69" s="428">
        <v>262</v>
      </c>
      <c r="N69" s="428">
        <v>0</v>
      </c>
      <c r="O69" s="428">
        <v>0</v>
      </c>
      <c r="P69" s="428">
        <v>0</v>
      </c>
      <c r="Q69" s="328">
        <v>0</v>
      </c>
      <c r="R69" s="428">
        <v>0</v>
      </c>
      <c r="S69" s="428">
        <v>0</v>
      </c>
      <c r="T69" s="396">
        <f>M69+S69</f>
        <v>262</v>
      </c>
      <c r="U69" s="429"/>
      <c r="V69" s="429"/>
      <c r="W69" s="429"/>
      <c r="X69" s="429"/>
      <c r="Y69" s="429"/>
      <c r="Z69" s="429"/>
      <c r="AA69" s="429"/>
      <c r="AB69" s="429"/>
      <c r="AC69" s="429"/>
      <c r="AD69" s="429"/>
      <c r="AE69" s="429"/>
      <c r="AF69" s="429"/>
      <c r="AG69" s="429"/>
      <c r="AH69" s="429"/>
      <c r="AI69" s="429"/>
      <c r="AJ69" s="429"/>
      <c r="AK69" s="429"/>
      <c r="AL69" s="429"/>
      <c r="AM69" s="429"/>
      <c r="AN69" s="429"/>
      <c r="AO69" s="429"/>
    </row>
    <row r="70" spans="1:41" s="126" customFormat="1" ht="13.5">
      <c r="A70" s="412" t="s">
        <v>225</v>
      </c>
      <c r="B70" s="418">
        <v>80</v>
      </c>
      <c r="C70" s="323">
        <v>3</v>
      </c>
      <c r="D70" s="394">
        <f t="shared" si="0"/>
        <v>6.07</v>
      </c>
      <c r="E70" s="396">
        <v>0.55</v>
      </c>
      <c r="F70" s="396">
        <v>2.33</v>
      </c>
      <c r="G70" s="396">
        <v>2.19</v>
      </c>
      <c r="H70" s="396">
        <v>1</v>
      </c>
      <c r="I70" s="396">
        <v>3</v>
      </c>
      <c r="J70" s="396">
        <v>12</v>
      </c>
      <c r="K70" s="394">
        <f t="shared" si="1"/>
        <v>21.07</v>
      </c>
      <c r="L70" s="396"/>
      <c r="M70" s="396">
        <v>161</v>
      </c>
      <c r="N70" s="396">
        <v>0</v>
      </c>
      <c r="O70" s="396">
        <v>0</v>
      </c>
      <c r="P70" s="396">
        <v>0</v>
      </c>
      <c r="Q70" s="396">
        <v>0</v>
      </c>
      <c r="R70" s="396">
        <v>10</v>
      </c>
      <c r="S70" s="396">
        <v>0</v>
      </c>
      <c r="T70" s="396">
        <f>M70+S70</f>
        <v>161</v>
      </c>
      <c r="U70" s="429"/>
      <c r="V70" s="429"/>
      <c r="W70" s="429"/>
      <c r="X70" s="429"/>
      <c r="Y70" s="429"/>
      <c r="Z70" s="429"/>
      <c r="AA70" s="429"/>
      <c r="AB70" s="429"/>
      <c r="AC70" s="429"/>
      <c r="AD70" s="429"/>
      <c r="AE70" s="429"/>
      <c r="AF70" s="429"/>
      <c r="AG70" s="429"/>
      <c r="AH70" s="429"/>
      <c r="AI70" s="429"/>
      <c r="AJ70" s="429"/>
      <c r="AK70" s="429"/>
      <c r="AL70" s="429"/>
      <c r="AM70" s="429"/>
      <c r="AN70" s="429"/>
      <c r="AO70" s="429"/>
    </row>
    <row r="71" spans="1:41" ht="13.5">
      <c r="A71" s="399" t="s">
        <v>251</v>
      </c>
      <c r="B71" s="430">
        <f aca="true" t="shared" si="22" ref="B71:T71">SUM(B69:B70)</f>
        <v>219</v>
      </c>
      <c r="C71" s="430">
        <f t="shared" si="22"/>
        <v>7</v>
      </c>
      <c r="D71" s="394">
        <f>E71+F71+G71+H71</f>
        <v>15.44</v>
      </c>
      <c r="E71" s="430">
        <f aca="true" t="shared" si="23" ref="E71:J71">SUM(E69:E70)</f>
        <v>1.22</v>
      </c>
      <c r="F71" s="430">
        <f t="shared" si="23"/>
        <v>5.99</v>
      </c>
      <c r="G71" s="430">
        <f t="shared" si="23"/>
        <v>3.57</v>
      </c>
      <c r="H71" s="430">
        <f t="shared" si="23"/>
        <v>4.66</v>
      </c>
      <c r="I71" s="430">
        <f t="shared" si="23"/>
        <v>5.58</v>
      </c>
      <c r="J71" s="430">
        <f t="shared" si="23"/>
        <v>21</v>
      </c>
      <c r="K71" s="394">
        <f>J71+I71+D71</f>
        <v>42.02</v>
      </c>
      <c r="L71" s="416">
        <f t="shared" si="22"/>
        <v>0</v>
      </c>
      <c r="M71" s="416">
        <f t="shared" si="22"/>
        <v>423</v>
      </c>
      <c r="N71" s="416">
        <f t="shared" si="22"/>
        <v>0</v>
      </c>
      <c r="O71" s="416">
        <f t="shared" si="22"/>
        <v>0</v>
      </c>
      <c r="P71" s="416">
        <f t="shared" si="22"/>
        <v>0</v>
      </c>
      <c r="Q71" s="416">
        <f t="shared" si="22"/>
        <v>0</v>
      </c>
      <c r="R71" s="416">
        <f t="shared" si="22"/>
        <v>10</v>
      </c>
      <c r="S71" s="416">
        <f t="shared" si="22"/>
        <v>0</v>
      </c>
      <c r="T71" s="416">
        <f t="shared" si="22"/>
        <v>423</v>
      </c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</row>
    <row r="72" spans="1:41" ht="15" customHeight="1">
      <c r="A72" s="406" t="s">
        <v>252</v>
      </c>
      <c r="B72" s="418">
        <v>11676</v>
      </c>
      <c r="C72" s="323">
        <v>0</v>
      </c>
      <c r="D72" s="394">
        <f>E72+F72+G72+H72</f>
        <v>1</v>
      </c>
      <c r="E72" s="396">
        <v>0</v>
      </c>
      <c r="F72" s="396">
        <v>0</v>
      </c>
      <c r="G72" s="396">
        <v>0.67</v>
      </c>
      <c r="H72" s="396">
        <v>0.33</v>
      </c>
      <c r="I72" s="396">
        <v>5.82</v>
      </c>
      <c r="J72" s="396">
        <v>3.46</v>
      </c>
      <c r="K72" s="394">
        <f>J72+I72+D72</f>
        <v>10.28</v>
      </c>
      <c r="L72" s="396"/>
      <c r="M72" s="396">
        <v>0</v>
      </c>
      <c r="N72" s="396">
        <v>0</v>
      </c>
      <c r="O72" s="396">
        <v>0</v>
      </c>
      <c r="P72" s="396">
        <v>0</v>
      </c>
      <c r="Q72" s="396">
        <v>0</v>
      </c>
      <c r="R72" s="396">
        <v>0</v>
      </c>
      <c r="S72" s="396">
        <v>0</v>
      </c>
      <c r="T72" s="396">
        <f>M72+S72</f>
        <v>0</v>
      </c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</row>
    <row r="73" spans="1:41" ht="16.5">
      <c r="A73" s="417" t="s">
        <v>286</v>
      </c>
      <c r="B73" s="431"/>
      <c r="C73" s="431"/>
      <c r="D73" s="394">
        <f>E73+F73+G73+H73</f>
        <v>107.53</v>
      </c>
      <c r="E73" s="431">
        <f aca="true" t="shared" si="24" ref="E73:J73">E59+E62+E63+E67+E68+E71+E72</f>
        <v>4.71</v>
      </c>
      <c r="F73" s="431">
        <f t="shared" si="24"/>
        <v>28.33</v>
      </c>
      <c r="G73" s="431">
        <f t="shared" si="24"/>
        <v>20.79</v>
      </c>
      <c r="H73" s="431">
        <f t="shared" si="24"/>
        <v>53.7</v>
      </c>
      <c r="I73" s="431">
        <f t="shared" si="24"/>
        <v>26.2</v>
      </c>
      <c r="J73" s="431">
        <f t="shared" si="24"/>
        <v>43.67</v>
      </c>
      <c r="K73" s="394">
        <f>J73+I73+D73</f>
        <v>177.4</v>
      </c>
      <c r="L73" s="431">
        <f aca="true" t="shared" si="25" ref="L73:T73">L59+L62+L63+L67+L68+L71+L72</f>
        <v>0</v>
      </c>
      <c r="M73" s="431">
        <f t="shared" si="25"/>
        <v>2104</v>
      </c>
      <c r="N73" s="431">
        <f t="shared" si="25"/>
        <v>0</v>
      </c>
      <c r="O73" s="431">
        <f t="shared" si="25"/>
        <v>0</v>
      </c>
      <c r="P73" s="431">
        <f t="shared" si="25"/>
        <v>0</v>
      </c>
      <c r="Q73" s="431">
        <f t="shared" si="25"/>
        <v>0</v>
      </c>
      <c r="R73" s="431">
        <f t="shared" si="25"/>
        <v>38</v>
      </c>
      <c r="S73" s="431">
        <f t="shared" si="25"/>
        <v>0</v>
      </c>
      <c r="T73" s="431">
        <f t="shared" si="25"/>
        <v>2104</v>
      </c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</row>
    <row r="74" spans="1:41" s="61" customFormat="1" ht="13.5">
      <c r="A74" s="432" t="s">
        <v>287</v>
      </c>
      <c r="B74" s="433"/>
      <c r="C74" s="433"/>
      <c r="D74" s="394">
        <f>E74+F74+G74+H74</f>
        <v>1367.96</v>
      </c>
      <c r="E74" s="433">
        <f aca="true" t="shared" si="26" ref="E74:T74">E58+E73</f>
        <v>47.46</v>
      </c>
      <c r="F74" s="433">
        <f t="shared" si="26"/>
        <v>253.96</v>
      </c>
      <c r="G74" s="433">
        <f t="shared" si="26"/>
        <v>435.58</v>
      </c>
      <c r="H74" s="433">
        <f t="shared" si="26"/>
        <v>630.96</v>
      </c>
      <c r="I74" s="433">
        <f t="shared" si="26"/>
        <v>155.19</v>
      </c>
      <c r="J74" s="433">
        <f t="shared" si="26"/>
        <v>319.07</v>
      </c>
      <c r="K74" s="394">
        <f>J74+I74+D74</f>
        <v>1842.22</v>
      </c>
      <c r="L74" s="433">
        <f t="shared" si="26"/>
        <v>0</v>
      </c>
      <c r="M74" s="433">
        <f t="shared" si="26"/>
        <v>23639</v>
      </c>
      <c r="N74" s="433">
        <f t="shared" si="26"/>
        <v>243</v>
      </c>
      <c r="O74" s="433">
        <f t="shared" si="26"/>
        <v>178</v>
      </c>
      <c r="P74" s="433">
        <f t="shared" si="26"/>
        <v>633</v>
      </c>
      <c r="Q74" s="433">
        <f t="shared" si="26"/>
        <v>70</v>
      </c>
      <c r="R74" s="433">
        <f t="shared" si="26"/>
        <v>2138</v>
      </c>
      <c r="S74" s="433">
        <f t="shared" si="26"/>
        <v>745</v>
      </c>
      <c r="T74" s="433">
        <f t="shared" si="26"/>
        <v>24384</v>
      </c>
      <c r="U74" s="434"/>
      <c r="V74" s="434"/>
      <c r="W74" s="434"/>
      <c r="X74" s="434"/>
      <c r="Y74" s="434"/>
      <c r="Z74" s="434"/>
      <c r="AA74" s="434"/>
      <c r="AB74" s="434"/>
      <c r="AC74" s="434"/>
      <c r="AD74" s="434"/>
      <c r="AE74" s="434"/>
      <c r="AF74" s="434"/>
      <c r="AG74" s="434"/>
      <c r="AH74" s="434"/>
      <c r="AI74" s="434"/>
      <c r="AJ74" s="434"/>
      <c r="AK74" s="434"/>
      <c r="AL74" s="434"/>
      <c r="AM74" s="434"/>
      <c r="AN74" s="434"/>
      <c r="AO74" s="434"/>
    </row>
    <row r="75" spans="5:41" ht="12.75"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</row>
    <row r="76" spans="5:41" ht="12.75">
      <c r="E76" s="398"/>
      <c r="F76" s="398"/>
      <c r="G76" s="398"/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</row>
    <row r="77" spans="5:41" ht="12.75">
      <c r="E77" s="398"/>
      <c r="F77" s="398"/>
      <c r="G77" s="398"/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</row>
    <row r="78" spans="5:41" ht="12.75">
      <c r="E78" s="398"/>
      <c r="F78" s="398"/>
      <c r="G78" s="398"/>
      <c r="H78" s="398"/>
      <c r="I78" s="398"/>
      <c r="J78" s="398"/>
      <c r="K78" s="398"/>
      <c r="L78" s="398"/>
      <c r="M78" s="398"/>
      <c r="N78" s="398"/>
      <c r="O78" s="398"/>
      <c r="P78" s="398"/>
      <c r="Q78" s="398"/>
      <c r="R78" s="398"/>
      <c r="S78" s="398"/>
      <c r="T78" s="398"/>
      <c r="U78" s="398"/>
      <c r="V78" s="398"/>
      <c r="W78" s="398"/>
      <c r="X78" s="398"/>
      <c r="Y78" s="398"/>
      <c r="Z78" s="398"/>
      <c r="AA78" s="398"/>
      <c r="AB78" s="398"/>
      <c r="AC78" s="398"/>
      <c r="AD78" s="398"/>
      <c r="AE78" s="398"/>
      <c r="AF78" s="398"/>
      <c r="AG78" s="398"/>
      <c r="AH78" s="398"/>
      <c r="AI78" s="398"/>
      <c r="AJ78" s="398"/>
      <c r="AK78" s="398"/>
      <c r="AL78" s="398"/>
      <c r="AM78" s="398"/>
      <c r="AN78" s="398"/>
      <c r="AO78" s="398"/>
    </row>
    <row r="79" spans="5:41" ht="12.75">
      <c r="E79" s="398"/>
      <c r="F79" s="398"/>
      <c r="G79" s="398"/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</row>
    <row r="80" spans="5:41" ht="12.75">
      <c r="E80" s="398"/>
      <c r="F80" s="398"/>
      <c r="G80" s="398"/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</row>
    <row r="81" spans="5:41" ht="12.75">
      <c r="E81" s="398"/>
      <c r="F81" s="398"/>
      <c r="G81" s="398"/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</row>
    <row r="82" spans="5:41" ht="12.75">
      <c r="E82" s="398"/>
      <c r="F82" s="398"/>
      <c r="G82" s="398"/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</row>
    <row r="83" spans="5:41" ht="12.75">
      <c r="E83" s="398"/>
      <c r="F83" s="398"/>
      <c r="G83" s="398"/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</row>
    <row r="84" spans="5:41" ht="12.75">
      <c r="E84" s="398"/>
      <c r="F84" s="398"/>
      <c r="G84" s="398"/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</row>
    <row r="85" spans="5:41" ht="12.75"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</row>
    <row r="86" spans="5:41" ht="12.75"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8"/>
      <c r="AO86" s="398"/>
    </row>
    <row r="87" spans="5:41" ht="12.75"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</row>
    <row r="88" spans="5:41" ht="12.75">
      <c r="E88" s="398"/>
      <c r="F88" s="398"/>
      <c r="G88" s="398"/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</row>
    <row r="89" spans="5:41" ht="12.75">
      <c r="E89" s="398"/>
      <c r="F89" s="398"/>
      <c r="G89" s="398"/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</row>
    <row r="90" spans="5:41" ht="12.75">
      <c r="E90" s="398"/>
      <c r="F90" s="398"/>
      <c r="G90" s="398"/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</row>
    <row r="91" spans="5:41" ht="12.75">
      <c r="E91" s="398"/>
      <c r="F91" s="398"/>
      <c r="G91" s="398"/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</row>
    <row r="92" spans="5:41" ht="12.75">
      <c r="E92" s="398"/>
      <c r="F92" s="398"/>
      <c r="G92" s="398"/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</row>
    <row r="93" spans="5:41" ht="12.75">
      <c r="E93" s="398"/>
      <c r="F93" s="398"/>
      <c r="G93" s="398"/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</row>
    <row r="94" spans="5:41" ht="12.75">
      <c r="E94" s="398"/>
      <c r="F94" s="398"/>
      <c r="G94" s="398"/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8"/>
      <c r="AO94" s="398"/>
    </row>
    <row r="95" spans="5:41" ht="12.75">
      <c r="E95" s="398"/>
      <c r="F95" s="398"/>
      <c r="G95" s="398"/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</row>
    <row r="96" spans="5:41" ht="12.75">
      <c r="E96" s="398"/>
      <c r="F96" s="398"/>
      <c r="G96" s="398"/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</row>
    <row r="97" spans="5:41" ht="12.75">
      <c r="E97" s="398"/>
      <c r="F97" s="398"/>
      <c r="G97" s="398"/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398"/>
      <c r="AM97" s="398"/>
      <c r="AN97" s="398"/>
      <c r="AO97" s="398"/>
    </row>
    <row r="98" spans="5:41" ht="12.75">
      <c r="E98" s="398"/>
      <c r="F98" s="398"/>
      <c r="G98" s="398"/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</row>
    <row r="99" spans="5:41" ht="12.75">
      <c r="E99" s="398"/>
      <c r="F99" s="398"/>
      <c r="G99" s="398"/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398"/>
      <c r="AL99" s="398"/>
      <c r="AM99" s="398"/>
      <c r="AN99" s="398"/>
      <c r="AO99" s="398"/>
    </row>
    <row r="100" spans="5:41" ht="12.75"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</row>
    <row r="101" spans="5:41" ht="12.75"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</row>
    <row r="102" spans="5:41" ht="12.75"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8"/>
      <c r="AO102" s="398"/>
    </row>
    <row r="103" spans="5:41" ht="12.75">
      <c r="E103" s="398"/>
      <c r="F103" s="398"/>
      <c r="G103" s="398"/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</row>
    <row r="104" spans="5:41" ht="12.75">
      <c r="E104" s="398"/>
      <c r="F104" s="398"/>
      <c r="G104" s="398"/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</row>
    <row r="105" spans="5:41" ht="12.75">
      <c r="E105" s="398"/>
      <c r="F105" s="398"/>
      <c r="G105" s="398"/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</row>
    <row r="106" spans="5:41" ht="12.75">
      <c r="E106" s="398"/>
      <c r="F106" s="398"/>
      <c r="G106" s="398"/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</row>
    <row r="107" spans="5:41" ht="12.75">
      <c r="E107" s="398"/>
      <c r="F107" s="398"/>
      <c r="G107" s="398"/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</row>
    <row r="108" spans="5:41" ht="12.75">
      <c r="E108" s="398"/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</row>
    <row r="109" spans="5:41" ht="12.75"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8"/>
    </row>
    <row r="110" spans="5:41" ht="12.75">
      <c r="E110" s="398"/>
      <c r="F110" s="398"/>
      <c r="G110" s="398"/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</row>
    <row r="111" spans="5:41" ht="12.75">
      <c r="E111" s="398"/>
      <c r="F111" s="398"/>
      <c r="G111" s="398"/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</row>
    <row r="112" spans="5:41" ht="12.75">
      <c r="E112" s="398"/>
      <c r="F112" s="398"/>
      <c r="G112" s="398"/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</row>
    <row r="113" spans="5:41" ht="12.75">
      <c r="E113" s="398"/>
      <c r="F113" s="398"/>
      <c r="G113" s="398"/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</row>
    <row r="114" spans="5:41" ht="12.75">
      <c r="E114" s="398"/>
      <c r="F114" s="398"/>
      <c r="G114" s="398"/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</row>
    <row r="115" spans="5:41" ht="12.75">
      <c r="E115" s="398"/>
      <c r="F115" s="398"/>
      <c r="G115" s="398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</row>
    <row r="116" spans="5:41" ht="12.75">
      <c r="E116" s="398"/>
      <c r="F116" s="398"/>
      <c r="G116" s="398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  <c r="AK116" s="398"/>
      <c r="AL116" s="398"/>
      <c r="AM116" s="398"/>
      <c r="AN116" s="398"/>
      <c r="AO116" s="398"/>
    </row>
    <row r="117" spans="5:41" ht="12.75">
      <c r="E117" s="398"/>
      <c r="F117" s="398"/>
      <c r="G117" s="398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</row>
    <row r="118" spans="5:41" ht="12.75">
      <c r="E118" s="398"/>
      <c r="F118" s="398"/>
      <c r="G118" s="398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</row>
    <row r="119" spans="5:41" ht="12.75">
      <c r="E119" s="398"/>
      <c r="F119" s="398"/>
      <c r="G119" s="398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  <c r="AK119" s="398"/>
      <c r="AL119" s="398"/>
      <c r="AM119" s="398"/>
      <c r="AN119" s="398"/>
      <c r="AO119" s="398"/>
    </row>
    <row r="120" spans="5:41" ht="12.75">
      <c r="E120" s="398"/>
      <c r="F120" s="398"/>
      <c r="G120" s="398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</row>
    <row r="121" spans="5:41" ht="12.75">
      <c r="E121" s="398"/>
      <c r="F121" s="398"/>
      <c r="G121" s="398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</row>
    <row r="122" spans="5:41" ht="12.75">
      <c r="E122" s="398"/>
      <c r="F122" s="398"/>
      <c r="G122" s="398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</row>
    <row r="123" spans="5:41" ht="12.75">
      <c r="E123" s="398"/>
      <c r="F123" s="398"/>
      <c r="G123" s="398"/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</row>
    <row r="124" spans="5:41" ht="12.75">
      <c r="E124" s="398"/>
      <c r="F124" s="398"/>
      <c r="G124" s="398"/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</row>
    <row r="125" spans="5:41" ht="12.75">
      <c r="E125" s="398"/>
      <c r="F125" s="398"/>
      <c r="G125" s="398"/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398"/>
      <c r="AM125" s="398"/>
      <c r="AN125" s="398"/>
      <c r="AO125" s="398"/>
    </row>
    <row r="126" spans="5:41" ht="12.75">
      <c r="E126" s="398"/>
      <c r="F126" s="398"/>
      <c r="G126" s="398"/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98"/>
      <c r="AK126" s="398"/>
      <c r="AL126" s="398"/>
      <c r="AM126" s="398"/>
      <c r="AN126" s="398"/>
      <c r="AO126" s="398"/>
    </row>
    <row r="127" spans="5:41" ht="12.75">
      <c r="E127" s="398"/>
      <c r="F127" s="398"/>
      <c r="G127" s="398"/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8"/>
      <c r="AJ127" s="398"/>
      <c r="AK127" s="398"/>
      <c r="AL127" s="398"/>
      <c r="AM127" s="398"/>
      <c r="AN127" s="398"/>
      <c r="AO127" s="398"/>
    </row>
    <row r="128" spans="5:41" ht="12.75">
      <c r="E128" s="398"/>
      <c r="F128" s="398"/>
      <c r="G128" s="398"/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8"/>
      <c r="AJ128" s="398"/>
      <c r="AK128" s="398"/>
      <c r="AL128" s="398"/>
      <c r="AM128" s="398"/>
      <c r="AN128" s="398"/>
      <c r="AO128" s="398"/>
    </row>
  </sheetData>
  <mergeCells count="4">
    <mergeCell ref="N3:S3"/>
    <mergeCell ref="M4:R4"/>
    <mergeCell ref="D4:H4"/>
    <mergeCell ref="A2:K2"/>
  </mergeCells>
  <printOptions horizontalCentered="1"/>
  <pageMargins left="0.51" right="0.1968503937007874" top="0.51" bottom="0.33" header="0.7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1">
      <pane ySplit="7" topLeftCell="BM8" activePane="bottomLeft" state="frozen"/>
      <selection pane="topLeft" activeCell="A1" sqref="A1"/>
      <selection pane="bottomLeft" activeCell="C35" sqref="C35"/>
    </sheetView>
  </sheetViews>
  <sheetFormatPr defaultColWidth="9.00390625" defaultRowHeight="12.75"/>
  <cols>
    <col min="1" max="1" width="14.75390625" style="0" customWidth="1"/>
    <col min="3" max="3" width="9.375" style="0" customWidth="1"/>
    <col min="4" max="4" width="10.125" style="0" customWidth="1"/>
    <col min="5" max="5" width="10.375" style="0" customWidth="1"/>
    <col min="6" max="6" width="9.25390625" style="0" customWidth="1"/>
    <col min="7" max="7" width="7.125" style="0" customWidth="1"/>
    <col min="8" max="9" width="6.875" style="0" customWidth="1"/>
    <col min="10" max="10" width="10.875" style="293" customWidth="1"/>
    <col min="11" max="11" width="11.625" style="293" customWidth="1"/>
    <col min="12" max="12" width="10.875" style="435" customWidth="1"/>
    <col min="13" max="13" width="10.00390625" style="293" customWidth="1"/>
    <col min="14" max="14" width="8.625" style="0" customWidth="1"/>
  </cols>
  <sheetData>
    <row r="1" ht="12.75">
      <c r="O1" s="253" t="s">
        <v>288</v>
      </c>
    </row>
    <row r="2" spans="1:14" s="3" customFormat="1" ht="15.75">
      <c r="A2" s="436" t="s">
        <v>289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</row>
    <row r="3" spans="1:14" s="3" customFormat="1" ht="9" customHeight="1">
      <c r="A3" s="437"/>
      <c r="B3" s="438"/>
      <c r="C3" s="439"/>
      <c r="D3" s="440"/>
      <c r="E3" s="440"/>
      <c r="F3" s="440"/>
      <c r="G3" s="440"/>
      <c r="H3" s="440"/>
      <c r="I3" s="440"/>
      <c r="J3" s="437"/>
      <c r="K3" s="437"/>
      <c r="L3" s="441"/>
      <c r="M3" s="437"/>
      <c r="N3" s="440"/>
    </row>
    <row r="4" spans="1:14" s="123" customFormat="1" ht="12.75" customHeight="1">
      <c r="A4" s="442" t="s">
        <v>290</v>
      </c>
      <c r="B4" s="442" t="s">
        <v>291</v>
      </c>
      <c r="C4" s="442" t="s">
        <v>292</v>
      </c>
      <c r="D4" s="443" t="s">
        <v>293</v>
      </c>
      <c r="E4" s="443" t="s">
        <v>294</v>
      </c>
      <c r="F4" s="443" t="s">
        <v>295</v>
      </c>
      <c r="G4" s="443"/>
      <c r="H4" s="443"/>
      <c r="I4" s="443"/>
      <c r="J4" s="444" t="s">
        <v>296</v>
      </c>
      <c r="K4" s="445"/>
      <c r="L4" s="444" t="s">
        <v>297</v>
      </c>
      <c r="M4" s="445"/>
      <c r="N4" s="446" t="s">
        <v>298</v>
      </c>
    </row>
    <row r="5" spans="1:14" s="123" customFormat="1" ht="13.5" customHeight="1">
      <c r="A5" s="443"/>
      <c r="B5" s="443"/>
      <c r="C5" s="443"/>
      <c r="D5" s="443"/>
      <c r="E5" s="443"/>
      <c r="F5" s="443" t="s">
        <v>4</v>
      </c>
      <c r="G5" s="443" t="s">
        <v>2</v>
      </c>
      <c r="H5" s="443"/>
      <c r="I5" s="443"/>
      <c r="J5" s="447"/>
      <c r="K5" s="448"/>
      <c r="L5" s="447"/>
      <c r="M5" s="448"/>
      <c r="N5" s="446"/>
    </row>
    <row r="6" spans="1:14" s="123" customFormat="1" ht="5.25" customHeight="1">
      <c r="A6" s="443"/>
      <c r="B6" s="443"/>
      <c r="C6" s="443"/>
      <c r="D6" s="443"/>
      <c r="E6" s="443"/>
      <c r="F6" s="443"/>
      <c r="G6" s="449" t="s">
        <v>299</v>
      </c>
      <c r="H6" s="449" t="s">
        <v>300</v>
      </c>
      <c r="I6" s="449" t="s">
        <v>301</v>
      </c>
      <c r="J6" s="450"/>
      <c r="K6" s="451"/>
      <c r="L6" s="450"/>
      <c r="M6" s="451"/>
      <c r="N6" s="446"/>
    </row>
    <row r="7" spans="1:14" s="454" customFormat="1" ht="14.25" customHeight="1">
      <c r="A7" s="443"/>
      <c r="B7" s="443"/>
      <c r="C7" s="443"/>
      <c r="D7" s="443"/>
      <c r="E7" s="443"/>
      <c r="F7" s="443"/>
      <c r="G7" s="452"/>
      <c r="H7" s="452"/>
      <c r="I7" s="452"/>
      <c r="J7" s="453" t="s">
        <v>0</v>
      </c>
      <c r="K7" s="453" t="s">
        <v>1</v>
      </c>
      <c r="L7" s="453" t="s">
        <v>0</v>
      </c>
      <c r="M7" s="453" t="s">
        <v>1</v>
      </c>
      <c r="N7" s="446"/>
    </row>
    <row r="8" spans="1:14" s="33" customFormat="1" ht="12.75" customHeight="1">
      <c r="A8" s="455" t="s">
        <v>302</v>
      </c>
      <c r="B8" s="226">
        <v>67</v>
      </c>
      <c r="C8" s="226">
        <v>62</v>
      </c>
      <c r="D8" s="226">
        <v>3</v>
      </c>
      <c r="E8" s="226">
        <v>67</v>
      </c>
      <c r="F8" s="226">
        <v>16.42</v>
      </c>
      <c r="G8" s="226">
        <v>7.19</v>
      </c>
      <c r="H8" s="226">
        <v>1.5</v>
      </c>
      <c r="I8" s="226">
        <v>7.73</v>
      </c>
      <c r="J8" s="456">
        <v>581647</v>
      </c>
      <c r="K8" s="457">
        <v>581642.02</v>
      </c>
      <c r="L8" s="457">
        <v>0</v>
      </c>
      <c r="M8" s="457">
        <v>0</v>
      </c>
      <c r="N8" s="226">
        <v>723.4353482587065</v>
      </c>
    </row>
    <row r="9" spans="1:14" s="33" customFormat="1" ht="12.75" customHeight="1">
      <c r="A9" s="455" t="s">
        <v>303</v>
      </c>
      <c r="B9" s="226">
        <v>100</v>
      </c>
      <c r="C9" s="226">
        <v>98</v>
      </c>
      <c r="D9" s="226">
        <v>4</v>
      </c>
      <c r="E9" s="226">
        <v>100</v>
      </c>
      <c r="F9" s="226">
        <v>19.09</v>
      </c>
      <c r="G9" s="226">
        <v>8.75</v>
      </c>
      <c r="H9" s="226">
        <v>2</v>
      </c>
      <c r="I9" s="226">
        <v>8.34</v>
      </c>
      <c r="J9" s="456">
        <v>663214</v>
      </c>
      <c r="K9" s="457">
        <v>663214</v>
      </c>
      <c r="L9" s="457">
        <v>0</v>
      </c>
      <c r="M9" s="457">
        <v>0</v>
      </c>
      <c r="N9" s="226">
        <v>552.6783333333334</v>
      </c>
    </row>
    <row r="10" spans="1:14" s="33" customFormat="1" ht="12.75" customHeight="1">
      <c r="A10" s="455" t="s">
        <v>304</v>
      </c>
      <c r="B10" s="226">
        <v>128</v>
      </c>
      <c r="C10" s="226">
        <v>125</v>
      </c>
      <c r="D10" s="226">
        <v>5</v>
      </c>
      <c r="E10" s="226">
        <v>128</v>
      </c>
      <c r="F10" s="226">
        <v>23.94</v>
      </c>
      <c r="G10" s="226">
        <v>12.53</v>
      </c>
      <c r="H10" s="226">
        <v>1.75</v>
      </c>
      <c r="I10" s="226">
        <v>9.66</v>
      </c>
      <c r="J10" s="456">
        <v>822732</v>
      </c>
      <c r="K10" s="457">
        <v>822732</v>
      </c>
      <c r="L10" s="457">
        <v>0</v>
      </c>
      <c r="M10" s="457">
        <v>0</v>
      </c>
      <c r="N10" s="226">
        <v>535.6328125</v>
      </c>
    </row>
    <row r="11" spans="1:14" s="33" customFormat="1" ht="12.75" customHeight="1">
      <c r="A11" s="455" t="s">
        <v>305</v>
      </c>
      <c r="B11" s="226">
        <v>107</v>
      </c>
      <c r="C11" s="226">
        <v>81</v>
      </c>
      <c r="D11" s="226">
        <v>4</v>
      </c>
      <c r="E11" s="226">
        <v>93</v>
      </c>
      <c r="F11" s="226">
        <v>21.5</v>
      </c>
      <c r="G11" s="226">
        <v>10.42</v>
      </c>
      <c r="H11" s="226">
        <v>2</v>
      </c>
      <c r="I11" s="226">
        <v>9.08</v>
      </c>
      <c r="J11" s="456">
        <v>717372</v>
      </c>
      <c r="K11" s="457">
        <v>717372</v>
      </c>
      <c r="L11" s="457">
        <v>0</v>
      </c>
      <c r="M11" s="457">
        <v>0</v>
      </c>
      <c r="N11" s="226">
        <v>558.7009345794393</v>
      </c>
    </row>
    <row r="12" spans="1:14" s="33" customFormat="1" ht="12.75" customHeight="1">
      <c r="A12" s="455" t="s">
        <v>306</v>
      </c>
      <c r="B12" s="226">
        <v>79</v>
      </c>
      <c r="C12" s="226">
        <v>73</v>
      </c>
      <c r="D12" s="226">
        <v>3.3</v>
      </c>
      <c r="E12" s="226">
        <v>78</v>
      </c>
      <c r="F12" s="226">
        <v>14.7</v>
      </c>
      <c r="G12" s="226">
        <v>7.22</v>
      </c>
      <c r="H12" s="226">
        <v>1.81</v>
      </c>
      <c r="I12" s="226">
        <v>5.67</v>
      </c>
      <c r="J12" s="456">
        <v>551653</v>
      </c>
      <c r="K12" s="457">
        <v>551047</v>
      </c>
      <c r="L12" s="457">
        <v>0</v>
      </c>
      <c r="M12" s="457">
        <v>0</v>
      </c>
      <c r="N12" s="226">
        <v>581.2732067510549</v>
      </c>
    </row>
    <row r="13" spans="1:14" s="33" customFormat="1" ht="12.75" customHeight="1">
      <c r="A13" s="455" t="s">
        <v>307</v>
      </c>
      <c r="B13" s="226">
        <v>99.33</v>
      </c>
      <c r="C13" s="226">
        <v>90</v>
      </c>
      <c r="D13" s="226">
        <v>4</v>
      </c>
      <c r="E13" s="226">
        <v>93.32</v>
      </c>
      <c r="F13" s="226">
        <v>19.88</v>
      </c>
      <c r="G13" s="226">
        <v>10.38</v>
      </c>
      <c r="H13" s="226">
        <v>1.75</v>
      </c>
      <c r="I13" s="226">
        <v>7.75</v>
      </c>
      <c r="J13" s="456">
        <v>659311</v>
      </c>
      <c r="K13" s="457">
        <v>659311</v>
      </c>
      <c r="L13" s="457">
        <v>0</v>
      </c>
      <c r="M13" s="457">
        <v>0</v>
      </c>
      <c r="N13" s="226">
        <v>553.1318165039096</v>
      </c>
    </row>
    <row r="14" spans="1:14" s="33" customFormat="1" ht="12.75" customHeight="1">
      <c r="A14" s="455" t="s">
        <v>308</v>
      </c>
      <c r="B14" s="226">
        <v>96</v>
      </c>
      <c r="C14" s="226">
        <v>95</v>
      </c>
      <c r="D14" s="226">
        <v>4</v>
      </c>
      <c r="E14" s="226">
        <v>96</v>
      </c>
      <c r="F14" s="226">
        <v>19.405</v>
      </c>
      <c r="G14" s="226">
        <v>9.75</v>
      </c>
      <c r="H14" s="226">
        <v>1.78</v>
      </c>
      <c r="I14" s="226">
        <v>7.875</v>
      </c>
      <c r="J14" s="456">
        <v>693330</v>
      </c>
      <c r="K14" s="457">
        <v>693330</v>
      </c>
      <c r="L14" s="458">
        <v>6451</v>
      </c>
      <c r="M14" s="457">
        <v>6451</v>
      </c>
      <c r="N14" s="226">
        <v>601.8489583333334</v>
      </c>
    </row>
    <row r="15" spans="1:14" s="33" customFormat="1" ht="12.75" customHeight="1">
      <c r="A15" s="455" t="s">
        <v>309</v>
      </c>
      <c r="B15" s="226">
        <v>121</v>
      </c>
      <c r="C15" s="226">
        <v>115</v>
      </c>
      <c r="D15" s="226">
        <v>5</v>
      </c>
      <c r="E15" s="226">
        <v>121</v>
      </c>
      <c r="F15" s="226">
        <v>22.53</v>
      </c>
      <c r="G15" s="226">
        <v>10.66</v>
      </c>
      <c r="H15" s="226">
        <v>2.25</v>
      </c>
      <c r="I15" s="226">
        <v>9.62</v>
      </c>
      <c r="J15" s="456">
        <v>1088446</v>
      </c>
      <c r="K15" s="457">
        <v>1088446</v>
      </c>
      <c r="L15" s="458">
        <v>323200</v>
      </c>
      <c r="M15" s="457">
        <v>323200</v>
      </c>
      <c r="N15" s="226">
        <v>749.6184573002755</v>
      </c>
    </row>
    <row r="16" spans="1:14" s="33" customFormat="1" ht="12.75" customHeight="1">
      <c r="A16" s="455" t="s">
        <v>310</v>
      </c>
      <c r="B16" s="226">
        <v>65.16</v>
      </c>
      <c r="C16" s="226">
        <v>51.83</v>
      </c>
      <c r="D16" s="226">
        <v>3</v>
      </c>
      <c r="E16" s="226">
        <v>62.66</v>
      </c>
      <c r="F16" s="226">
        <v>13.84</v>
      </c>
      <c r="G16" s="226">
        <v>6.14</v>
      </c>
      <c r="H16" s="226">
        <v>1.5</v>
      </c>
      <c r="I16" s="226">
        <v>6.2</v>
      </c>
      <c r="J16" s="456">
        <v>525618</v>
      </c>
      <c r="K16" s="457">
        <v>524613.5</v>
      </c>
      <c r="L16" s="458">
        <v>0</v>
      </c>
      <c r="M16" s="457">
        <v>0</v>
      </c>
      <c r="N16" s="226">
        <v>670.9298905258851</v>
      </c>
    </row>
    <row r="17" spans="1:14" s="33" customFormat="1" ht="12.75" customHeight="1">
      <c r="A17" s="455" t="s">
        <v>311</v>
      </c>
      <c r="B17" s="226">
        <v>98.5</v>
      </c>
      <c r="C17" s="226">
        <v>93.8</v>
      </c>
      <c r="D17" s="226">
        <v>4</v>
      </c>
      <c r="E17" s="226">
        <v>61.1</v>
      </c>
      <c r="F17" s="226">
        <v>18.28</v>
      </c>
      <c r="G17" s="226">
        <v>9.03</v>
      </c>
      <c r="H17" s="226">
        <v>1.75</v>
      </c>
      <c r="I17" s="226">
        <v>7.5</v>
      </c>
      <c r="J17" s="456">
        <v>677262</v>
      </c>
      <c r="K17" s="457">
        <v>676732.35</v>
      </c>
      <c r="L17" s="458">
        <v>5000</v>
      </c>
      <c r="M17" s="457">
        <v>4470.35</v>
      </c>
      <c r="N17" s="226">
        <v>572.5315989847716</v>
      </c>
    </row>
    <row r="18" spans="1:14" s="33" customFormat="1" ht="12.75" customHeight="1">
      <c r="A18" s="455" t="s">
        <v>312</v>
      </c>
      <c r="B18" s="226">
        <v>99</v>
      </c>
      <c r="C18" s="226">
        <v>87</v>
      </c>
      <c r="D18" s="226">
        <v>4</v>
      </c>
      <c r="E18" s="226">
        <v>99</v>
      </c>
      <c r="F18" s="226">
        <v>19.01</v>
      </c>
      <c r="G18" s="226">
        <v>9.26</v>
      </c>
      <c r="H18" s="226">
        <v>1.75</v>
      </c>
      <c r="I18" s="226">
        <v>8</v>
      </c>
      <c r="J18" s="456">
        <v>877629</v>
      </c>
      <c r="K18" s="457">
        <v>872656</v>
      </c>
      <c r="L18" s="458">
        <v>5124</v>
      </c>
      <c r="M18" s="457">
        <v>5124</v>
      </c>
      <c r="N18" s="226">
        <v>734.5589225589225</v>
      </c>
    </row>
    <row r="19" spans="1:14" s="33" customFormat="1" ht="12.75" customHeight="1">
      <c r="A19" s="455" t="s">
        <v>313</v>
      </c>
      <c r="B19" s="226">
        <v>120.1</v>
      </c>
      <c r="C19" s="226">
        <v>79.4</v>
      </c>
      <c r="D19" s="226">
        <v>5</v>
      </c>
      <c r="E19" s="226">
        <v>113.4</v>
      </c>
      <c r="F19" s="226">
        <v>20.37</v>
      </c>
      <c r="G19" s="226">
        <v>10.47</v>
      </c>
      <c r="H19" s="226">
        <v>1.75</v>
      </c>
      <c r="I19" s="226">
        <v>8.15</v>
      </c>
      <c r="J19" s="456">
        <v>855286</v>
      </c>
      <c r="K19" s="457">
        <v>854919.32</v>
      </c>
      <c r="L19" s="458">
        <v>11000</v>
      </c>
      <c r="M19" s="457">
        <v>11000</v>
      </c>
      <c r="N19" s="226">
        <v>593.1996391895642</v>
      </c>
    </row>
    <row r="20" spans="1:14" s="33" customFormat="1" ht="12.75" customHeight="1">
      <c r="A20" s="455" t="s">
        <v>314</v>
      </c>
      <c r="B20" s="226">
        <v>91</v>
      </c>
      <c r="C20" s="226">
        <v>83</v>
      </c>
      <c r="D20" s="226">
        <v>4</v>
      </c>
      <c r="E20" s="226">
        <v>90</v>
      </c>
      <c r="F20" s="226">
        <v>18.88</v>
      </c>
      <c r="G20" s="226">
        <v>9.71</v>
      </c>
      <c r="H20" s="226">
        <v>1.75</v>
      </c>
      <c r="I20" s="226">
        <v>7.42</v>
      </c>
      <c r="J20" s="456">
        <v>716363</v>
      </c>
      <c r="K20" s="457">
        <v>716359</v>
      </c>
      <c r="L20" s="458">
        <v>0</v>
      </c>
      <c r="M20" s="457">
        <v>0</v>
      </c>
      <c r="N20" s="226">
        <v>656.0064102564103</v>
      </c>
    </row>
    <row r="21" spans="1:14" s="33" customFormat="1" ht="12.75" customHeight="1">
      <c r="A21" s="455" t="s">
        <v>315</v>
      </c>
      <c r="B21" s="226">
        <v>76.5</v>
      </c>
      <c r="C21" s="226">
        <v>73.67</v>
      </c>
      <c r="D21" s="226">
        <v>3.33</v>
      </c>
      <c r="E21" s="226">
        <v>75.25</v>
      </c>
      <c r="F21" s="226">
        <v>15.87</v>
      </c>
      <c r="G21" s="226">
        <v>7.94</v>
      </c>
      <c r="H21" s="226">
        <v>1.63</v>
      </c>
      <c r="I21" s="226">
        <v>6.3</v>
      </c>
      <c r="J21" s="456">
        <v>577080</v>
      </c>
      <c r="K21" s="457">
        <v>577080</v>
      </c>
      <c r="L21" s="458">
        <v>6354</v>
      </c>
      <c r="M21" s="457">
        <v>6354</v>
      </c>
      <c r="N21" s="226">
        <v>628.6274509803922</v>
      </c>
    </row>
    <row r="22" spans="1:14" s="33" customFormat="1" ht="12.75" customHeight="1">
      <c r="A22" s="455" t="s">
        <v>316</v>
      </c>
      <c r="B22" s="226">
        <v>106.42</v>
      </c>
      <c r="C22" s="226">
        <v>96.75</v>
      </c>
      <c r="D22" s="226">
        <v>5</v>
      </c>
      <c r="E22" s="226">
        <v>106.59</v>
      </c>
      <c r="F22" s="226">
        <v>21.07</v>
      </c>
      <c r="G22" s="226">
        <v>11.15</v>
      </c>
      <c r="H22" s="226">
        <v>1.75</v>
      </c>
      <c r="I22" s="226">
        <v>8.17</v>
      </c>
      <c r="J22" s="456">
        <v>770698</v>
      </c>
      <c r="K22" s="457">
        <v>770698</v>
      </c>
      <c r="L22" s="458">
        <v>0</v>
      </c>
      <c r="M22" s="457">
        <v>0</v>
      </c>
      <c r="N22" s="226">
        <v>603.5034141452107</v>
      </c>
    </row>
    <row r="23" spans="1:14" s="33" customFormat="1" ht="12.75" customHeight="1">
      <c r="A23" s="455" t="s">
        <v>317</v>
      </c>
      <c r="B23" s="226">
        <v>97</v>
      </c>
      <c r="C23" s="226">
        <v>96</v>
      </c>
      <c r="D23" s="226">
        <v>3.5</v>
      </c>
      <c r="E23" s="226">
        <v>97</v>
      </c>
      <c r="F23" s="226">
        <v>17.645</v>
      </c>
      <c r="G23" s="226">
        <v>9.02</v>
      </c>
      <c r="H23" s="226">
        <v>1.875</v>
      </c>
      <c r="I23" s="226">
        <v>6.75</v>
      </c>
      <c r="J23" s="456">
        <v>651919</v>
      </c>
      <c r="K23" s="457">
        <v>651919</v>
      </c>
      <c r="L23" s="458">
        <v>0</v>
      </c>
      <c r="M23" s="457">
        <v>0</v>
      </c>
      <c r="N23" s="226">
        <v>560.0678694158075</v>
      </c>
    </row>
    <row r="24" spans="1:14" s="33" customFormat="1" ht="12.75" customHeight="1">
      <c r="A24" s="455" t="s">
        <v>318</v>
      </c>
      <c r="B24" s="226">
        <v>134</v>
      </c>
      <c r="C24" s="226">
        <v>131</v>
      </c>
      <c r="D24" s="226">
        <v>5</v>
      </c>
      <c r="E24" s="226">
        <v>133</v>
      </c>
      <c r="F24" s="226">
        <v>22.95</v>
      </c>
      <c r="G24" s="226">
        <v>11.12</v>
      </c>
      <c r="H24" s="226">
        <v>2</v>
      </c>
      <c r="I24" s="226">
        <v>9.83</v>
      </c>
      <c r="J24" s="456">
        <v>1327496</v>
      </c>
      <c r="K24" s="457">
        <v>1037453.1</v>
      </c>
      <c r="L24" s="458">
        <v>600000</v>
      </c>
      <c r="M24" s="457">
        <v>309961.09</v>
      </c>
      <c r="N24" s="226">
        <v>645.1822761194029</v>
      </c>
    </row>
    <row r="25" spans="1:14" s="33" customFormat="1" ht="12.75" customHeight="1">
      <c r="A25" s="455" t="s">
        <v>319</v>
      </c>
      <c r="B25" s="226">
        <v>86</v>
      </c>
      <c r="C25" s="226">
        <v>83</v>
      </c>
      <c r="D25" s="226">
        <v>3.5</v>
      </c>
      <c r="E25" s="226">
        <v>86</v>
      </c>
      <c r="F25" s="226">
        <v>18.34</v>
      </c>
      <c r="G25" s="226">
        <v>8.69</v>
      </c>
      <c r="H25" s="226">
        <v>1.9</v>
      </c>
      <c r="I25" s="226">
        <v>7.75</v>
      </c>
      <c r="J25" s="456">
        <v>885020</v>
      </c>
      <c r="K25" s="457">
        <v>884840.82</v>
      </c>
      <c r="L25" s="458">
        <v>236500</v>
      </c>
      <c r="M25" s="457">
        <v>236320.82</v>
      </c>
      <c r="N25" s="226">
        <v>857.4038953488372</v>
      </c>
    </row>
    <row r="26" spans="1:14" s="33" customFormat="1" ht="12.75" customHeight="1">
      <c r="A26" s="455" t="s">
        <v>320</v>
      </c>
      <c r="B26" s="226">
        <v>137.67</v>
      </c>
      <c r="C26" s="226">
        <v>104.92</v>
      </c>
      <c r="D26" s="226">
        <v>6</v>
      </c>
      <c r="E26" s="226">
        <v>124.01</v>
      </c>
      <c r="F26" s="226">
        <v>23.28</v>
      </c>
      <c r="G26" s="226">
        <v>11.55</v>
      </c>
      <c r="H26" s="226">
        <v>2.27</v>
      </c>
      <c r="I26" s="226">
        <v>9.46</v>
      </c>
      <c r="J26" s="456">
        <v>879033</v>
      </c>
      <c r="K26" s="457">
        <v>879032.32</v>
      </c>
      <c r="L26" s="458">
        <v>16448</v>
      </c>
      <c r="M26" s="457">
        <v>16447.32</v>
      </c>
      <c r="N26" s="226">
        <v>532.0890051088351</v>
      </c>
    </row>
    <row r="27" spans="1:14" s="33" customFormat="1" ht="12.75" customHeight="1">
      <c r="A27" s="455" t="s">
        <v>321</v>
      </c>
      <c r="B27" s="226">
        <v>121.5</v>
      </c>
      <c r="C27" s="226">
        <v>105.33</v>
      </c>
      <c r="D27" s="226">
        <v>5</v>
      </c>
      <c r="E27" s="226">
        <v>120</v>
      </c>
      <c r="F27" s="226">
        <v>25.49</v>
      </c>
      <c r="G27" s="226">
        <v>13.91</v>
      </c>
      <c r="H27" s="226">
        <v>1.75</v>
      </c>
      <c r="I27" s="226">
        <v>9.83</v>
      </c>
      <c r="J27" s="456">
        <v>941925</v>
      </c>
      <c r="K27" s="457">
        <v>941325</v>
      </c>
      <c r="L27" s="458">
        <v>10000</v>
      </c>
      <c r="M27" s="457">
        <v>9400</v>
      </c>
      <c r="N27" s="226">
        <v>645.6275720164609</v>
      </c>
    </row>
    <row r="28" spans="1:14" s="33" customFormat="1" ht="12.75" customHeight="1">
      <c r="A28" s="455" t="s">
        <v>322</v>
      </c>
      <c r="B28" s="226">
        <v>132</v>
      </c>
      <c r="C28" s="226">
        <v>130</v>
      </c>
      <c r="D28" s="226">
        <v>6</v>
      </c>
      <c r="E28" s="226">
        <v>132</v>
      </c>
      <c r="F28" s="226">
        <v>23.81</v>
      </c>
      <c r="G28" s="226">
        <v>11.81</v>
      </c>
      <c r="H28" s="226">
        <v>2</v>
      </c>
      <c r="I28" s="226">
        <v>10</v>
      </c>
      <c r="J28" s="456">
        <v>1020436</v>
      </c>
      <c r="K28" s="457">
        <v>1017168.09</v>
      </c>
      <c r="L28" s="458">
        <v>183600</v>
      </c>
      <c r="M28" s="457">
        <v>183556.55</v>
      </c>
      <c r="N28" s="226">
        <v>642.1515719696969</v>
      </c>
    </row>
    <row r="29" spans="1:14" s="33" customFormat="1" ht="12.75" customHeight="1">
      <c r="A29" s="455" t="s">
        <v>323</v>
      </c>
      <c r="B29" s="226">
        <v>118</v>
      </c>
      <c r="C29" s="226">
        <v>102</v>
      </c>
      <c r="D29" s="226">
        <v>5</v>
      </c>
      <c r="E29" s="226">
        <v>117.33</v>
      </c>
      <c r="F29" s="226">
        <v>23.27</v>
      </c>
      <c r="G29" s="226">
        <v>11.43</v>
      </c>
      <c r="H29" s="226">
        <v>2</v>
      </c>
      <c r="I29" s="226">
        <v>9.84</v>
      </c>
      <c r="J29" s="456">
        <v>798450</v>
      </c>
      <c r="K29" s="457">
        <v>798448.68</v>
      </c>
      <c r="L29" s="458">
        <v>15000</v>
      </c>
      <c r="M29" s="457">
        <v>14998.68</v>
      </c>
      <c r="N29" s="226">
        <v>563.876186440678</v>
      </c>
    </row>
    <row r="30" spans="1:14" s="33" customFormat="1" ht="12.75" customHeight="1">
      <c r="A30" s="455" t="s">
        <v>324</v>
      </c>
      <c r="B30" s="226">
        <v>85.81</v>
      </c>
      <c r="C30" s="226">
        <v>59</v>
      </c>
      <c r="D30" s="226">
        <v>4</v>
      </c>
      <c r="E30" s="226">
        <v>80.25</v>
      </c>
      <c r="F30" s="226">
        <v>18.14</v>
      </c>
      <c r="G30" s="226">
        <v>8.64</v>
      </c>
      <c r="H30" s="226">
        <v>1.75</v>
      </c>
      <c r="I30" s="226">
        <v>7.75</v>
      </c>
      <c r="J30" s="456">
        <v>589247</v>
      </c>
      <c r="K30" s="457">
        <v>589247</v>
      </c>
      <c r="L30" s="458">
        <v>0</v>
      </c>
      <c r="M30" s="457">
        <v>0</v>
      </c>
      <c r="N30" s="226">
        <v>572.2400264149477</v>
      </c>
    </row>
    <row r="31" spans="1:14" s="33" customFormat="1" ht="12.75" customHeight="1">
      <c r="A31" s="455" t="s">
        <v>325</v>
      </c>
      <c r="B31" s="226">
        <v>119</v>
      </c>
      <c r="C31" s="226">
        <v>112.7</v>
      </c>
      <c r="D31" s="226">
        <v>5</v>
      </c>
      <c r="E31" s="226">
        <v>118</v>
      </c>
      <c r="F31" s="226">
        <v>22.09</v>
      </c>
      <c r="G31" s="226">
        <v>11.09</v>
      </c>
      <c r="H31" s="226">
        <v>1.75</v>
      </c>
      <c r="I31" s="226">
        <v>9.25</v>
      </c>
      <c r="J31" s="456">
        <v>797541</v>
      </c>
      <c r="K31" s="457">
        <v>797541</v>
      </c>
      <c r="L31" s="458">
        <v>0</v>
      </c>
      <c r="M31" s="457">
        <v>0</v>
      </c>
      <c r="N31" s="226">
        <v>558.5021008403361</v>
      </c>
    </row>
    <row r="32" spans="1:14" s="33" customFormat="1" ht="12.75" customHeight="1">
      <c r="A32" s="455" t="s">
        <v>326</v>
      </c>
      <c r="B32" s="226">
        <v>117.75</v>
      </c>
      <c r="C32" s="226">
        <v>114</v>
      </c>
      <c r="D32" s="226">
        <v>5</v>
      </c>
      <c r="E32" s="226">
        <v>117.75</v>
      </c>
      <c r="F32" s="226">
        <v>23.615</v>
      </c>
      <c r="G32" s="226">
        <v>11.53</v>
      </c>
      <c r="H32" s="226">
        <v>1.875</v>
      </c>
      <c r="I32" s="226">
        <v>10.21</v>
      </c>
      <c r="J32" s="456">
        <v>798500</v>
      </c>
      <c r="K32" s="457">
        <v>798500</v>
      </c>
      <c r="L32" s="458">
        <v>0</v>
      </c>
      <c r="M32" s="457">
        <v>0</v>
      </c>
      <c r="N32" s="226">
        <v>565.1096956829441</v>
      </c>
    </row>
    <row r="33" spans="1:14" s="33" customFormat="1" ht="12.75" customHeight="1">
      <c r="A33" s="455" t="s">
        <v>327</v>
      </c>
      <c r="B33" s="226">
        <v>127.16</v>
      </c>
      <c r="C33" s="226">
        <v>90.58</v>
      </c>
      <c r="D33" s="226">
        <v>6</v>
      </c>
      <c r="E33" s="226">
        <v>92.17</v>
      </c>
      <c r="F33" s="226">
        <v>24.26</v>
      </c>
      <c r="G33" s="226">
        <v>12.76</v>
      </c>
      <c r="H33" s="226">
        <v>2</v>
      </c>
      <c r="I33" s="226">
        <v>9.5</v>
      </c>
      <c r="J33" s="456">
        <v>853124</v>
      </c>
      <c r="K33" s="457">
        <v>853124</v>
      </c>
      <c r="L33" s="458">
        <v>0</v>
      </c>
      <c r="M33" s="457">
        <v>0</v>
      </c>
      <c r="N33" s="226">
        <v>559.0882877215057</v>
      </c>
    </row>
    <row r="34" spans="1:14" s="33" customFormat="1" ht="12.75" customHeight="1">
      <c r="A34" s="455" t="s">
        <v>328</v>
      </c>
      <c r="B34" s="226">
        <v>76.58</v>
      </c>
      <c r="C34" s="226">
        <v>72.58</v>
      </c>
      <c r="D34" s="226">
        <v>3.33</v>
      </c>
      <c r="E34" s="226">
        <v>74.42</v>
      </c>
      <c r="F34" s="226">
        <v>15.61</v>
      </c>
      <c r="G34" s="226">
        <v>7.53</v>
      </c>
      <c r="H34" s="226">
        <v>1.58</v>
      </c>
      <c r="I34" s="226">
        <v>6.5</v>
      </c>
      <c r="J34" s="456">
        <v>719581</v>
      </c>
      <c r="K34" s="457">
        <v>719580.83</v>
      </c>
      <c r="L34" s="458">
        <v>164180</v>
      </c>
      <c r="M34" s="457">
        <v>164179.83</v>
      </c>
      <c r="N34" s="226">
        <v>783.0382497605989</v>
      </c>
    </row>
    <row r="35" spans="1:14" s="33" customFormat="1" ht="12.75" customHeight="1">
      <c r="A35" s="455" t="s">
        <v>329</v>
      </c>
      <c r="B35" s="226">
        <v>135</v>
      </c>
      <c r="C35" s="226">
        <v>107</v>
      </c>
      <c r="D35" s="226">
        <v>5</v>
      </c>
      <c r="E35" s="226">
        <v>134</v>
      </c>
      <c r="F35" s="226">
        <v>20.58</v>
      </c>
      <c r="G35" s="226">
        <v>10.16</v>
      </c>
      <c r="H35" s="226">
        <v>2</v>
      </c>
      <c r="I35" s="226">
        <v>8.42</v>
      </c>
      <c r="J35" s="456">
        <v>801664</v>
      </c>
      <c r="K35" s="457">
        <v>801663.8</v>
      </c>
      <c r="L35" s="458">
        <v>6942</v>
      </c>
      <c r="M35" s="457">
        <v>6941.8</v>
      </c>
      <c r="N35" s="226">
        <v>494.8541975308642</v>
      </c>
    </row>
    <row r="36" spans="1:14" s="33" customFormat="1" ht="12.75" customHeight="1">
      <c r="A36" s="455" t="s">
        <v>330</v>
      </c>
      <c r="B36" s="226">
        <v>111</v>
      </c>
      <c r="C36" s="226">
        <v>85</v>
      </c>
      <c r="D36" s="226">
        <v>5</v>
      </c>
      <c r="E36" s="226">
        <v>107</v>
      </c>
      <c r="F36" s="226">
        <v>22.56</v>
      </c>
      <c r="G36" s="226">
        <v>11.75</v>
      </c>
      <c r="H36" s="226">
        <v>2</v>
      </c>
      <c r="I36" s="226">
        <v>8.81</v>
      </c>
      <c r="J36" s="456">
        <v>832631</v>
      </c>
      <c r="K36" s="457">
        <v>832630.78</v>
      </c>
      <c r="L36" s="458">
        <v>0</v>
      </c>
      <c r="M36" s="457">
        <v>0</v>
      </c>
      <c r="N36" s="226">
        <v>625.0981831831832</v>
      </c>
    </row>
    <row r="37" spans="1:14" s="33" customFormat="1" ht="12.75" customHeight="1">
      <c r="A37" s="455" t="s">
        <v>331</v>
      </c>
      <c r="B37" s="226">
        <v>180.75</v>
      </c>
      <c r="C37" s="226">
        <v>174.25</v>
      </c>
      <c r="D37" s="226">
        <v>6.5</v>
      </c>
      <c r="E37" s="226">
        <v>178.2</v>
      </c>
      <c r="F37" s="226">
        <v>31.85</v>
      </c>
      <c r="G37" s="226">
        <v>16.35</v>
      </c>
      <c r="H37" s="226">
        <v>2.58</v>
      </c>
      <c r="I37" s="226">
        <v>12.92</v>
      </c>
      <c r="J37" s="456">
        <v>1042319</v>
      </c>
      <c r="K37" s="457">
        <v>1042319</v>
      </c>
      <c r="L37" s="458">
        <v>0</v>
      </c>
      <c r="M37" s="457">
        <v>0</v>
      </c>
      <c r="N37" s="226">
        <v>480.5527893038266</v>
      </c>
    </row>
    <row r="38" spans="1:14" s="33" customFormat="1" ht="12.75" customHeight="1">
      <c r="A38" s="455" t="s">
        <v>332</v>
      </c>
      <c r="B38" s="226">
        <v>173.08</v>
      </c>
      <c r="C38" s="226">
        <v>117.66</v>
      </c>
      <c r="D38" s="226">
        <v>7.33</v>
      </c>
      <c r="E38" s="226">
        <v>169.25</v>
      </c>
      <c r="F38" s="226">
        <v>29.87</v>
      </c>
      <c r="G38" s="226">
        <v>14.41</v>
      </c>
      <c r="H38" s="226">
        <v>2.33</v>
      </c>
      <c r="I38" s="226">
        <v>13.13</v>
      </c>
      <c r="J38" s="456">
        <v>1941417</v>
      </c>
      <c r="K38" s="457">
        <v>1921168.87</v>
      </c>
      <c r="L38" s="458">
        <v>845000</v>
      </c>
      <c r="M38" s="457">
        <v>824751.87</v>
      </c>
      <c r="N38" s="226">
        <v>924.9907894230031</v>
      </c>
    </row>
    <row r="39" spans="1:14" s="33" customFormat="1" ht="12.75" customHeight="1">
      <c r="A39" s="455" t="s">
        <v>333</v>
      </c>
      <c r="B39" s="226">
        <v>92.33</v>
      </c>
      <c r="C39" s="226">
        <v>84.08</v>
      </c>
      <c r="D39" s="226">
        <v>4</v>
      </c>
      <c r="E39" s="226">
        <v>90.41</v>
      </c>
      <c r="F39" s="226">
        <v>19.67</v>
      </c>
      <c r="G39" s="226">
        <v>10.93</v>
      </c>
      <c r="H39" s="226">
        <v>1.77</v>
      </c>
      <c r="I39" s="226">
        <v>6.97</v>
      </c>
      <c r="J39" s="456">
        <v>705397</v>
      </c>
      <c r="K39" s="457">
        <v>705379.85</v>
      </c>
      <c r="L39" s="458">
        <v>0</v>
      </c>
      <c r="M39" s="457">
        <v>0</v>
      </c>
      <c r="N39" s="226">
        <v>636.6473970179428</v>
      </c>
    </row>
    <row r="40" spans="1:14" s="33" customFormat="1" ht="12.75" customHeight="1">
      <c r="A40" s="455" t="s">
        <v>334</v>
      </c>
      <c r="B40" s="226">
        <v>170</v>
      </c>
      <c r="C40" s="226">
        <v>155</v>
      </c>
      <c r="D40" s="226">
        <v>7</v>
      </c>
      <c r="E40" s="226">
        <v>160</v>
      </c>
      <c r="F40" s="226">
        <v>30.12</v>
      </c>
      <c r="G40" s="226">
        <v>15.46</v>
      </c>
      <c r="H40" s="226">
        <v>2.25</v>
      </c>
      <c r="I40" s="226">
        <v>12.41</v>
      </c>
      <c r="J40" s="456">
        <v>1082730</v>
      </c>
      <c r="K40" s="457">
        <v>1082729</v>
      </c>
      <c r="L40" s="458">
        <v>0</v>
      </c>
      <c r="M40" s="457">
        <v>0</v>
      </c>
      <c r="N40" s="226">
        <v>530.7495098039216</v>
      </c>
    </row>
    <row r="41" spans="1:14" s="33" customFormat="1" ht="12.75" customHeight="1">
      <c r="A41" s="455" t="s">
        <v>335</v>
      </c>
      <c r="B41" s="226">
        <v>104.41</v>
      </c>
      <c r="C41" s="226">
        <v>96.33</v>
      </c>
      <c r="D41" s="226">
        <v>4.33</v>
      </c>
      <c r="E41" s="226">
        <v>104.92</v>
      </c>
      <c r="F41" s="226">
        <v>21.96</v>
      </c>
      <c r="G41" s="226">
        <v>10.38</v>
      </c>
      <c r="H41" s="226">
        <v>1.75</v>
      </c>
      <c r="I41" s="226">
        <v>9.83</v>
      </c>
      <c r="J41" s="456">
        <v>753364</v>
      </c>
      <c r="K41" s="457">
        <v>753364</v>
      </c>
      <c r="L41" s="458">
        <v>0</v>
      </c>
      <c r="M41" s="457">
        <v>0</v>
      </c>
      <c r="N41" s="226">
        <v>601.2865945152124</v>
      </c>
    </row>
    <row r="42" spans="1:14" s="33" customFormat="1" ht="12.75" customHeight="1">
      <c r="A42" s="455" t="s">
        <v>336</v>
      </c>
      <c r="B42" s="226">
        <v>201</v>
      </c>
      <c r="C42" s="226">
        <v>196</v>
      </c>
      <c r="D42" s="226">
        <v>8</v>
      </c>
      <c r="E42" s="226">
        <v>201</v>
      </c>
      <c r="F42" s="226">
        <v>35.37</v>
      </c>
      <c r="G42" s="226">
        <v>16.37</v>
      </c>
      <c r="H42" s="226">
        <v>3</v>
      </c>
      <c r="I42" s="226">
        <v>16</v>
      </c>
      <c r="J42" s="456">
        <v>1204723</v>
      </c>
      <c r="K42" s="457">
        <v>1204723</v>
      </c>
      <c r="L42" s="458">
        <v>0</v>
      </c>
      <c r="M42" s="457">
        <v>0</v>
      </c>
      <c r="N42" s="226">
        <v>499.4705638474295</v>
      </c>
    </row>
    <row r="43" spans="1:14" s="33" customFormat="1" ht="12.75" customHeight="1">
      <c r="A43" s="455" t="s">
        <v>337</v>
      </c>
      <c r="B43" s="226">
        <v>89</v>
      </c>
      <c r="C43" s="226">
        <v>80</v>
      </c>
      <c r="D43" s="226">
        <v>4</v>
      </c>
      <c r="E43" s="226">
        <v>88</v>
      </c>
      <c r="F43" s="226">
        <v>19.61</v>
      </c>
      <c r="G43" s="226">
        <v>9.28</v>
      </c>
      <c r="H43" s="226">
        <v>2</v>
      </c>
      <c r="I43" s="226">
        <v>8.33</v>
      </c>
      <c r="J43" s="456">
        <v>632863</v>
      </c>
      <c r="K43" s="457">
        <v>632863</v>
      </c>
      <c r="L43" s="458">
        <v>0</v>
      </c>
      <c r="M43" s="457">
        <v>0</v>
      </c>
      <c r="N43" s="226">
        <v>592.5683520599251</v>
      </c>
    </row>
    <row r="44" spans="1:14" s="33" customFormat="1" ht="12.75" customHeight="1">
      <c r="A44" s="455" t="s">
        <v>338</v>
      </c>
      <c r="B44" s="226">
        <v>94</v>
      </c>
      <c r="C44" s="226">
        <v>74</v>
      </c>
      <c r="D44" s="226">
        <v>4</v>
      </c>
      <c r="E44" s="226">
        <v>92</v>
      </c>
      <c r="F44" s="226">
        <v>19.8</v>
      </c>
      <c r="G44" s="226">
        <v>9.95</v>
      </c>
      <c r="H44" s="226">
        <v>1.75</v>
      </c>
      <c r="I44" s="226">
        <v>8.1</v>
      </c>
      <c r="J44" s="456">
        <v>667434</v>
      </c>
      <c r="K44" s="457">
        <v>662434</v>
      </c>
      <c r="L44" s="458">
        <v>25000</v>
      </c>
      <c r="M44" s="457">
        <v>20000</v>
      </c>
      <c r="N44" s="226">
        <v>587.2641843971631</v>
      </c>
    </row>
    <row r="45" spans="1:14" s="33" customFormat="1" ht="14.25" customHeight="1">
      <c r="A45" s="459" t="s">
        <v>339</v>
      </c>
      <c r="B45" s="227">
        <v>4157.05</v>
      </c>
      <c r="C45" s="227">
        <v>3674.88</v>
      </c>
      <c r="D45" s="227">
        <v>173.12</v>
      </c>
      <c r="E45" s="227">
        <v>4001.03</v>
      </c>
      <c r="F45" s="227">
        <v>794.675</v>
      </c>
      <c r="G45" s="227">
        <v>394.72</v>
      </c>
      <c r="H45" s="227">
        <v>70.9</v>
      </c>
      <c r="I45" s="227">
        <v>329.055</v>
      </c>
      <c r="J45" s="460">
        <v>30704455</v>
      </c>
      <c r="K45" s="460">
        <v>30377607.330000002</v>
      </c>
      <c r="L45" s="460">
        <v>2459799</v>
      </c>
      <c r="M45" s="460">
        <v>2143157.31</v>
      </c>
      <c r="N45" s="224">
        <v>608.9576207887807</v>
      </c>
    </row>
    <row r="46" spans="2:14" s="3" customFormat="1" ht="12.75">
      <c r="B46" s="461"/>
      <c r="C46" s="461"/>
      <c r="D46" s="461"/>
      <c r="E46" s="461"/>
      <c r="F46" s="461"/>
      <c r="G46" s="461"/>
      <c r="H46" s="461"/>
      <c r="I46" s="461"/>
      <c r="J46" s="4"/>
      <c r="K46" s="4"/>
      <c r="L46" s="461"/>
      <c r="M46" s="4"/>
      <c r="N46" s="461"/>
    </row>
    <row r="47" spans="2:14" s="3" customFormat="1" ht="12.75">
      <c r="B47" s="461"/>
      <c r="C47" s="461"/>
      <c r="D47" s="461"/>
      <c r="E47" s="461"/>
      <c r="F47" s="461"/>
      <c r="G47" s="461"/>
      <c r="H47" s="461"/>
      <c r="I47" s="461"/>
      <c r="J47" s="4"/>
      <c r="K47" s="4"/>
      <c r="L47" s="461"/>
      <c r="M47" s="4"/>
      <c r="N47" s="461"/>
    </row>
    <row r="48" spans="2:14" s="3" customFormat="1" ht="12.75">
      <c r="B48" s="461"/>
      <c r="C48" s="461"/>
      <c r="D48" s="461"/>
      <c r="E48" s="461"/>
      <c r="F48" s="461"/>
      <c r="G48" s="461"/>
      <c r="H48" s="461"/>
      <c r="I48" s="461"/>
      <c r="J48" s="4"/>
      <c r="K48" s="4"/>
      <c r="L48" s="461"/>
      <c r="M48" s="4"/>
      <c r="N48" s="461"/>
    </row>
    <row r="49" spans="10:13" s="3" customFormat="1" ht="12.75">
      <c r="J49" s="4"/>
      <c r="K49" s="4"/>
      <c r="L49" s="461"/>
      <c r="M49" s="4"/>
    </row>
    <row r="50" spans="10:13" s="3" customFormat="1" ht="12.75">
      <c r="J50" s="4"/>
      <c r="K50" s="4"/>
      <c r="L50" s="461"/>
      <c r="M50" s="4"/>
    </row>
    <row r="51" spans="10:13" s="3" customFormat="1" ht="12.75">
      <c r="J51" s="4"/>
      <c r="K51" s="4"/>
      <c r="L51" s="461"/>
      <c r="M51" s="4"/>
    </row>
    <row r="52" spans="10:13" s="3" customFormat="1" ht="12.75">
      <c r="J52" s="4"/>
      <c r="K52" s="4"/>
      <c r="L52" s="461"/>
      <c r="M52" s="4"/>
    </row>
    <row r="53" spans="10:13" s="3" customFormat="1" ht="12.75">
      <c r="J53" s="4"/>
      <c r="K53" s="4"/>
      <c r="L53" s="461"/>
      <c r="M53" s="4"/>
    </row>
    <row r="54" spans="10:13" s="3" customFormat="1" ht="12.75">
      <c r="J54" s="4"/>
      <c r="K54" s="4"/>
      <c r="L54" s="461"/>
      <c r="M54" s="4"/>
    </row>
    <row r="55" spans="10:13" s="3" customFormat="1" ht="12.75">
      <c r="J55" s="4"/>
      <c r="K55" s="4"/>
      <c r="L55" s="461"/>
      <c r="M55" s="4"/>
    </row>
    <row r="56" spans="10:13" s="3" customFormat="1" ht="12.75">
      <c r="J56" s="4"/>
      <c r="K56" s="4"/>
      <c r="L56" s="461"/>
      <c r="M56" s="4"/>
    </row>
    <row r="57" spans="10:13" s="3" customFormat="1" ht="12.75">
      <c r="J57" s="4"/>
      <c r="K57" s="4"/>
      <c r="L57" s="461"/>
      <c r="M57" s="4"/>
    </row>
    <row r="58" spans="10:13" s="3" customFormat="1" ht="12.75">
      <c r="J58" s="4"/>
      <c r="K58" s="4"/>
      <c r="L58" s="461"/>
      <c r="M58" s="4"/>
    </row>
    <row r="59" spans="10:13" s="3" customFormat="1" ht="12.75">
      <c r="J59" s="4"/>
      <c r="K59" s="4"/>
      <c r="L59" s="461"/>
      <c r="M59" s="4"/>
    </row>
    <row r="60" spans="10:13" s="3" customFormat="1" ht="12.75">
      <c r="J60" s="4"/>
      <c r="K60" s="4"/>
      <c r="L60" s="461"/>
      <c r="M60" s="4"/>
    </row>
    <row r="61" spans="10:13" s="3" customFormat="1" ht="12.75">
      <c r="J61" s="4"/>
      <c r="K61" s="4"/>
      <c r="L61" s="461"/>
      <c r="M61" s="4"/>
    </row>
    <row r="62" spans="10:13" s="3" customFormat="1" ht="12.75">
      <c r="J62" s="4"/>
      <c r="K62" s="4"/>
      <c r="L62" s="461"/>
      <c r="M62" s="4"/>
    </row>
    <row r="63" spans="10:13" s="3" customFormat="1" ht="12.75">
      <c r="J63" s="4"/>
      <c r="K63" s="4"/>
      <c r="L63" s="461"/>
      <c r="M63" s="4"/>
    </row>
    <row r="64" spans="10:13" s="3" customFormat="1" ht="12.75">
      <c r="J64" s="4"/>
      <c r="K64" s="4"/>
      <c r="L64" s="461"/>
      <c r="M64" s="4"/>
    </row>
    <row r="65" spans="10:13" s="3" customFormat="1" ht="12.75">
      <c r="J65" s="4"/>
      <c r="K65" s="4"/>
      <c r="L65" s="461"/>
      <c r="M65" s="4"/>
    </row>
    <row r="66" spans="10:13" s="3" customFormat="1" ht="12.75">
      <c r="J66" s="4"/>
      <c r="K66" s="4"/>
      <c r="L66" s="461"/>
      <c r="M66" s="4"/>
    </row>
    <row r="67" spans="10:13" s="3" customFormat="1" ht="12.75">
      <c r="J67" s="4"/>
      <c r="K67" s="4"/>
      <c r="L67" s="461"/>
      <c r="M67" s="4"/>
    </row>
    <row r="68" spans="10:13" s="3" customFormat="1" ht="12.75">
      <c r="J68" s="4"/>
      <c r="K68" s="4"/>
      <c r="L68" s="461"/>
      <c r="M68" s="4"/>
    </row>
    <row r="69" spans="10:13" s="3" customFormat="1" ht="12.75">
      <c r="J69" s="4"/>
      <c r="K69" s="4"/>
      <c r="L69" s="461"/>
      <c r="M69" s="4"/>
    </row>
    <row r="70" spans="10:13" s="3" customFormat="1" ht="12.75">
      <c r="J70" s="4"/>
      <c r="K70" s="4"/>
      <c r="L70" s="461"/>
      <c r="M70" s="4"/>
    </row>
    <row r="71" spans="10:13" s="3" customFormat="1" ht="12.75">
      <c r="J71" s="4"/>
      <c r="K71" s="4"/>
      <c r="L71" s="461"/>
      <c r="M71" s="4"/>
    </row>
  </sheetData>
  <sheetProtection/>
  <mergeCells count="15">
    <mergeCell ref="D4:D7"/>
    <mergeCell ref="F4:I4"/>
    <mergeCell ref="F5:F7"/>
    <mergeCell ref="G5:I5"/>
    <mergeCell ref="G6:G7"/>
    <mergeCell ref="A2:N2"/>
    <mergeCell ref="E4:E7"/>
    <mergeCell ref="I6:I7"/>
    <mergeCell ref="H6:H7"/>
    <mergeCell ref="J4:K6"/>
    <mergeCell ref="L4:M6"/>
    <mergeCell ref="A4:A7"/>
    <mergeCell ref="B4:B7"/>
    <mergeCell ref="N4:N7"/>
    <mergeCell ref="C4:C7"/>
  </mergeCells>
  <printOptions/>
  <pageMargins left="0.54" right="0.3937007874015748" top="0.54" bottom="0.24" header="0.44" footer="0.1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Gdyni</dc:creator>
  <cp:keywords/>
  <dc:description/>
  <cp:lastModifiedBy>kbaza</cp:lastModifiedBy>
  <cp:lastPrinted>2010-03-16T12:20:43Z</cp:lastPrinted>
  <dcterms:created xsi:type="dcterms:W3CDTF">1998-01-28T09:06:54Z</dcterms:created>
  <dcterms:modified xsi:type="dcterms:W3CDTF">2010-03-26T14:35:49Z</dcterms:modified>
  <cp:category/>
  <cp:version/>
  <cp:contentType/>
  <cp:contentStatus/>
</cp:coreProperties>
</file>