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8150" windowHeight="11505" activeTab="0"/>
  </bookViews>
  <sheets>
    <sheet name="GRANTY" sheetId="1" r:id="rId1"/>
  </sheets>
  <definedNames>
    <definedName name="_xlnm.Print_Titles" localSheetId="0">'GRANTY'!$3:$3</definedName>
  </definedNames>
  <calcPr fullCalcOnLoad="1"/>
</workbook>
</file>

<file path=xl/sharedStrings.xml><?xml version="1.0" encoding="utf-8"?>
<sst xmlns="http://schemas.openxmlformats.org/spreadsheetml/2006/main" count="682" uniqueCount="357">
  <si>
    <t>WYKONANIE  WYDATKÓW  NA REALIZACJĘ ZADAŃ WłASNYCH GMINY  PRZEZ ORGANIZACJE PROWADZĄCE DZIAŁALNOŚĆ POŻYTKU PUBLICZNEGO ZA 2009 ROK</t>
  </si>
  <si>
    <t>Dz.</t>
  </si>
  <si>
    <t>Rozdz.</t>
  </si>
  <si>
    <t>§</t>
  </si>
  <si>
    <t>Wydział</t>
  </si>
  <si>
    <t>Organizacja</t>
  </si>
  <si>
    <t xml:space="preserve"> Zadanie</t>
  </si>
  <si>
    <t>Kwota przyznana</t>
  </si>
  <si>
    <t>Kwota przekazana</t>
  </si>
  <si>
    <t>% wyk.</t>
  </si>
  <si>
    <t>Wydział Polityki Gospodarczej</t>
  </si>
  <si>
    <t xml:space="preserve">Fundacja Gospodarcza </t>
  </si>
  <si>
    <t>Pomorskie Miasteczko Zawodów</t>
  </si>
  <si>
    <t>Biuro Prezydenta</t>
  </si>
  <si>
    <t>Stowarzyszenie OVUM</t>
  </si>
  <si>
    <t>Biuro Porad Obywatelskich</t>
  </si>
  <si>
    <t>Wydział Edukacji</t>
  </si>
  <si>
    <t xml:space="preserve">Granty - Zw. Harcerstwa Polskiego - Hufiec Gdyński </t>
  </si>
  <si>
    <t>Granty - Towarzystwo Wspierania Inicjatyw Turystycznych i Rozwoju Młodych Talentów "Talent"</t>
  </si>
  <si>
    <t>Młoda Informatyczna Gdynia</t>
  </si>
  <si>
    <t>Granty - Stowarzyszenie ELEUSIS</t>
  </si>
  <si>
    <t>Granty - Stowarzyszenie Centrum Współpracy Młodzieży</t>
  </si>
  <si>
    <t>Wspieranie międzynarodowych staży i wymian</t>
  </si>
  <si>
    <t>GOSiR</t>
  </si>
  <si>
    <t>Wydział Zdrowia</t>
  </si>
  <si>
    <t>Stowarzyszenie Abstynentów GDYNIA Gdyńskie Abstynenckie Koło Rekreacyjno-Sportowe PROFIT</t>
  </si>
  <si>
    <t>Gdyńska Abstynencka Liga Piłki Nożnej</t>
  </si>
  <si>
    <t>Gry sportowe jako forma wspierania abstynenji.." i udział w VII Kociewskiej Spartakiadzie Klubów i Ruchów Trzeźwościowych</t>
  </si>
  <si>
    <t>Klub Kolarski TREK</t>
  </si>
  <si>
    <t>"Wytrwać do mety - kolarstwo jako wsparcie w profilaktyce uzależnień"</t>
  </si>
  <si>
    <t>MOPS</t>
  </si>
  <si>
    <t>Prowadzenie schroniska z funkcją interwencyjnego punktu noclegowego dla osób w stanie nietrzeźwości</t>
  </si>
  <si>
    <t>Prowadzenie schroniska dla bezdomnych uzależnionych od alkoholu przez Chrześcijańskie Stow. Dobroczynne</t>
  </si>
  <si>
    <t>Stow. Społeczna Edukacja NON-STOP</t>
  </si>
  <si>
    <t>Prowadzenie świetlicy socjoterapeutycznej (Żeglarzy 5)</t>
  </si>
  <si>
    <t>Gdyńskie Stowarzyszenie Integracyjne „PROMYK”</t>
  </si>
  <si>
    <t>Prowadzenie świetlicy socjoterapeutycznej  (ul. Maciejewicza 11)</t>
  </si>
  <si>
    <t>Stowarzyszenie Animatorów Zdrowia Psychicznego ZIELONA MYŚL</t>
  </si>
  <si>
    <t>Prowadzenie świetlicy socjoterapeutycznej w Gdyni przy ul. Cylkowskiego 5 w SP 34</t>
  </si>
  <si>
    <t>Stowarzyszenie na rzecz Dzieci i Młodzieży "Vitawa"</t>
  </si>
  <si>
    <t>Prowadzenie świetlicy socjoterapeutycznej w Gdyni przy ul. Chwarznieńskiej 2</t>
  </si>
  <si>
    <t>Prowadzenie świetlicy socjoterapeutycznej w Gdyni przy ul. Wiczlińskiej 93</t>
  </si>
  <si>
    <t xml:space="preserve">Prowadzenie świetlicy socjoterapeutycznej w Gdyni przy ul. Abrahama 82 </t>
  </si>
  <si>
    <t>Stowarzyszenie na rzecz Wspierania i Rozwoju Rodziny "PERSPEKTYWA"</t>
  </si>
  <si>
    <t>Prowadzenie świetlicy socjoterapeutycznej w Gdyni przy ul. Chabrowej 43 przy SP 16</t>
  </si>
  <si>
    <t>Prowadzenie świetlicy socjoterapeutycznej w Gdyni przy ul. Cechowej 22 przy SP 6</t>
  </si>
  <si>
    <t>Stowarzyszenie na rzecz Wspierania Rodzin "Otwarte Drzwi"</t>
  </si>
  <si>
    <t xml:space="preserve">Prowadzenie świetlicy socjoterapeutycznej w Gdyni przy ul. Nagietkowej 73              </t>
  </si>
  <si>
    <t>Stowarzyszenie RAZEM</t>
  </si>
  <si>
    <t>Prowadzenie świetlicy socjoterapeutycznej w Gdyni przy ul. Leszczynki 177</t>
  </si>
  <si>
    <t>Stowarzyszenie Regionalne Centrum Wsparcia Społecznego</t>
  </si>
  <si>
    <t>Prowadzenie świetlicy socjoterapeutycznej w Gdyni przy ul. Portowa 2</t>
  </si>
  <si>
    <t>Gdyńskie Stowarzyszenie FAMILIA</t>
  </si>
  <si>
    <t xml:space="preserve">Prowadzenie świetlicy socjoterapeutycznej w Gdyni przy ul. L.Staffa 10 w Zespole Szkół Nr 10 </t>
  </si>
  <si>
    <t>Prowadzenie świetlicy socjoterapeutycznej w Gdyni przy ul. Morskiej 89</t>
  </si>
  <si>
    <t>Towarzystwo Profilaktyki Środowiskowej "MROWISKO"</t>
  </si>
  <si>
    <t>Prowadzenie świetlicy socjoterapeutycznej w Gdyni przy ul. Opata Hackiego 17</t>
  </si>
  <si>
    <t>Prowadzenie świetlicy socjoterapeutycznej w Gdyni przy ul. Płk.Dąbka 52</t>
  </si>
  <si>
    <t>Towarzystwo Przyjaciół Dzieci</t>
  </si>
  <si>
    <t>Prowadzenie klubu młodzieżowegoj w dzielnicy Działki Leśne</t>
  </si>
  <si>
    <t>Profilaktyka przez sport</t>
  </si>
  <si>
    <t>Parafia p.w.Św.Judy Apostoła</t>
  </si>
  <si>
    <t>Prowadzenie świetlicy socjoterapeutycznej w Gdyni przy ul. Unruga 150</t>
  </si>
  <si>
    <t>Granty - Fundacja Gdyński Most Nadziei</t>
  </si>
  <si>
    <t>Profilaktyka onkologiczna - Akademia walki z rakiem</t>
  </si>
  <si>
    <t>Gdańskie Stowarzyszenie Pomocy Osobom z Chorobą Alzheimera</t>
  </si>
  <si>
    <t>Grupy wsparcia i rehabilitacja</t>
  </si>
  <si>
    <t>Stowarzyszenie Hospicjum Św. Wawrzyńca</t>
  </si>
  <si>
    <t>Opieka paliatywna</t>
  </si>
  <si>
    <t>Domowa opieka nad terminalnie chorymi</t>
  </si>
  <si>
    <t>Polskie Towarzystwo Stwardnienia Rozsianego "SCLEROSIS MULTIPLEX"</t>
  </si>
  <si>
    <t>Wizyty domowe lekarzy specjalistów u chorych na SM mieszkańców Gdyni"Ochrona zdrowia i edukacja zdrowotna w warunkach domowych dla przewlekle chorych na SM</t>
  </si>
  <si>
    <t>Stowarzyszenie Pomocy Dzieciom z Nadpobudliwością Psychoruchową i ich Rodzinom POMOST</t>
  </si>
  <si>
    <t>Wspieranie rodzin dzieci z nadpobudliwością psychoruchową (ADHD)</t>
  </si>
  <si>
    <t>CARITAS Archidiecezji Gdańskiej</t>
  </si>
  <si>
    <t>"Grupy wsparcia i rehabilitacji"</t>
  </si>
  <si>
    <t>Prowadzenie placówki rodzinnej</t>
  </si>
  <si>
    <t>Prowadzenie RDD nr 9</t>
  </si>
  <si>
    <t>Prowadzenie placówki opiekuńczo wychowawczej Dom dla Młodzieży</t>
  </si>
  <si>
    <t>Prowadzenie placówki opiekuńczo-wychowawczej typu socjalizacyjnego Dziecięca Przystań</t>
  </si>
  <si>
    <t>Stowarzyszenie Integracyjne PROMYK</t>
  </si>
  <si>
    <t>Prowadzenie Ośrodka Adaptacyjnego dla Dzieci i Młodzieży Niepełnosprawnej</t>
  </si>
  <si>
    <t>Stowarzyszenie AGAPE</t>
  </si>
  <si>
    <t>Prowadzenie schroniska dla bezdomnych przez Stowarzyszenie Alter Ego</t>
  </si>
  <si>
    <t>Ośrodek Interwencji Kryzysowej</t>
  </si>
  <si>
    <t>Fundacja "Niesiemy pomoc"</t>
  </si>
  <si>
    <t>Świadczenie usług opiekuńczych</t>
  </si>
  <si>
    <t>Polski Czerwony Krzyż</t>
  </si>
  <si>
    <t>Zapewnienie specjalistycznych usług opiekuńczych osobom chorym psychicznie na terenie miasta Gdynia</t>
  </si>
  <si>
    <t>Stowarzyszenie Penitencjarne PATRONAT</t>
  </si>
  <si>
    <t>Pomoc osobom zwalnianym z więzienia i ich rodzinom</t>
  </si>
  <si>
    <t>Sam. Ref. Ds. Osób Niepełnosprawnych</t>
  </si>
  <si>
    <t>ADAPA Fundacja na rzecz osób z autyzmem  i innymi zaburzeniami rozwoju</t>
  </si>
  <si>
    <t xml:space="preserve">Klub działań różnych. Popołudniowe zajęcia aktywizujące dla osób niepełnosprawnych </t>
  </si>
  <si>
    <t>Fundacja PATMOS</t>
  </si>
  <si>
    <t>"Bądźmy zdrowi razem" wspólna rehabilitacja dzieci</t>
  </si>
  <si>
    <t>Fundacja Ochrony praw Dziecka</t>
  </si>
  <si>
    <t>Pełna rehabilitacja dzieci i młodzieży niepełnosprawnej, wsparcie psychologiczne i terapeutyczne dla dzieci niepełnosprawnych i ich rodzin</t>
  </si>
  <si>
    <t>Ośrodek Rehabilitacji "Wyrównywanie szans"</t>
  </si>
  <si>
    <t>Fundacja Strefa Tango</t>
  </si>
  <si>
    <t>Zajęcia taneczno – ruchowe „Kocham tango”</t>
  </si>
  <si>
    <t>Fundacja DOGTOR</t>
  </si>
  <si>
    <t>Prowadzenie terapii przy udziale zwierząt w Ośrodku Fundacji Dogtor oraz placówkach współpracujących z Fundacją</t>
  </si>
  <si>
    <t>Samodzielny Referat do spraw Osób Niepełnosprawnych</t>
  </si>
  <si>
    <t>Stowarzyszenie Pomocy Osobom Autystycznym w Gdańsku</t>
  </si>
  <si>
    <t xml:space="preserve">Likwidacja barier związanych z niepełnosprawnością: program aktywizacji społecznej i zawodowej dorosłych osób z autyzmem  </t>
  </si>
  <si>
    <t>Spotkania integracyjne</t>
  </si>
  <si>
    <t>Klub Sportowy Niepełnosprawnych START</t>
  </si>
  <si>
    <t>Sport osób niepełnosprawnych</t>
  </si>
  <si>
    <t>Gdyńskie Stowarzyszenie Integracyjne „Promyk”</t>
  </si>
  <si>
    <t>Spływ kajakowy dla młodzieży niepełnosprawnej - rozwijamy się przez uprawianie turystyki</t>
  </si>
  <si>
    <t>Nie jesteś sam – program wsparcia osób niepełnosprawnych i członków ich rodzin</t>
  </si>
  <si>
    <t>Ekshalibór – integracyjny obóz letni</t>
  </si>
  <si>
    <t>VI Ogólnopolska Spartakiada Osób Niepełnosprawnch</t>
  </si>
  <si>
    <t>Gdyńskie Stowarzyszenie Osób Niesłyszących ich Rodzin i Przyjaciół EFFETHA</t>
  </si>
  <si>
    <t>Wyrównywanie szans rozwoju dzieci z rodzin głuchoniemych, dzieci niedosłyszących i niesłyszących</t>
  </si>
  <si>
    <t>Rehabilitacja dzieci i dorosłych osób niepełnosprawnych</t>
  </si>
  <si>
    <t>Pomoc asystenta skierowana do osób niepełnosprawnych</t>
  </si>
  <si>
    <t>Prowadzenie Gdyńskiego Centrum dla Osób Niesłyszących i Niedosłyszacych</t>
  </si>
  <si>
    <t>Polskie Stowarzyszenie na Rzecz Osób z Upośledzeniem Umysłowym Koło w Gdyni</t>
  </si>
  <si>
    <t>Prowadzenie wczesnej intterwencji dla dzieci w wieku 3 - 7 lat</t>
  </si>
  <si>
    <t>Kontynuacja programu „Nie jesteś sam” wspomaganie rozwoju dzieci w wieku szkolnym niepełnosprawnych intelektualnie i z innymi dysfunkcjami rozwojowymi</t>
  </si>
  <si>
    <t>Teatr Biuro Rzeczy Osobistych - uczestnictwo w kulturze formą aktywizacji zawodowej i społecznej osób niepełnosprawnych</t>
  </si>
  <si>
    <t>Polskie Towarzystwo Laryngektomowanych</t>
  </si>
  <si>
    <t>Prowadzenie aktywizacji społecznej osób po amputacji krtani</t>
  </si>
  <si>
    <t>Polskie Towarzystwo Stwardnienie Rozsianego Oddz. Woj. W Gdańsku</t>
  </si>
  <si>
    <t>Utrzymanie sprawności fizycznej osób chorych na stwardnienie rozsiane</t>
  </si>
  <si>
    <t>Wspieranie pschologiczne chorych na SM</t>
  </si>
  <si>
    <t>"Razem w plenerze" pobudzanie aktywności chorych na SM</t>
  </si>
  <si>
    <t>Spacer po zdrowie wśród chorych na SM</t>
  </si>
  <si>
    <t>Stowarzyszenie Amazonek Gdyńskich</t>
  </si>
  <si>
    <t>Wsparcie psychologiczne kobiet po leczeniu raka piersi i zapobieganie obrzękom limfatycznym</t>
  </si>
  <si>
    <t>Zachowanie i utrzymanie sprawności po leczeniu raka piersi</t>
  </si>
  <si>
    <t>Stowarzyszenie Turystyki Bez Barier</t>
  </si>
  <si>
    <t>Znam moje Pomorze – spotkania dla osób niepełnosprawnych 2009</t>
  </si>
  <si>
    <t>Stowarzyszenie Chorych na Chorobę Parkinsona i ich Rodzin</t>
  </si>
  <si>
    <t>Rehabilitacja grupowa</t>
  </si>
  <si>
    <t>Integracja i rehabilitacja</t>
  </si>
  <si>
    <t>Sprawność</t>
  </si>
  <si>
    <t>Gdyńskie stowarzyszenie na rzecz osób niepełnosprawnych intelektualnie "Dom Marzeń"</t>
  </si>
  <si>
    <t>Podróże donikąd + twórcze spotkania = wyprawa po złote runo</t>
  </si>
  <si>
    <t>Stowarzyszenie na rzecz osób z kryzysami psychicznymi „PRZYJAZNA DŁOŃ”</t>
  </si>
  <si>
    <t>„Sobotnie zajęcia klubowe”</t>
  </si>
  <si>
    <t>Stowarzyszenie Osób z Wadą Słuchu CISZA</t>
  </si>
  <si>
    <t xml:space="preserve">Zajęcia rekreacyjno – sportowe najlepszym lekarstwem na przezwyciężenie uzależnień – daj mi szansę </t>
  </si>
  <si>
    <t>Stowarzyszenie Pomocy Osobom Niepełnosprawnym SPON</t>
  </si>
  <si>
    <t>Poprawa sprawności fizycznej i psychicznej osób niepełnosprawnych</t>
  </si>
  <si>
    <t>Uczniowski Klub Sportowy ORLIK</t>
  </si>
  <si>
    <t>Wszechstonne wspomaganie rozwoju dzieci  w wieku przedszkolnym i szkolnym z dysfunkcjami psychoruchowymi</t>
  </si>
  <si>
    <t>Polski Związek Głuchych Oddział Pomorski</t>
  </si>
  <si>
    <t>X Zlot Osob Niepełnosprawnych z okazji Międznarodowego Dnia Głuchego</t>
  </si>
  <si>
    <t>Związek Inwalidów Wojennych RP Zarząd Oddziału w Gdyni</t>
  </si>
  <si>
    <t xml:space="preserve">Pomoc osobom niepełnosprawnym i Integracja środowiska osób niepełnosprawnych zrzeszonych w Związku Inwalidów Wojennych RP </t>
  </si>
  <si>
    <t>Stowarzyszenie Niepełnosprawnych</t>
  </si>
  <si>
    <t>Prowadzenie Klubu Integracjnego przy SM im. C.K. Norwida</t>
  </si>
  <si>
    <t>Polski Związek Niewidomych</t>
  </si>
  <si>
    <t>"Centrum Informacji i RehabilitacjiOsób Niewidomych i Niedowidzących w Gdyni"</t>
  </si>
  <si>
    <t>Polskie Stowarzyszenie Diabetyków</t>
  </si>
  <si>
    <t xml:space="preserve">Edukacja chorych na cukrzycę, wymiana doświadczeń </t>
  </si>
  <si>
    <t>Referat ds. Osób Niepełnosprawnych</t>
  </si>
  <si>
    <t>Studio Rozwijania Twórczości Teatru BRO</t>
  </si>
  <si>
    <t>Polskie Tow. Stwardnienia Rozsianego "Sclerosis Multiplex"</t>
  </si>
  <si>
    <t>Wzmocnienie rehabilitacji psychospołecznej pod hasłem „Mocni Razem”</t>
  </si>
  <si>
    <t>Rehabilitacja, a aktywność życiowa</t>
  </si>
  <si>
    <t>Towarzystwo Opieki nad Ociemniałymi</t>
  </si>
  <si>
    <t>Wczesne wspomaganie rozwoju dzieci niewidomych i słabowidzących, mieszkańców Gdyni</t>
  </si>
  <si>
    <t>Warsztaty terapii zajęciowej</t>
  </si>
  <si>
    <t>CAS</t>
  </si>
  <si>
    <t>Fundacja Senectus</t>
  </si>
  <si>
    <t>Działalność Gdyńskiego Uniwersytety Trzeciego Wieku</t>
  </si>
  <si>
    <t>Fundacja Słoneczna Jesień</t>
  </si>
  <si>
    <t>Szlakami pamięci ku Gdyni</t>
  </si>
  <si>
    <t>Akademicki Inkubator Przedsiębiorczości</t>
  </si>
  <si>
    <t>Senior na sportowo</t>
  </si>
  <si>
    <t>4 sezony gdyńskiego wybrzeża</t>
  </si>
  <si>
    <t>Fundacja Ochrony Praw Dziecka</t>
  </si>
  <si>
    <t>"Wyrównywanie szans - organizacja czasu wolnego Gdynia 55+"</t>
  </si>
  <si>
    <t>Wspieranie samotnych matek i rodzin ubogich</t>
  </si>
  <si>
    <t>Wspieranie ubogich mieszkańców Gdyni</t>
  </si>
  <si>
    <t xml:space="preserve">Związek Młodzieży Chrześcijańskiej Polska YMCA </t>
  </si>
  <si>
    <t>Polski Komitet Pomocy Społecznej - Zarząd Pomorski</t>
  </si>
  <si>
    <t>Prowadzenie Klubów Seniora</t>
  </si>
  <si>
    <t>Rehabilitacja dla seniorów w Gdyni</t>
  </si>
  <si>
    <t>Wycieczki dla seniorów w Gdyni</t>
  </si>
  <si>
    <t>Polskie Towarzystwo Turystyczno - Krajoznawcze Zarząd i Oddziału Marynarki Wojennej</t>
  </si>
  <si>
    <t>Turystyka kajakowa dla seniorów</t>
  </si>
  <si>
    <t xml:space="preserve">Spływ kajakowy </t>
  </si>
  <si>
    <t>Klub Seniora "ISKIERKA"</t>
  </si>
  <si>
    <t>Działalność Klubu Seniora "ISKIERKA"</t>
  </si>
  <si>
    <t>Spotkania integracyjne seniorów</t>
  </si>
  <si>
    <t>Integracja i aktywizacja seniorów</t>
  </si>
  <si>
    <t>Stowarzyszenie Krzewienia Edukacji Ekonomicznej "Żyj finansowo"</t>
  </si>
  <si>
    <t xml:space="preserve"> ABC praw konsumenta. Warsztaty dla mieszkańców Gdyni powyżej 55 roku życia</t>
  </si>
  <si>
    <t>Stowarzyszenie Przyjaciół Dąbrowy - Dąbrówki</t>
  </si>
  <si>
    <t>Życie seniora na gdyńskiej Dąbrowie</t>
  </si>
  <si>
    <t>Towarzystwo Krzewienia Kultury Fizycznej Ognisko "Gdynianka"</t>
  </si>
  <si>
    <t>Gimnastyka profilaktyczno - zdrowotna dla kobiet</t>
  </si>
  <si>
    <t>Polski Związek Emerytów, Rencistów i Inwalidów</t>
  </si>
  <si>
    <t>Rehabilitacja ruchowa seniorów</t>
  </si>
  <si>
    <t>Wędrówki po Ziemi Pomorskiej</t>
  </si>
  <si>
    <t>Aktywna Gdynianka 55+</t>
  </si>
  <si>
    <t>Żyjemy obok siebie więc żyjmy razem</t>
  </si>
  <si>
    <t>Żyj z pasją</t>
  </si>
  <si>
    <t>Studium artystyczne dla seniorów</t>
  </si>
  <si>
    <t>Studium ruchowe dla seniorów</t>
  </si>
  <si>
    <t>Seniorzy w Nadmorskiej Krainie</t>
  </si>
  <si>
    <t>Seniorzy na Kaszubach</t>
  </si>
  <si>
    <t>Seniorzy szlakiem zamków krzyżackich</t>
  </si>
  <si>
    <t>Stowarzyszenie Lokalna Organizacja Turystyczna Gdynia</t>
  </si>
  <si>
    <t xml:space="preserve">Innowacje - tworzenie i odnawianie. </t>
  </si>
  <si>
    <t>Klub Seniora "U Szymona" przy parafii św Michała Archanioła</t>
  </si>
  <si>
    <t>Imprezy kulturalne, wyjazdy rekreacyjne, usługi pielęgnacyjne, spotkania okolicznościowe</t>
  </si>
  <si>
    <t>Spółdzielnia Socjalna "50+"</t>
  </si>
  <si>
    <t>Bądź aktywna, pożyteczna, spełniona</t>
  </si>
  <si>
    <t>Klub Seniora przy Parafii Św. Antoniego Boboli</t>
  </si>
  <si>
    <t>Spotkania integracyjne, imprezy kulturalne, teatr, kino, wycieczki</t>
  </si>
  <si>
    <t>Granty - Stow. Wspomagania Rozwoju Dzieci w Wieku Przedszkolnym</t>
  </si>
  <si>
    <t>Organizacja wypoczynku dla dzieci i młodzieży szkolnej</t>
  </si>
  <si>
    <t>Wydział Ochrony Środowiska i Rolnictwa</t>
  </si>
  <si>
    <t>OTOZ "Animals"</t>
  </si>
  <si>
    <t>Utrzymanie schroniska dla zwierząt</t>
  </si>
  <si>
    <t>Wydział Kultury</t>
  </si>
  <si>
    <t>Fundacja "W górach jest wszystko co kocham"</t>
  </si>
  <si>
    <t>Koncert  "W górach jest wszystko co kocham"</t>
  </si>
  <si>
    <t>Fundacja Wspólnota Gdańska</t>
  </si>
  <si>
    <t>Szopka Bożonarodzeniowa 2009</t>
  </si>
  <si>
    <t>Fundacja Wspierania oświaty i rozwoju gospodarczego pomorza "Gwiazda Północy"</t>
  </si>
  <si>
    <t>Współczesne formy tańca/ warsztaty tańca</t>
  </si>
  <si>
    <t>Gdyńska Orkiestra Symfoniczna, członek Stowarzyszenia Polski Związek Chórów i Orkiestr - Oddział Gdańsk</t>
  </si>
  <si>
    <t>Upowszechnianie kultury muzycznej wśród mieszkańców Gdyni i okolic</t>
  </si>
  <si>
    <t>Stowarzyszenie Polski Związek Chórów i Orkiestr - Oddział Gdańsk</t>
  </si>
  <si>
    <t>Upowszechnianie chóralistyki w kraju poprzez udział chóru "Symfonia" w festiwalach muzyki chóralnej</t>
  </si>
  <si>
    <t>Polskie Stowarzyszenie Przyjaciół Muzyki Dawnej</t>
  </si>
  <si>
    <t>Polskie Stowarzyszenie Pedagogów i Animatorów "Klanza"</t>
  </si>
  <si>
    <t>Ogólnopolski Dzień Tańca z Klanzą - zatańcz z nami w Gdyni</t>
  </si>
  <si>
    <t xml:space="preserve">Pomorskie Stowarzyszenie Musica Sacra </t>
  </si>
  <si>
    <t>Gdyński Sezon Chóralny – Cantemus Omnes 2009</t>
  </si>
  <si>
    <t>Dialogi ze sztuką</t>
  </si>
  <si>
    <t>Stowarzyszenie "Concertino"</t>
  </si>
  <si>
    <t>Gdyńskie Impresje Muzyczne 2009</t>
  </si>
  <si>
    <t>Stowarzyszenie "In Gremio"</t>
  </si>
  <si>
    <t>Przegląd twórczości dziecięcej RAZEM 2009</t>
  </si>
  <si>
    <t>Stowarzyszenie Franciszkańskie Centrum Kultury</t>
  </si>
  <si>
    <t>Chór Franciszkańskiego Centrum Kultury</t>
  </si>
  <si>
    <t>Stowarzyszenie K3 Kulturalne Trójmiasto</t>
  </si>
  <si>
    <t>Watch Dogs - Objazdowy Festiwal Filmowy "Prawa człowieka w filmie"</t>
  </si>
  <si>
    <t>Stowarzyszenie "Ruch dla Gdyni"</t>
  </si>
  <si>
    <t xml:space="preserve">„Organizacja finału VIII edycji konkursu wiedzy o mieście 
pt. „Gdynia – nasza mała ojczyzna” </t>
  </si>
  <si>
    <t>Stowarzyszenie Szantowe Gejtawy</t>
  </si>
  <si>
    <t>"I póki kropla jest w Bałtyku" - cykl koncertów na ORP "Błyskawica"</t>
  </si>
  <si>
    <t>Stowarzyszenie Inicjatyw Artystycznych</t>
  </si>
  <si>
    <t>Festiwal sztuki aktorskiej Zbigniewa Zamachowskiego "Aktor potęgą jest i basta"</t>
  </si>
  <si>
    <t>Towarzystwo Miłośników Gdyni</t>
  </si>
  <si>
    <t>Wystawy i warsztaty plastyczne oraz wykłady z dziedziny historii sztuki</t>
  </si>
  <si>
    <t>Prelekcje i wykłady o starej Gdyni w ramach akcji „Ocalić od zapomnienia”</t>
  </si>
  <si>
    <t xml:space="preserve">„Wydanie 21 numeru Rocznika Gdyńskiego” </t>
  </si>
  <si>
    <t xml:space="preserve">„Scena 138 – Edukacyjny projekt teatralny” </t>
  </si>
  <si>
    <t>Zrzeszenie Kaszubsko- Pomorskie</t>
  </si>
  <si>
    <t>Działalność Ośrodka Kultury Kaszybsko - Pomorskiej w Gdyni</t>
  </si>
  <si>
    <t>Wydawanie czasopisma  „Gdińsko Kleka”</t>
  </si>
  <si>
    <t>Kultywowanie pieśni i tańców kaszubskich poprzez działalność  Zespołu Pieśni i Tańca "Gdynia"</t>
  </si>
  <si>
    <t>Wzbogacenie księgozbioru ośrodka kultury kaszubskiej</t>
  </si>
  <si>
    <t>Kaszubskie warsztaty literackie</t>
  </si>
  <si>
    <t>Kultywowanie kultury kaszubskiej poprzez działalność Chóru Męskiego „Dzwon Kaszubski”</t>
  </si>
  <si>
    <t>Fotoplastykon Gdyński</t>
  </si>
  <si>
    <t xml:space="preserve">Galeria Malarze Gdyni - </t>
  </si>
  <si>
    <t>Stowarzyszenie Promocji Artystów Wybrzeża ERA ART.</t>
  </si>
  <si>
    <t>Jedenastka Era Art.</t>
  </si>
  <si>
    <t>Centrum Kultury Chrześcijańskiej Nowa Fala</t>
  </si>
  <si>
    <t>Gdyński Chór Muzyki Gospel</t>
  </si>
  <si>
    <t>RAZEM</t>
  </si>
  <si>
    <r>
      <t>„VII Festiwal Muzyki Dawnej ANIMA MUSICA”</t>
    </r>
  </si>
  <si>
    <r>
      <t>Stowarzyszenie Popierania Przemysłu Ludowego</t>
    </r>
    <r>
      <rPr>
        <sz val="9"/>
        <rFont val="Tahoma"/>
        <family val="2"/>
      </rPr>
      <t xml:space="preserve"> </t>
    </r>
  </si>
  <si>
    <t>Gdyńskie Towarzystwo Koszykówki</t>
  </si>
  <si>
    <t>Sportowe szkolenie dzieci i młodzieży w zakresie koszykówki</t>
  </si>
  <si>
    <t>Hokejowy Uczniowski Klub Sportowy</t>
  </si>
  <si>
    <t xml:space="preserve">Sportowe szkolenie dzieci i młodzieży w zakresie hokeja na lodzie </t>
  </si>
  <si>
    <t>Karate Klub Gdynia</t>
  </si>
  <si>
    <t>Sportowe szkolenie dzieci i młodzieży w zakresie sztuki walki - karate tradycyjne</t>
  </si>
  <si>
    <t>Klub Karate Tradycyjnego</t>
  </si>
  <si>
    <t>Klub Lekkoatletyczny GDYNIA</t>
  </si>
  <si>
    <t>Sportowe szkolenie dzieci i młodzieży w zakresie lekkiej atletyki</t>
  </si>
  <si>
    <t>Klub Sportowy DELFIN</t>
  </si>
  <si>
    <t>Sportowe szkolenie dzieci i młodzieży w zakresie pływania</t>
  </si>
  <si>
    <t>Klub Sportowy ŁĄCZPOL</t>
  </si>
  <si>
    <t>Sportowe szkolenie dzieci i młodzieży w zakresie piłki ręcznej</t>
  </si>
  <si>
    <t>Klub Sportowy MAXIMUS</t>
  </si>
  <si>
    <t>Sportowe szkolenie dzieci i młodzieży w zakresie kick-boxingu</t>
  </si>
  <si>
    <t>Lekkoatletyczny Klub Sportowy ZORZA</t>
  </si>
  <si>
    <t>Miejski Klub Żeglarski ARKA</t>
  </si>
  <si>
    <t>Sportowe szkolenie dzieci i młodzieży w zakresie żeglarstwa</t>
  </si>
  <si>
    <t>PTTK Zarząd Oddziału Marynarki Wojennej przy Klubie Marynarki Wojennej</t>
  </si>
  <si>
    <t>Sportowe szkolenie dzieci i młodzieży w zakresie pływania i pływania w płetwach</t>
  </si>
  <si>
    <t xml:space="preserve">Rugby Club ARKA </t>
  </si>
  <si>
    <t>Sportowe szkolenie dzieci i młodzieży w zakresie rugby</t>
  </si>
  <si>
    <t>Stowarzyszenie Gimnastyki Artystycznej</t>
  </si>
  <si>
    <t>Sportowe szkolenie dzieci i młodzieży w zakresie gimnastyki artystycznej</t>
  </si>
  <si>
    <t>Stowarzyszenie Inicjatywa ARKA</t>
  </si>
  <si>
    <t>Sportowe szkolenie dzieci i młodzieży w zakresie piłki nożnej</t>
  </si>
  <si>
    <t>Stowarzyszenie Klub Sportowy  BAŁTYK</t>
  </si>
  <si>
    <t>Uczniowski Klub Sportowy AZYMUT 45</t>
  </si>
  <si>
    <t>Sportowe szkolenie dzieci i młodzieży w zakresie biegu na orientację i radioorientacji sportowej</t>
  </si>
  <si>
    <t>Uczniowski Klub Sportowy CISOWA</t>
  </si>
  <si>
    <t>Sportowe szkolenie dzieci i młodzieży w zakresie judo</t>
  </si>
  <si>
    <t xml:space="preserve">Sportowe szkolenie dzieci i młodzieży w zakresie piłki siatkowej </t>
  </si>
  <si>
    <t>Uczniowski Klub Sportowy GALEON</t>
  </si>
  <si>
    <t>Uczniowski Klub Sportowy ISKRA</t>
  </si>
  <si>
    <t>Uczniowski Klub Sportowy JANTAR</t>
  </si>
  <si>
    <t>Uczniowski Klub Sportowy OMEGA</t>
  </si>
  <si>
    <t>Uczniowski Klub Sportowy OPTI CWM</t>
  </si>
  <si>
    <t>Uczniowski Klub Sportowy OPTY</t>
  </si>
  <si>
    <t>Sportowe szkolenie dzieci i młodzieży w zakresie  piłki siatkowej</t>
  </si>
  <si>
    <t>Sportowe szkolenie dzieci i młodzieży w zakresie tenisa stołowego</t>
  </si>
  <si>
    <t>X Mistrzostwa Gdyni w tenisie stołowym</t>
  </si>
  <si>
    <t>Uczniowski Klub Sportowy przy SSP nr 42</t>
  </si>
  <si>
    <t>Uczniowski Klub Sportowy SIEDEMNASTKA</t>
  </si>
  <si>
    <t>Szkolenie dzieci i młodzieży w ramach zajęć rekreacyjnych w n/dyscyplinach: tenisie stołowym, unihokeju, grach zespołowych i lekkiej atletyce</t>
  </si>
  <si>
    <t>Uczniowski Klub Sportowy SOKÓŁ</t>
  </si>
  <si>
    <t>Sportowe szkolenie dzieci i młodzieży w zakresie boksu</t>
  </si>
  <si>
    <t>Uczniowski Klub Sportowy TREFL</t>
  </si>
  <si>
    <t>Sportowe szkolenie dzieci i młodzieży w zakresie piłki siatkowej</t>
  </si>
  <si>
    <t>Uczniowski Klub Sportowy ZŁOTY TUR</t>
  </si>
  <si>
    <t xml:space="preserve">Sportowe szkolenie dzieci i młodzieży w zakresie armwrestlingu </t>
  </si>
  <si>
    <t>Wojskowy Klub Sportowy  FLOTA</t>
  </si>
  <si>
    <t>Sportowe szkolenie dzieci i młodzieży w zakresie kolarstwa</t>
  </si>
  <si>
    <t>Sportowe szkolenie dzieci i młodzieży w zakresie strzelectwa sportowego</t>
  </si>
  <si>
    <t>Sportowe szkolenie dzieci i młodzieży w zakresie rugby "7"</t>
  </si>
  <si>
    <t>Sportowe szkolenie dzieci i młodzieży w zakresie podnoszenia ciężarów</t>
  </si>
  <si>
    <t>Sportowe szkolenie dzieci i młodzieży w zakresie sztuki walki - ju jitsu</t>
  </si>
  <si>
    <t>Sportowe szkolenie dzieci i młodzieży w zakresie tenisa ziemnego</t>
  </si>
  <si>
    <t>Yacht Klub POLSKI GDYNIA</t>
  </si>
  <si>
    <t>Yacht Klub STAL</t>
  </si>
  <si>
    <t>Streetball Gdynia 2009 - turniej koszykówki ulicznej</t>
  </si>
  <si>
    <t>Tenisowy Klub Sportowy ARKA Gdynia</t>
  </si>
  <si>
    <t>SZTORM Gdynia - Fundacja</t>
  </si>
  <si>
    <t>Uczniowski Klub Sportowy CHYLONIA</t>
  </si>
  <si>
    <t>Halowe Turnieje piłki nożnej cłopców CISOWA CUP 2009</t>
  </si>
  <si>
    <t>Uczniowski Klub Sportowy DWÓJKA</t>
  </si>
  <si>
    <t>Otwarty Turniej tenisa stołowego dla młodzieży</t>
  </si>
  <si>
    <t>Drużynowy Turniej Dzieci w Judo</t>
  </si>
  <si>
    <t xml:space="preserve">Ognisko TKKF CHECZ </t>
  </si>
  <si>
    <t>Sportowe szkolenie dzieci i młodzieży w ramach zajęć rekreacyjnych w dyscyplinie: piłka nożna</t>
  </si>
  <si>
    <t xml:space="preserve">Gdyński Klub Motorowy BAŁTYK  </t>
  </si>
  <si>
    <t>Sportowe szkolenie dzieci i młodzieży w sporcie motorowym</t>
  </si>
  <si>
    <t>Uczniowski Klub Sportowy GDYŃSKA AKADEMIA ŻEGLARSTWA</t>
  </si>
  <si>
    <t>VII Ogólnopolski Turniej Bokserski z udziałem ekip zagranicznych</t>
  </si>
  <si>
    <t>Fundacja Pomocna Dłoń</t>
  </si>
  <si>
    <t>Fundacja Nasza Rodzina</t>
  </si>
  <si>
    <t>Gdańska Fundacja Inowacji Społecznej</t>
  </si>
  <si>
    <t>Fundacja Dziecięca Przystań</t>
  </si>
  <si>
    <t>Stowarzyszenie na Rzecz Bezdomnych Dom Modlitwy AGAPE w Borowym Młynie</t>
  </si>
  <si>
    <t>Chrześcijańskie Stowarzyszenie Dobroczynne oddz. Terenowy Gdynia</t>
  </si>
  <si>
    <t>Stowarzyszenie Alter-Ego</t>
  </si>
  <si>
    <t>Gdyński Stowarzyszenie Integracyjne PROMYK, Polskie Stowarzyszenie na Rzecz Osób z Upośledzenie Umysłowym Koło w Gdyni, Stowarzyszenie Osób z Wadą Słuchu CISZA</t>
  </si>
  <si>
    <t>Centrum Pomocowe Caritas Ojca Pio, Krajowe Towarzystwo Autyzmu</t>
  </si>
  <si>
    <t>Stowarzyszenie Gaudium Vitae</t>
  </si>
  <si>
    <t>załącznik nr 15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</si>
</sst>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#,##0.000"/>
    <numFmt numFmtId="169" formatCode="#,##0.0"/>
    <numFmt numFmtId="170" formatCode="0.00000"/>
    <numFmt numFmtId="171" formatCode="0.0000"/>
    <numFmt numFmtId="172" formatCode="0.000"/>
    <numFmt numFmtId="173" formatCode="0.0"/>
    <numFmt numFmtId="174" formatCode="#,##0.0000"/>
    <numFmt numFmtId="175" formatCode="_-* #,##0.0\ _z_ł_-;\-* #,##0.0\ _z_ł_-;_-* &quot;-&quot;??\ _z_ł_-;_-@_-"/>
    <numFmt numFmtId="176" formatCode="_-* #,##0\ _z_ł_-;\-* #,##0\ _z_ł_-;_-* &quot;-&quot;??\ _z_ł_-;_-@_-"/>
    <numFmt numFmtId="177" formatCode="d/m/yyyy"/>
    <numFmt numFmtId="178" formatCode="dd/mm/yy\ h:mm\ AM/PM"/>
    <numFmt numFmtId="179" formatCode="[$€-2]\ #,##0.00_);[Red]\([$€-2]\ #,##0.00\)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9"/>
      <name val="Tahoma"/>
      <family val="2"/>
    </font>
    <font>
      <sz val="9"/>
      <color indexed="10"/>
      <name val="Times New Roman CE"/>
      <family val="1"/>
    </font>
    <font>
      <sz val="9"/>
      <name val="Arial"/>
      <family val="2"/>
    </font>
    <font>
      <b/>
      <sz val="9"/>
      <name val="Times New Roman CE"/>
      <family val="1"/>
    </font>
    <font>
      <sz val="9"/>
      <name val="Arial CE"/>
      <family val="0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48"/>
      <name val="Times New Roman CE"/>
      <family val="1"/>
    </font>
    <font>
      <b/>
      <sz val="9"/>
      <color indexed="10"/>
      <name val="Times New Roman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3" fontId="5" fillId="0" borderId="0" xfId="20" applyNumberFormat="1" applyFont="1" applyFill="1" applyBorder="1" applyAlignment="1">
      <alignment horizontal="right" vertical="center"/>
    </xf>
    <xf numFmtId="3" fontId="5" fillId="0" borderId="0" xfId="20" applyNumberFormat="1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quotePrefix="1">
      <alignment horizontal="left" vertical="center" wrapText="1"/>
    </xf>
    <xf numFmtId="3" fontId="7" fillId="0" borderId="1" xfId="2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20" applyNumberFormat="1" applyFont="1" applyFill="1" applyBorder="1" applyAlignment="1">
      <alignment horizontal="right" vertical="center"/>
    </xf>
    <xf numFmtId="3" fontId="9" fillId="0" borderId="1" xfId="20" applyNumberFormat="1" applyFont="1" applyFill="1" applyBorder="1" applyAlignment="1">
      <alignment vertical="center"/>
    </xf>
    <xf numFmtId="167" fontId="9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9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3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2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0"/>
  <sheetViews>
    <sheetView tabSelected="1" zoomScale="90" zoomScaleNormal="90" workbookViewId="0" topLeftCell="A1">
      <selection activeCell="H6" sqref="H6"/>
    </sheetView>
  </sheetViews>
  <sheetFormatPr defaultColWidth="9.00390625" defaultRowHeight="12.75"/>
  <cols>
    <col min="1" max="1" width="4.00390625" style="1" bestFit="1" customWidth="1"/>
    <col min="2" max="2" width="6.25390625" style="1" customWidth="1"/>
    <col min="3" max="3" width="4.875" style="1" customWidth="1"/>
    <col min="4" max="4" width="14.375" style="2" customWidth="1"/>
    <col min="5" max="5" width="20.75390625" style="2" customWidth="1"/>
    <col min="6" max="6" width="22.75390625" style="3" customWidth="1"/>
    <col min="7" max="7" width="10.125" style="4" customWidth="1"/>
    <col min="8" max="8" width="10.625" style="5" customWidth="1"/>
    <col min="9" max="9" width="6.875" style="42" customWidth="1"/>
    <col min="10" max="16384" width="9.125" style="7" customWidth="1"/>
  </cols>
  <sheetData>
    <row r="1" ht="12">
      <c r="I1" s="6" t="s">
        <v>356</v>
      </c>
    </row>
    <row r="2" spans="1:9" s="9" customFormat="1" ht="35.25" customHeight="1">
      <c r="A2" s="8" t="s">
        <v>0</v>
      </c>
      <c r="B2" s="8"/>
      <c r="C2" s="8"/>
      <c r="D2" s="8"/>
      <c r="E2" s="8"/>
      <c r="F2" s="8"/>
      <c r="G2" s="8"/>
      <c r="H2" s="8"/>
      <c r="I2" s="8"/>
    </row>
    <row r="3" spans="1:9" ht="29.25" customHeight="1">
      <c r="A3" s="10" t="s">
        <v>1</v>
      </c>
      <c r="B3" s="11" t="s">
        <v>2</v>
      </c>
      <c r="C3" s="11" t="s">
        <v>3</v>
      </c>
      <c r="D3" s="12" t="s">
        <v>4</v>
      </c>
      <c r="E3" s="13" t="s">
        <v>5</v>
      </c>
      <c r="F3" s="11" t="s">
        <v>6</v>
      </c>
      <c r="G3" s="14" t="s">
        <v>7</v>
      </c>
      <c r="H3" s="14" t="s">
        <v>8</v>
      </c>
      <c r="I3" s="15" t="s">
        <v>9</v>
      </c>
    </row>
    <row r="4" spans="1:9" s="21" customFormat="1" ht="24">
      <c r="A4" s="16">
        <v>710</v>
      </c>
      <c r="B4" s="16">
        <v>71095</v>
      </c>
      <c r="C4" s="16">
        <v>2810</v>
      </c>
      <c r="D4" s="17" t="s">
        <v>10</v>
      </c>
      <c r="E4" s="17" t="s">
        <v>11</v>
      </c>
      <c r="F4" s="17" t="s">
        <v>12</v>
      </c>
      <c r="G4" s="18">
        <v>70000</v>
      </c>
      <c r="H4" s="19">
        <v>70000</v>
      </c>
      <c r="I4" s="20">
        <f aca="true" t="shared" si="0" ref="I4:I82">H4/G4</f>
        <v>1</v>
      </c>
    </row>
    <row r="5" spans="1:9" s="21" customFormat="1" ht="20.25" customHeight="1">
      <c r="A5" s="16">
        <v>710</v>
      </c>
      <c r="B5" s="16">
        <v>71095</v>
      </c>
      <c r="C5" s="16">
        <v>2820</v>
      </c>
      <c r="D5" s="17" t="s">
        <v>13</v>
      </c>
      <c r="E5" s="17" t="s">
        <v>14</v>
      </c>
      <c r="F5" s="17" t="s">
        <v>15</v>
      </c>
      <c r="G5" s="18">
        <v>80000</v>
      </c>
      <c r="H5" s="19">
        <v>80000</v>
      </c>
      <c r="I5" s="20">
        <f t="shared" si="0"/>
        <v>1</v>
      </c>
    </row>
    <row r="6" spans="1:11" s="21" customFormat="1" ht="24">
      <c r="A6" s="16">
        <v>801</v>
      </c>
      <c r="B6" s="16">
        <v>80195</v>
      </c>
      <c r="C6" s="16">
        <v>2820</v>
      </c>
      <c r="D6" s="17" t="s">
        <v>16</v>
      </c>
      <c r="E6" s="17" t="s">
        <v>17</v>
      </c>
      <c r="F6" s="17"/>
      <c r="G6" s="18">
        <v>43425</v>
      </c>
      <c r="H6" s="19">
        <v>43425</v>
      </c>
      <c r="I6" s="20">
        <f t="shared" si="0"/>
        <v>1</v>
      </c>
      <c r="K6" s="22"/>
    </row>
    <row r="7" spans="1:9" s="21" customFormat="1" ht="60">
      <c r="A7" s="16">
        <v>801</v>
      </c>
      <c r="B7" s="16">
        <v>80195</v>
      </c>
      <c r="C7" s="16">
        <v>2820</v>
      </c>
      <c r="D7" s="17" t="s">
        <v>16</v>
      </c>
      <c r="E7" s="17" t="s">
        <v>18</v>
      </c>
      <c r="F7" s="17" t="s">
        <v>19</v>
      </c>
      <c r="G7" s="18">
        <v>150000</v>
      </c>
      <c r="H7" s="19">
        <v>150000</v>
      </c>
      <c r="I7" s="20">
        <f t="shared" si="0"/>
        <v>1</v>
      </c>
    </row>
    <row r="8" spans="1:9" s="21" customFormat="1" ht="24">
      <c r="A8" s="16">
        <v>801</v>
      </c>
      <c r="B8" s="16">
        <v>80195</v>
      </c>
      <c r="C8" s="16">
        <v>2820</v>
      </c>
      <c r="D8" s="17" t="s">
        <v>16</v>
      </c>
      <c r="E8" s="17" t="s">
        <v>20</v>
      </c>
      <c r="F8" s="17"/>
      <c r="G8" s="18">
        <v>8950</v>
      </c>
      <c r="H8" s="19">
        <v>8950</v>
      </c>
      <c r="I8" s="20">
        <f t="shared" si="0"/>
        <v>1</v>
      </c>
    </row>
    <row r="9" spans="1:9" s="21" customFormat="1" ht="36">
      <c r="A9" s="16">
        <v>801</v>
      </c>
      <c r="B9" s="16">
        <v>80195</v>
      </c>
      <c r="C9" s="16">
        <v>2820</v>
      </c>
      <c r="D9" s="17" t="s">
        <v>13</v>
      </c>
      <c r="E9" s="17" t="s">
        <v>21</v>
      </c>
      <c r="F9" s="17" t="s">
        <v>22</v>
      </c>
      <c r="G9" s="18">
        <f>136475+39170</f>
        <v>175645</v>
      </c>
      <c r="H9" s="19">
        <v>172374</v>
      </c>
      <c r="I9" s="20">
        <f t="shared" si="0"/>
        <v>0.9813772097127729</v>
      </c>
    </row>
    <row r="10" spans="1:11" s="21" customFormat="1" ht="38.25" customHeight="1">
      <c r="A10" s="16">
        <v>851</v>
      </c>
      <c r="B10" s="16">
        <v>85154</v>
      </c>
      <c r="C10" s="16">
        <v>2820</v>
      </c>
      <c r="D10" s="17" t="s">
        <v>23</v>
      </c>
      <c r="E10" s="17" t="s">
        <v>273</v>
      </c>
      <c r="F10" s="17" t="s">
        <v>274</v>
      </c>
      <c r="G10" s="18">
        <v>62000</v>
      </c>
      <c r="H10" s="18">
        <v>62000</v>
      </c>
      <c r="I10" s="20">
        <f t="shared" si="0"/>
        <v>1</v>
      </c>
      <c r="K10" s="22"/>
    </row>
    <row r="11" spans="1:9" s="21" customFormat="1" ht="38.25" customHeight="1">
      <c r="A11" s="16">
        <v>851</v>
      </c>
      <c r="B11" s="16">
        <v>85154</v>
      </c>
      <c r="C11" s="16">
        <v>2820</v>
      </c>
      <c r="D11" s="17" t="s">
        <v>23</v>
      </c>
      <c r="E11" s="17" t="s">
        <v>275</v>
      </c>
      <c r="F11" s="17" t="s">
        <v>276</v>
      </c>
      <c r="G11" s="18">
        <v>10126</v>
      </c>
      <c r="H11" s="18">
        <v>10126</v>
      </c>
      <c r="I11" s="20">
        <f t="shared" si="0"/>
        <v>1</v>
      </c>
    </row>
    <row r="12" spans="1:9" s="21" customFormat="1" ht="38.25" customHeight="1">
      <c r="A12" s="16">
        <v>851</v>
      </c>
      <c r="B12" s="16">
        <v>85154</v>
      </c>
      <c r="C12" s="16">
        <v>2820</v>
      </c>
      <c r="D12" s="17" t="s">
        <v>23</v>
      </c>
      <c r="E12" s="17" t="s">
        <v>277</v>
      </c>
      <c r="F12" s="17" t="s">
        <v>278</v>
      </c>
      <c r="G12" s="18">
        <v>6000</v>
      </c>
      <c r="H12" s="18">
        <v>6000</v>
      </c>
      <c r="I12" s="20">
        <f t="shared" si="0"/>
        <v>1</v>
      </c>
    </row>
    <row r="13" spans="1:9" s="21" customFormat="1" ht="38.25" customHeight="1">
      <c r="A13" s="16">
        <v>851</v>
      </c>
      <c r="B13" s="16">
        <v>85154</v>
      </c>
      <c r="C13" s="16">
        <v>2820</v>
      </c>
      <c r="D13" s="17" t="s">
        <v>23</v>
      </c>
      <c r="E13" s="17" t="s">
        <v>279</v>
      </c>
      <c r="F13" s="17" t="s">
        <v>278</v>
      </c>
      <c r="G13" s="18">
        <v>6000</v>
      </c>
      <c r="H13" s="18">
        <v>6000</v>
      </c>
      <c r="I13" s="20">
        <f t="shared" si="0"/>
        <v>1</v>
      </c>
    </row>
    <row r="14" spans="1:9" s="21" customFormat="1" ht="38.25" customHeight="1">
      <c r="A14" s="16">
        <v>851</v>
      </c>
      <c r="B14" s="16">
        <v>85154</v>
      </c>
      <c r="C14" s="16">
        <v>2820</v>
      </c>
      <c r="D14" s="17" t="s">
        <v>23</v>
      </c>
      <c r="E14" s="17" t="s">
        <v>280</v>
      </c>
      <c r="F14" s="17" t="s">
        <v>281</v>
      </c>
      <c r="G14" s="18">
        <v>40000</v>
      </c>
      <c r="H14" s="18">
        <v>40000</v>
      </c>
      <c r="I14" s="20">
        <f t="shared" si="0"/>
        <v>1</v>
      </c>
    </row>
    <row r="15" spans="1:9" s="21" customFormat="1" ht="38.25" customHeight="1">
      <c r="A15" s="16">
        <v>851</v>
      </c>
      <c r="B15" s="16">
        <v>85154</v>
      </c>
      <c r="C15" s="16">
        <v>2820</v>
      </c>
      <c r="D15" s="17" t="s">
        <v>23</v>
      </c>
      <c r="E15" s="17" t="s">
        <v>282</v>
      </c>
      <c r="F15" s="17" t="s">
        <v>283</v>
      </c>
      <c r="G15" s="18">
        <v>13000</v>
      </c>
      <c r="H15" s="18">
        <v>13000</v>
      </c>
      <c r="I15" s="20">
        <f t="shared" si="0"/>
        <v>1</v>
      </c>
    </row>
    <row r="16" spans="1:9" s="21" customFormat="1" ht="38.25" customHeight="1">
      <c r="A16" s="16">
        <v>851</v>
      </c>
      <c r="B16" s="16">
        <v>85154</v>
      </c>
      <c r="C16" s="16">
        <v>2820</v>
      </c>
      <c r="D16" s="17" t="s">
        <v>23</v>
      </c>
      <c r="E16" s="17" t="s">
        <v>284</v>
      </c>
      <c r="F16" s="17" t="s">
        <v>285</v>
      </c>
      <c r="G16" s="18">
        <v>47000</v>
      </c>
      <c r="H16" s="18">
        <v>47000</v>
      </c>
      <c r="I16" s="20">
        <f t="shared" si="0"/>
        <v>1</v>
      </c>
    </row>
    <row r="17" spans="1:9" s="21" customFormat="1" ht="38.25" customHeight="1">
      <c r="A17" s="16">
        <v>851</v>
      </c>
      <c r="B17" s="16">
        <v>85154</v>
      </c>
      <c r="C17" s="16">
        <v>2820</v>
      </c>
      <c r="D17" s="17" t="s">
        <v>23</v>
      </c>
      <c r="E17" s="17" t="s">
        <v>286</v>
      </c>
      <c r="F17" s="17" t="s">
        <v>287</v>
      </c>
      <c r="G17" s="18">
        <v>10000</v>
      </c>
      <c r="H17" s="18">
        <v>10000</v>
      </c>
      <c r="I17" s="20">
        <f t="shared" si="0"/>
        <v>1</v>
      </c>
    </row>
    <row r="18" spans="1:9" s="21" customFormat="1" ht="38.25" customHeight="1">
      <c r="A18" s="16">
        <v>851</v>
      </c>
      <c r="B18" s="16">
        <v>85154</v>
      </c>
      <c r="C18" s="16">
        <v>2820</v>
      </c>
      <c r="D18" s="17" t="s">
        <v>23</v>
      </c>
      <c r="E18" s="17" t="s">
        <v>288</v>
      </c>
      <c r="F18" s="17" t="s">
        <v>281</v>
      </c>
      <c r="G18" s="18">
        <v>18000</v>
      </c>
      <c r="H18" s="18">
        <v>18000</v>
      </c>
      <c r="I18" s="20">
        <f t="shared" si="0"/>
        <v>1</v>
      </c>
    </row>
    <row r="19" spans="1:9" s="21" customFormat="1" ht="38.25" customHeight="1">
      <c r="A19" s="16">
        <v>851</v>
      </c>
      <c r="B19" s="16">
        <v>85154</v>
      </c>
      <c r="C19" s="16">
        <v>2820</v>
      </c>
      <c r="D19" s="17" t="s">
        <v>23</v>
      </c>
      <c r="E19" s="17" t="s">
        <v>289</v>
      </c>
      <c r="F19" s="17" t="s">
        <v>290</v>
      </c>
      <c r="G19" s="18">
        <v>83000</v>
      </c>
      <c r="H19" s="18">
        <v>83000</v>
      </c>
      <c r="I19" s="20">
        <f t="shared" si="0"/>
        <v>1</v>
      </c>
    </row>
    <row r="20" spans="1:9" s="21" customFormat="1" ht="54" customHeight="1">
      <c r="A20" s="16">
        <v>851</v>
      </c>
      <c r="B20" s="16">
        <v>85154</v>
      </c>
      <c r="C20" s="16">
        <v>2820</v>
      </c>
      <c r="D20" s="17" t="s">
        <v>23</v>
      </c>
      <c r="E20" s="17" t="s">
        <v>291</v>
      </c>
      <c r="F20" s="17" t="s">
        <v>292</v>
      </c>
      <c r="G20" s="18">
        <v>20000</v>
      </c>
      <c r="H20" s="18">
        <v>20000</v>
      </c>
      <c r="I20" s="20">
        <f t="shared" si="0"/>
        <v>1</v>
      </c>
    </row>
    <row r="21" spans="1:9" s="21" customFormat="1" ht="30" customHeight="1">
      <c r="A21" s="16">
        <v>851</v>
      </c>
      <c r="B21" s="16">
        <v>85154</v>
      </c>
      <c r="C21" s="16">
        <v>2820</v>
      </c>
      <c r="D21" s="17" t="s">
        <v>23</v>
      </c>
      <c r="E21" s="17" t="s">
        <v>293</v>
      </c>
      <c r="F21" s="17" t="s">
        <v>294</v>
      </c>
      <c r="G21" s="18">
        <v>30000</v>
      </c>
      <c r="H21" s="18">
        <v>30000</v>
      </c>
      <c r="I21" s="20">
        <f t="shared" si="0"/>
        <v>1</v>
      </c>
    </row>
    <row r="22" spans="1:9" s="21" customFormat="1" ht="38.25" customHeight="1">
      <c r="A22" s="16">
        <v>851</v>
      </c>
      <c r="B22" s="16">
        <v>85154</v>
      </c>
      <c r="C22" s="16">
        <v>2820</v>
      </c>
      <c r="D22" s="17" t="s">
        <v>23</v>
      </c>
      <c r="E22" s="17" t="s">
        <v>295</v>
      </c>
      <c r="F22" s="17" t="s">
        <v>296</v>
      </c>
      <c r="G22" s="18">
        <v>32400</v>
      </c>
      <c r="H22" s="18">
        <v>32400</v>
      </c>
      <c r="I22" s="20">
        <f t="shared" si="0"/>
        <v>1</v>
      </c>
    </row>
    <row r="23" spans="1:9" s="21" customFormat="1" ht="38.25" customHeight="1">
      <c r="A23" s="16">
        <v>851</v>
      </c>
      <c r="B23" s="16">
        <v>85154</v>
      </c>
      <c r="C23" s="16">
        <v>2820</v>
      </c>
      <c r="D23" s="17" t="s">
        <v>23</v>
      </c>
      <c r="E23" s="17" t="s">
        <v>297</v>
      </c>
      <c r="F23" s="17" t="s">
        <v>298</v>
      </c>
      <c r="G23" s="18">
        <v>110800</v>
      </c>
      <c r="H23" s="18">
        <v>110800</v>
      </c>
      <c r="I23" s="20">
        <f t="shared" si="0"/>
        <v>1</v>
      </c>
    </row>
    <row r="24" spans="1:9" s="21" customFormat="1" ht="38.25" customHeight="1">
      <c r="A24" s="16">
        <v>851</v>
      </c>
      <c r="B24" s="16">
        <v>85154</v>
      </c>
      <c r="C24" s="16">
        <v>2820</v>
      </c>
      <c r="D24" s="17" t="s">
        <v>23</v>
      </c>
      <c r="E24" s="17" t="s">
        <v>299</v>
      </c>
      <c r="F24" s="17" t="s">
        <v>298</v>
      </c>
      <c r="G24" s="18">
        <v>105000</v>
      </c>
      <c r="H24" s="18">
        <v>105000</v>
      </c>
      <c r="I24" s="20">
        <f>H24/G24</f>
        <v>1</v>
      </c>
    </row>
    <row r="25" spans="1:9" s="21" customFormat="1" ht="50.25" customHeight="1">
      <c r="A25" s="16">
        <v>851</v>
      </c>
      <c r="B25" s="16">
        <v>85154</v>
      </c>
      <c r="C25" s="16">
        <v>2820</v>
      </c>
      <c r="D25" s="17" t="s">
        <v>23</v>
      </c>
      <c r="E25" s="17" t="s">
        <v>300</v>
      </c>
      <c r="F25" s="17" t="s">
        <v>301</v>
      </c>
      <c r="G25" s="18">
        <v>10000</v>
      </c>
      <c r="H25" s="18">
        <v>10000</v>
      </c>
      <c r="I25" s="20">
        <f t="shared" si="0"/>
        <v>1</v>
      </c>
    </row>
    <row r="26" spans="1:9" s="21" customFormat="1" ht="30" customHeight="1">
      <c r="A26" s="16">
        <v>851</v>
      </c>
      <c r="B26" s="16">
        <v>85154</v>
      </c>
      <c r="C26" s="16">
        <v>2820</v>
      </c>
      <c r="D26" s="17" t="s">
        <v>23</v>
      </c>
      <c r="E26" s="17" t="s">
        <v>302</v>
      </c>
      <c r="F26" s="17" t="s">
        <v>303</v>
      </c>
      <c r="G26" s="18">
        <v>4000</v>
      </c>
      <c r="H26" s="18">
        <v>4000</v>
      </c>
      <c r="I26" s="20">
        <f t="shared" si="0"/>
        <v>1</v>
      </c>
    </row>
    <row r="27" spans="1:9" s="21" customFormat="1" ht="38.25" customHeight="1">
      <c r="A27" s="16">
        <v>851</v>
      </c>
      <c r="B27" s="16">
        <v>85154</v>
      </c>
      <c r="C27" s="16">
        <v>2820</v>
      </c>
      <c r="D27" s="17" t="s">
        <v>23</v>
      </c>
      <c r="E27" s="17" t="s">
        <v>302</v>
      </c>
      <c r="F27" s="17" t="s">
        <v>298</v>
      </c>
      <c r="G27" s="18">
        <v>38000</v>
      </c>
      <c r="H27" s="18">
        <v>38000</v>
      </c>
      <c r="I27" s="20">
        <f t="shared" si="0"/>
        <v>1</v>
      </c>
    </row>
    <row r="28" spans="1:9" s="21" customFormat="1" ht="38.25" customHeight="1">
      <c r="A28" s="16">
        <v>851</v>
      </c>
      <c r="B28" s="16">
        <v>85154</v>
      </c>
      <c r="C28" s="16">
        <v>2820</v>
      </c>
      <c r="D28" s="17" t="s">
        <v>23</v>
      </c>
      <c r="E28" s="17" t="s">
        <v>302</v>
      </c>
      <c r="F28" s="17" t="s">
        <v>285</v>
      </c>
      <c r="G28" s="18">
        <v>13000</v>
      </c>
      <c r="H28" s="18">
        <v>13000</v>
      </c>
      <c r="I28" s="20">
        <f t="shared" si="0"/>
        <v>1</v>
      </c>
    </row>
    <row r="29" spans="1:9" s="21" customFormat="1" ht="38.25" customHeight="1">
      <c r="A29" s="16">
        <v>851</v>
      </c>
      <c r="B29" s="16">
        <v>85154</v>
      </c>
      <c r="C29" s="16">
        <v>2820</v>
      </c>
      <c r="D29" s="17" t="s">
        <v>23</v>
      </c>
      <c r="E29" s="17" t="s">
        <v>302</v>
      </c>
      <c r="F29" s="17" t="s">
        <v>304</v>
      </c>
      <c r="G29" s="18">
        <v>3000</v>
      </c>
      <c r="H29" s="18">
        <v>3000</v>
      </c>
      <c r="I29" s="20">
        <f t="shared" si="0"/>
        <v>1</v>
      </c>
    </row>
    <row r="30" spans="1:9" s="21" customFormat="1" ht="30" customHeight="1">
      <c r="A30" s="16">
        <v>851</v>
      </c>
      <c r="B30" s="16">
        <v>85154</v>
      </c>
      <c r="C30" s="16">
        <v>2820</v>
      </c>
      <c r="D30" s="17" t="s">
        <v>23</v>
      </c>
      <c r="E30" s="17" t="s">
        <v>305</v>
      </c>
      <c r="F30" s="17" t="s">
        <v>303</v>
      </c>
      <c r="G30" s="18">
        <v>29000</v>
      </c>
      <c r="H30" s="18">
        <v>29000</v>
      </c>
      <c r="I30" s="20">
        <f t="shared" si="0"/>
        <v>1</v>
      </c>
    </row>
    <row r="31" spans="1:9" s="21" customFormat="1" ht="38.25" customHeight="1">
      <c r="A31" s="16">
        <v>851</v>
      </c>
      <c r="B31" s="16">
        <v>85154</v>
      </c>
      <c r="C31" s="16">
        <v>2820</v>
      </c>
      <c r="D31" s="17" t="s">
        <v>23</v>
      </c>
      <c r="E31" s="17" t="s">
        <v>306</v>
      </c>
      <c r="F31" s="17" t="s">
        <v>298</v>
      </c>
      <c r="G31" s="18">
        <v>20000</v>
      </c>
      <c r="H31" s="18">
        <v>20000</v>
      </c>
      <c r="I31" s="20">
        <f t="shared" si="0"/>
        <v>1</v>
      </c>
    </row>
    <row r="32" spans="1:9" s="21" customFormat="1" ht="38.25" customHeight="1">
      <c r="A32" s="16">
        <v>851</v>
      </c>
      <c r="B32" s="16">
        <v>85154</v>
      </c>
      <c r="C32" s="16">
        <v>2820</v>
      </c>
      <c r="D32" s="17" t="s">
        <v>23</v>
      </c>
      <c r="E32" s="17" t="s">
        <v>307</v>
      </c>
      <c r="F32" s="17" t="s">
        <v>296</v>
      </c>
      <c r="G32" s="18">
        <v>27600</v>
      </c>
      <c r="H32" s="18">
        <v>27600</v>
      </c>
      <c r="I32" s="20">
        <f t="shared" si="0"/>
        <v>1</v>
      </c>
    </row>
    <row r="33" spans="1:9" s="21" customFormat="1" ht="38.25" customHeight="1">
      <c r="A33" s="16">
        <v>851</v>
      </c>
      <c r="B33" s="16">
        <v>85154</v>
      </c>
      <c r="C33" s="16">
        <v>2820</v>
      </c>
      <c r="D33" s="17" t="s">
        <v>23</v>
      </c>
      <c r="E33" s="17" t="s">
        <v>308</v>
      </c>
      <c r="F33" s="17" t="s">
        <v>304</v>
      </c>
      <c r="G33" s="18">
        <v>15000</v>
      </c>
      <c r="H33" s="18">
        <v>15000</v>
      </c>
      <c r="I33" s="20">
        <f t="shared" si="0"/>
        <v>1</v>
      </c>
    </row>
    <row r="34" spans="1:9" s="21" customFormat="1" ht="45.75" customHeight="1">
      <c r="A34" s="16">
        <v>851</v>
      </c>
      <c r="B34" s="16">
        <v>85154</v>
      </c>
      <c r="C34" s="16">
        <v>2820</v>
      </c>
      <c r="D34" s="17" t="s">
        <v>23</v>
      </c>
      <c r="E34" s="17" t="s">
        <v>308</v>
      </c>
      <c r="F34" s="17" t="s">
        <v>274</v>
      </c>
      <c r="G34" s="18">
        <v>8000</v>
      </c>
      <c r="H34" s="18">
        <v>8000</v>
      </c>
      <c r="I34" s="20">
        <f t="shared" si="0"/>
        <v>1</v>
      </c>
    </row>
    <row r="35" spans="1:9" s="21" customFormat="1" ht="38.25" customHeight="1">
      <c r="A35" s="16">
        <v>851</v>
      </c>
      <c r="B35" s="16">
        <v>85154</v>
      </c>
      <c r="C35" s="16">
        <v>2820</v>
      </c>
      <c r="D35" s="17" t="s">
        <v>23</v>
      </c>
      <c r="E35" s="17" t="s">
        <v>309</v>
      </c>
      <c r="F35" s="17" t="s">
        <v>290</v>
      </c>
      <c r="G35" s="18">
        <v>13574</v>
      </c>
      <c r="H35" s="18">
        <v>13574</v>
      </c>
      <c r="I35" s="20">
        <f t="shared" si="0"/>
        <v>1</v>
      </c>
    </row>
    <row r="36" spans="1:9" s="21" customFormat="1" ht="30" customHeight="1">
      <c r="A36" s="16">
        <v>851</v>
      </c>
      <c r="B36" s="16">
        <v>85154</v>
      </c>
      <c r="C36" s="16">
        <v>2820</v>
      </c>
      <c r="D36" s="17" t="s">
        <v>23</v>
      </c>
      <c r="E36" s="17" t="s">
        <v>310</v>
      </c>
      <c r="F36" s="17" t="s">
        <v>303</v>
      </c>
      <c r="G36" s="18">
        <v>21000</v>
      </c>
      <c r="H36" s="18">
        <v>21000</v>
      </c>
      <c r="I36" s="20">
        <f t="shared" si="0"/>
        <v>1</v>
      </c>
    </row>
    <row r="37" spans="1:9" s="21" customFormat="1" ht="38.25" customHeight="1">
      <c r="A37" s="16">
        <v>851</v>
      </c>
      <c r="B37" s="16">
        <v>85154</v>
      </c>
      <c r="C37" s="16">
        <v>2820</v>
      </c>
      <c r="D37" s="17" t="s">
        <v>23</v>
      </c>
      <c r="E37" s="17" t="s">
        <v>147</v>
      </c>
      <c r="F37" s="17" t="s">
        <v>281</v>
      </c>
      <c r="G37" s="18">
        <v>5000</v>
      </c>
      <c r="H37" s="18">
        <v>5000</v>
      </c>
      <c r="I37" s="20">
        <f t="shared" si="0"/>
        <v>1</v>
      </c>
    </row>
    <row r="38" spans="1:9" s="21" customFormat="1" ht="38.25" customHeight="1">
      <c r="A38" s="16">
        <v>851</v>
      </c>
      <c r="B38" s="16">
        <v>85154</v>
      </c>
      <c r="C38" s="16">
        <v>2820</v>
      </c>
      <c r="D38" s="17" t="s">
        <v>23</v>
      </c>
      <c r="E38" s="17" t="s">
        <v>147</v>
      </c>
      <c r="F38" s="17" t="s">
        <v>311</v>
      </c>
      <c r="G38" s="18">
        <v>5000</v>
      </c>
      <c r="H38" s="18">
        <v>5000</v>
      </c>
      <c r="I38" s="20">
        <f t="shared" si="0"/>
        <v>1</v>
      </c>
    </row>
    <row r="39" spans="1:9" s="21" customFormat="1" ht="38.25" customHeight="1">
      <c r="A39" s="16">
        <v>851</v>
      </c>
      <c r="B39" s="16">
        <v>85154</v>
      </c>
      <c r="C39" s="16">
        <v>2820</v>
      </c>
      <c r="D39" s="17" t="s">
        <v>23</v>
      </c>
      <c r="E39" s="17" t="s">
        <v>147</v>
      </c>
      <c r="F39" s="17" t="s">
        <v>312</v>
      </c>
      <c r="G39" s="18">
        <v>20000</v>
      </c>
      <c r="H39" s="18">
        <v>20000</v>
      </c>
      <c r="I39" s="20">
        <f t="shared" si="0"/>
        <v>1</v>
      </c>
    </row>
    <row r="40" spans="1:9" s="21" customFormat="1" ht="30" customHeight="1">
      <c r="A40" s="16">
        <v>851</v>
      </c>
      <c r="B40" s="16">
        <v>85154</v>
      </c>
      <c r="C40" s="16">
        <v>2820</v>
      </c>
      <c r="D40" s="17" t="s">
        <v>23</v>
      </c>
      <c r="E40" s="17" t="s">
        <v>147</v>
      </c>
      <c r="F40" s="17" t="s">
        <v>313</v>
      </c>
      <c r="G40" s="18">
        <v>7500</v>
      </c>
      <c r="H40" s="18">
        <v>7500</v>
      </c>
      <c r="I40" s="20">
        <f t="shared" si="0"/>
        <v>1</v>
      </c>
    </row>
    <row r="41" spans="1:9" s="21" customFormat="1" ht="38.25" customHeight="1">
      <c r="A41" s="16">
        <v>851</v>
      </c>
      <c r="B41" s="16">
        <v>85154</v>
      </c>
      <c r="C41" s="16">
        <v>2820</v>
      </c>
      <c r="D41" s="17" t="s">
        <v>23</v>
      </c>
      <c r="E41" s="17" t="s">
        <v>314</v>
      </c>
      <c r="F41" s="17" t="s">
        <v>285</v>
      </c>
      <c r="G41" s="18">
        <v>10000</v>
      </c>
      <c r="H41" s="18">
        <v>10000</v>
      </c>
      <c r="I41" s="20">
        <f t="shared" si="0"/>
        <v>1</v>
      </c>
    </row>
    <row r="42" spans="1:9" s="21" customFormat="1" ht="83.25" customHeight="1">
      <c r="A42" s="16">
        <v>851</v>
      </c>
      <c r="B42" s="16">
        <v>85154</v>
      </c>
      <c r="C42" s="16">
        <v>2820</v>
      </c>
      <c r="D42" s="17" t="s">
        <v>23</v>
      </c>
      <c r="E42" s="17" t="s">
        <v>315</v>
      </c>
      <c r="F42" s="17" t="s">
        <v>316</v>
      </c>
      <c r="G42" s="18">
        <v>5000</v>
      </c>
      <c r="H42" s="18">
        <v>5000</v>
      </c>
      <c r="I42" s="20">
        <f t="shared" si="0"/>
        <v>1</v>
      </c>
    </row>
    <row r="43" spans="1:9" s="21" customFormat="1" ht="30" customHeight="1">
      <c r="A43" s="16">
        <v>851</v>
      </c>
      <c r="B43" s="16">
        <v>85154</v>
      </c>
      <c r="C43" s="16">
        <v>2820</v>
      </c>
      <c r="D43" s="17" t="s">
        <v>23</v>
      </c>
      <c r="E43" s="17" t="s">
        <v>317</v>
      </c>
      <c r="F43" s="17" t="s">
        <v>318</v>
      </c>
      <c r="G43" s="18">
        <v>20000</v>
      </c>
      <c r="H43" s="18">
        <v>20000</v>
      </c>
      <c r="I43" s="20">
        <f t="shared" si="0"/>
        <v>1</v>
      </c>
    </row>
    <row r="44" spans="1:9" s="21" customFormat="1" ht="38.25" customHeight="1">
      <c r="A44" s="16">
        <v>851</v>
      </c>
      <c r="B44" s="16">
        <v>85154</v>
      </c>
      <c r="C44" s="16">
        <v>2820</v>
      </c>
      <c r="D44" s="17" t="s">
        <v>23</v>
      </c>
      <c r="E44" s="17" t="s">
        <v>319</v>
      </c>
      <c r="F44" s="17" t="s">
        <v>320</v>
      </c>
      <c r="G44" s="18">
        <v>37000</v>
      </c>
      <c r="H44" s="18">
        <v>37000</v>
      </c>
      <c r="I44" s="20">
        <f t="shared" si="0"/>
        <v>1</v>
      </c>
    </row>
    <row r="45" spans="1:9" s="21" customFormat="1" ht="38.25" customHeight="1">
      <c r="A45" s="16">
        <v>851</v>
      </c>
      <c r="B45" s="16">
        <v>85154</v>
      </c>
      <c r="C45" s="16">
        <v>2820</v>
      </c>
      <c r="D45" s="17" t="s">
        <v>23</v>
      </c>
      <c r="E45" s="17" t="s">
        <v>321</v>
      </c>
      <c r="F45" s="17" t="s">
        <v>322</v>
      </c>
      <c r="G45" s="18">
        <v>7000</v>
      </c>
      <c r="H45" s="18">
        <v>7000</v>
      </c>
      <c r="I45" s="20">
        <f t="shared" si="0"/>
        <v>1</v>
      </c>
    </row>
    <row r="46" spans="1:9" s="21" customFormat="1" ht="30" customHeight="1">
      <c r="A46" s="16">
        <v>851</v>
      </c>
      <c r="B46" s="16">
        <v>85154</v>
      </c>
      <c r="C46" s="16">
        <v>2820</v>
      </c>
      <c r="D46" s="17" t="s">
        <v>23</v>
      </c>
      <c r="E46" s="17" t="s">
        <v>323</v>
      </c>
      <c r="F46" s="17" t="s">
        <v>303</v>
      </c>
      <c r="G46" s="18">
        <v>21000</v>
      </c>
      <c r="H46" s="18">
        <v>21000</v>
      </c>
      <c r="I46" s="20">
        <f t="shared" si="0"/>
        <v>1</v>
      </c>
    </row>
    <row r="47" spans="1:9" s="21" customFormat="1" ht="38.25" customHeight="1">
      <c r="A47" s="16">
        <v>851</v>
      </c>
      <c r="B47" s="16">
        <v>85154</v>
      </c>
      <c r="C47" s="16">
        <v>2820</v>
      </c>
      <c r="D47" s="17" t="s">
        <v>23</v>
      </c>
      <c r="E47" s="17" t="s">
        <v>323</v>
      </c>
      <c r="F47" s="17" t="s">
        <v>324</v>
      </c>
      <c r="G47" s="18">
        <v>6000</v>
      </c>
      <c r="H47" s="18">
        <v>6000</v>
      </c>
      <c r="I47" s="20">
        <f t="shared" si="0"/>
        <v>1</v>
      </c>
    </row>
    <row r="48" spans="1:9" s="21" customFormat="1" ht="38.25" customHeight="1">
      <c r="A48" s="16">
        <v>851</v>
      </c>
      <c r="B48" s="16">
        <v>85154</v>
      </c>
      <c r="C48" s="16">
        <v>2820</v>
      </c>
      <c r="D48" s="17" t="s">
        <v>23</v>
      </c>
      <c r="E48" s="17" t="s">
        <v>323</v>
      </c>
      <c r="F48" s="17" t="s">
        <v>281</v>
      </c>
      <c r="G48" s="18">
        <v>10000</v>
      </c>
      <c r="H48" s="18">
        <v>10000</v>
      </c>
      <c r="I48" s="20">
        <f t="shared" si="0"/>
        <v>1</v>
      </c>
    </row>
    <row r="49" spans="1:9" s="21" customFormat="1" ht="38.25" customHeight="1">
      <c r="A49" s="16">
        <v>851</v>
      </c>
      <c r="B49" s="16">
        <v>85154</v>
      </c>
      <c r="C49" s="16">
        <v>2820</v>
      </c>
      <c r="D49" s="17" t="s">
        <v>23</v>
      </c>
      <c r="E49" s="17" t="s">
        <v>323</v>
      </c>
      <c r="F49" s="17" t="s">
        <v>283</v>
      </c>
      <c r="G49" s="18">
        <v>9000</v>
      </c>
      <c r="H49" s="18">
        <v>9000</v>
      </c>
      <c r="I49" s="20">
        <f t="shared" si="0"/>
        <v>1</v>
      </c>
    </row>
    <row r="50" spans="1:9" s="21" customFormat="1" ht="38.25" customHeight="1">
      <c r="A50" s="16">
        <v>851</v>
      </c>
      <c r="B50" s="16">
        <v>85154</v>
      </c>
      <c r="C50" s="16">
        <v>2820</v>
      </c>
      <c r="D50" s="17" t="s">
        <v>23</v>
      </c>
      <c r="E50" s="17" t="s">
        <v>323</v>
      </c>
      <c r="F50" s="17" t="s">
        <v>325</v>
      </c>
      <c r="G50" s="18">
        <v>25000</v>
      </c>
      <c r="H50" s="18">
        <v>25000</v>
      </c>
      <c r="I50" s="20">
        <f t="shared" si="0"/>
        <v>1</v>
      </c>
    </row>
    <row r="51" spans="1:9" s="21" customFormat="1" ht="54.75" customHeight="1">
      <c r="A51" s="16">
        <v>851</v>
      </c>
      <c r="B51" s="16">
        <v>85154</v>
      </c>
      <c r="C51" s="16">
        <v>2820</v>
      </c>
      <c r="D51" s="17" t="s">
        <v>23</v>
      </c>
      <c r="E51" s="17" t="s">
        <v>323</v>
      </c>
      <c r="F51" s="17" t="s">
        <v>301</v>
      </c>
      <c r="G51" s="18">
        <v>17000</v>
      </c>
      <c r="H51" s="18">
        <v>17000</v>
      </c>
      <c r="I51" s="20">
        <f t="shared" si="0"/>
        <v>1</v>
      </c>
    </row>
    <row r="52" spans="1:9" s="21" customFormat="1" ht="38.25" customHeight="1">
      <c r="A52" s="16">
        <v>851</v>
      </c>
      <c r="B52" s="16">
        <v>85154</v>
      </c>
      <c r="C52" s="16">
        <v>2820</v>
      </c>
      <c r="D52" s="17" t="s">
        <v>23</v>
      </c>
      <c r="E52" s="17" t="s">
        <v>323</v>
      </c>
      <c r="F52" s="17" t="s">
        <v>326</v>
      </c>
      <c r="G52" s="18">
        <v>7000</v>
      </c>
      <c r="H52" s="18">
        <v>7000</v>
      </c>
      <c r="I52" s="20">
        <f t="shared" si="0"/>
        <v>1</v>
      </c>
    </row>
    <row r="53" spans="1:9" s="21" customFormat="1" ht="38.25" customHeight="1">
      <c r="A53" s="16">
        <v>851</v>
      </c>
      <c r="B53" s="16">
        <v>85154</v>
      </c>
      <c r="C53" s="16">
        <v>2820</v>
      </c>
      <c r="D53" s="17" t="s">
        <v>23</v>
      </c>
      <c r="E53" s="17" t="s">
        <v>323</v>
      </c>
      <c r="F53" s="17" t="s">
        <v>327</v>
      </c>
      <c r="G53" s="18">
        <v>18000</v>
      </c>
      <c r="H53" s="18">
        <v>18000</v>
      </c>
      <c r="I53" s="20">
        <f t="shared" si="0"/>
        <v>1</v>
      </c>
    </row>
    <row r="54" spans="1:9" s="21" customFormat="1" ht="38.25" customHeight="1">
      <c r="A54" s="16">
        <v>851</v>
      </c>
      <c r="B54" s="16">
        <v>85154</v>
      </c>
      <c r="C54" s="16">
        <v>2820</v>
      </c>
      <c r="D54" s="17" t="s">
        <v>23</v>
      </c>
      <c r="E54" s="17" t="s">
        <v>323</v>
      </c>
      <c r="F54" s="17" t="s">
        <v>328</v>
      </c>
      <c r="G54" s="18">
        <v>3000</v>
      </c>
      <c r="H54" s="18">
        <v>3000</v>
      </c>
      <c r="I54" s="20">
        <f t="shared" si="0"/>
        <v>1</v>
      </c>
    </row>
    <row r="55" spans="1:9" s="21" customFormat="1" ht="38.25" customHeight="1">
      <c r="A55" s="16">
        <v>851</v>
      </c>
      <c r="B55" s="16">
        <v>85154</v>
      </c>
      <c r="C55" s="16">
        <v>2820</v>
      </c>
      <c r="D55" s="17" t="s">
        <v>23</v>
      </c>
      <c r="E55" s="17" t="s">
        <v>323</v>
      </c>
      <c r="F55" s="17" t="s">
        <v>329</v>
      </c>
      <c r="G55" s="18">
        <v>5000</v>
      </c>
      <c r="H55" s="18">
        <v>5000</v>
      </c>
      <c r="I55" s="20">
        <f t="shared" si="0"/>
        <v>1</v>
      </c>
    </row>
    <row r="56" spans="1:9" s="21" customFormat="1" ht="38.25" customHeight="1">
      <c r="A56" s="16">
        <v>851</v>
      </c>
      <c r="B56" s="16">
        <v>85154</v>
      </c>
      <c r="C56" s="16">
        <v>2820</v>
      </c>
      <c r="D56" s="17" t="s">
        <v>23</v>
      </c>
      <c r="E56" s="17" t="s">
        <v>330</v>
      </c>
      <c r="F56" s="17" t="s">
        <v>290</v>
      </c>
      <c r="G56" s="18">
        <v>55000</v>
      </c>
      <c r="H56" s="18">
        <v>55000</v>
      </c>
      <c r="I56" s="20">
        <f t="shared" si="0"/>
        <v>1</v>
      </c>
    </row>
    <row r="57" spans="1:9" s="21" customFormat="1" ht="38.25" customHeight="1">
      <c r="A57" s="16">
        <v>851</v>
      </c>
      <c r="B57" s="16">
        <v>85154</v>
      </c>
      <c r="C57" s="16">
        <v>2820</v>
      </c>
      <c r="D57" s="17" t="s">
        <v>23</v>
      </c>
      <c r="E57" s="17" t="s">
        <v>331</v>
      </c>
      <c r="F57" s="17" t="s">
        <v>290</v>
      </c>
      <c r="G57" s="18">
        <v>12000</v>
      </c>
      <c r="H57" s="18">
        <v>12000</v>
      </c>
      <c r="I57" s="20">
        <f t="shared" si="0"/>
        <v>1</v>
      </c>
    </row>
    <row r="58" spans="1:9" s="21" customFormat="1" ht="60">
      <c r="A58" s="16">
        <v>851</v>
      </c>
      <c r="B58" s="16">
        <v>85154</v>
      </c>
      <c r="C58" s="16">
        <v>2820</v>
      </c>
      <c r="D58" s="17" t="s">
        <v>24</v>
      </c>
      <c r="E58" s="17" t="s">
        <v>25</v>
      </c>
      <c r="F58" s="23" t="s">
        <v>26</v>
      </c>
      <c r="G58" s="24">
        <v>13347</v>
      </c>
      <c r="H58" s="18">
        <v>9310</v>
      </c>
      <c r="I58" s="20">
        <f t="shared" si="0"/>
        <v>0.6975350265977374</v>
      </c>
    </row>
    <row r="59" spans="1:9" s="21" customFormat="1" ht="60">
      <c r="A59" s="16">
        <v>851</v>
      </c>
      <c r="B59" s="16">
        <v>85154</v>
      </c>
      <c r="C59" s="16">
        <v>2820</v>
      </c>
      <c r="D59" s="17" t="s">
        <v>24</v>
      </c>
      <c r="E59" s="17" t="s">
        <v>25</v>
      </c>
      <c r="F59" s="23" t="s">
        <v>27</v>
      </c>
      <c r="G59" s="24">
        <v>3700</v>
      </c>
      <c r="H59" s="18">
        <v>3300</v>
      </c>
      <c r="I59" s="20">
        <f t="shared" si="0"/>
        <v>0.8918918918918919</v>
      </c>
    </row>
    <row r="60" spans="1:9" s="21" customFormat="1" ht="36">
      <c r="A60" s="16">
        <v>851</v>
      </c>
      <c r="B60" s="16">
        <v>85154</v>
      </c>
      <c r="C60" s="16">
        <v>2820</v>
      </c>
      <c r="D60" s="17" t="s">
        <v>24</v>
      </c>
      <c r="E60" s="17" t="s">
        <v>28</v>
      </c>
      <c r="F60" s="23" t="s">
        <v>29</v>
      </c>
      <c r="G60" s="24">
        <v>9070</v>
      </c>
      <c r="H60" s="18">
        <v>9070</v>
      </c>
      <c r="I60" s="20">
        <f t="shared" si="0"/>
        <v>1</v>
      </c>
    </row>
    <row r="61" spans="1:9" s="21" customFormat="1" ht="48">
      <c r="A61" s="16">
        <v>851</v>
      </c>
      <c r="B61" s="16">
        <v>85154</v>
      </c>
      <c r="C61" s="16">
        <v>2820</v>
      </c>
      <c r="D61" s="17" t="s">
        <v>30</v>
      </c>
      <c r="E61" s="17" t="s">
        <v>30</v>
      </c>
      <c r="F61" s="17" t="s">
        <v>31</v>
      </c>
      <c r="G61" s="18">
        <v>288000</v>
      </c>
      <c r="H61" s="18">
        <v>288000</v>
      </c>
      <c r="I61" s="20">
        <f t="shared" si="0"/>
        <v>1</v>
      </c>
    </row>
    <row r="62" spans="1:9" s="21" customFormat="1" ht="60">
      <c r="A62" s="16">
        <v>851</v>
      </c>
      <c r="B62" s="16">
        <v>85154</v>
      </c>
      <c r="C62" s="16">
        <v>2820</v>
      </c>
      <c r="D62" s="17" t="s">
        <v>30</v>
      </c>
      <c r="E62" s="17" t="s">
        <v>30</v>
      </c>
      <c r="F62" s="17" t="s">
        <v>32</v>
      </c>
      <c r="G62" s="18">
        <v>206575</v>
      </c>
      <c r="H62" s="19">
        <v>206575</v>
      </c>
      <c r="I62" s="20">
        <f t="shared" si="0"/>
        <v>1</v>
      </c>
    </row>
    <row r="63" spans="1:9" s="21" customFormat="1" ht="36">
      <c r="A63" s="16">
        <v>851</v>
      </c>
      <c r="B63" s="16">
        <v>85154</v>
      </c>
      <c r="C63" s="16">
        <v>2820</v>
      </c>
      <c r="D63" s="17" t="s">
        <v>24</v>
      </c>
      <c r="E63" s="17" t="s">
        <v>33</v>
      </c>
      <c r="F63" s="23" t="s">
        <v>34</v>
      </c>
      <c r="G63" s="24">
        <v>149209</v>
      </c>
      <c r="H63" s="19">
        <v>149209</v>
      </c>
      <c r="I63" s="20">
        <f t="shared" si="0"/>
        <v>1</v>
      </c>
    </row>
    <row r="64" spans="1:9" s="21" customFormat="1" ht="36">
      <c r="A64" s="16">
        <v>851</v>
      </c>
      <c r="B64" s="16">
        <v>85154</v>
      </c>
      <c r="C64" s="16">
        <v>2820</v>
      </c>
      <c r="D64" s="17" t="s">
        <v>24</v>
      </c>
      <c r="E64" s="17" t="s">
        <v>35</v>
      </c>
      <c r="F64" s="23" t="s">
        <v>36</v>
      </c>
      <c r="G64" s="24">
        <f>77697+1200</f>
        <v>78897</v>
      </c>
      <c r="H64" s="19">
        <v>78125</v>
      </c>
      <c r="I64" s="20">
        <f t="shared" si="0"/>
        <v>0.9902150905611113</v>
      </c>
    </row>
    <row r="65" spans="1:9" s="21" customFormat="1" ht="48">
      <c r="A65" s="16">
        <v>851</v>
      </c>
      <c r="B65" s="16">
        <v>85154</v>
      </c>
      <c r="C65" s="16">
        <v>2820</v>
      </c>
      <c r="D65" s="17" t="s">
        <v>24</v>
      </c>
      <c r="E65" s="17" t="s">
        <v>37</v>
      </c>
      <c r="F65" s="23" t="s">
        <v>38</v>
      </c>
      <c r="G65" s="24">
        <f>83742+1200</f>
        <v>84942</v>
      </c>
      <c r="H65" s="19">
        <v>84675</v>
      </c>
      <c r="I65" s="20">
        <f t="shared" si="0"/>
        <v>0.9968566786748605</v>
      </c>
    </row>
    <row r="66" spans="1:9" s="21" customFormat="1" ht="36">
      <c r="A66" s="16">
        <v>851</v>
      </c>
      <c r="B66" s="16">
        <v>85154</v>
      </c>
      <c r="C66" s="16">
        <v>2820</v>
      </c>
      <c r="D66" s="17" t="s">
        <v>24</v>
      </c>
      <c r="E66" s="17" t="s">
        <v>39</v>
      </c>
      <c r="F66" s="23" t="s">
        <v>40</v>
      </c>
      <c r="G66" s="24">
        <f>123566+1200+1</f>
        <v>124767</v>
      </c>
      <c r="H66" s="19">
        <v>124767</v>
      </c>
      <c r="I66" s="20">
        <f t="shared" si="0"/>
        <v>1</v>
      </c>
    </row>
    <row r="67" spans="1:9" s="21" customFormat="1" ht="36">
      <c r="A67" s="16">
        <v>851</v>
      </c>
      <c r="B67" s="16">
        <v>85154</v>
      </c>
      <c r="C67" s="16">
        <v>2820</v>
      </c>
      <c r="D67" s="17" t="s">
        <v>24</v>
      </c>
      <c r="E67" s="17" t="s">
        <v>39</v>
      </c>
      <c r="F67" s="23" t="s">
        <v>41</v>
      </c>
      <c r="G67" s="24">
        <f>80126+1200</f>
        <v>81326</v>
      </c>
      <c r="H67" s="19">
        <v>81326</v>
      </c>
      <c r="I67" s="20">
        <f t="shared" si="0"/>
        <v>1</v>
      </c>
    </row>
    <row r="68" spans="1:9" s="21" customFormat="1" ht="36">
      <c r="A68" s="16">
        <v>851</v>
      </c>
      <c r="B68" s="16">
        <v>85154</v>
      </c>
      <c r="C68" s="16">
        <v>2820</v>
      </c>
      <c r="D68" s="17" t="s">
        <v>24</v>
      </c>
      <c r="E68" s="17" t="s">
        <v>39</v>
      </c>
      <c r="F68" s="23" t="s">
        <v>42</v>
      </c>
      <c r="G68" s="24">
        <v>47706</v>
      </c>
      <c r="H68" s="19">
        <v>47705</v>
      </c>
      <c r="I68" s="20">
        <f t="shared" si="0"/>
        <v>0.9999790382761078</v>
      </c>
    </row>
    <row r="69" spans="1:9" s="21" customFormat="1" ht="48">
      <c r="A69" s="16">
        <v>851</v>
      </c>
      <c r="B69" s="16">
        <v>85154</v>
      </c>
      <c r="C69" s="16">
        <v>2820</v>
      </c>
      <c r="D69" s="17" t="s">
        <v>24</v>
      </c>
      <c r="E69" s="17" t="s">
        <v>43</v>
      </c>
      <c r="F69" s="23" t="s">
        <v>44</v>
      </c>
      <c r="G69" s="24">
        <f>78951+1200</f>
        <v>80151</v>
      </c>
      <c r="H69" s="19">
        <v>80007</v>
      </c>
      <c r="I69" s="20">
        <f t="shared" si="0"/>
        <v>0.9982033910993001</v>
      </c>
    </row>
    <row r="70" spans="1:9" s="21" customFormat="1" ht="48">
      <c r="A70" s="16">
        <v>851</v>
      </c>
      <c r="B70" s="16">
        <v>85154</v>
      </c>
      <c r="C70" s="16">
        <v>2820</v>
      </c>
      <c r="D70" s="17" t="s">
        <v>24</v>
      </c>
      <c r="E70" s="17" t="s">
        <v>43</v>
      </c>
      <c r="F70" s="23" t="s">
        <v>45</v>
      </c>
      <c r="G70" s="24">
        <f>77703+1200</f>
        <v>78903</v>
      </c>
      <c r="H70" s="19">
        <v>78762</v>
      </c>
      <c r="I70" s="20">
        <f t="shared" si="0"/>
        <v>0.9982129957035855</v>
      </c>
    </row>
    <row r="71" spans="1:9" s="21" customFormat="1" ht="36">
      <c r="A71" s="16">
        <v>851</v>
      </c>
      <c r="B71" s="16">
        <v>85154</v>
      </c>
      <c r="C71" s="16">
        <v>2820</v>
      </c>
      <c r="D71" s="17" t="s">
        <v>24</v>
      </c>
      <c r="E71" s="17" t="s">
        <v>46</v>
      </c>
      <c r="F71" s="23" t="s">
        <v>42</v>
      </c>
      <c r="G71" s="24">
        <f>81356+1200-47706</f>
        <v>34850</v>
      </c>
      <c r="H71" s="19">
        <v>33451</v>
      </c>
      <c r="I71" s="20">
        <f t="shared" si="0"/>
        <v>0.9598565279770445</v>
      </c>
    </row>
    <row r="72" spans="1:9" s="21" customFormat="1" ht="36">
      <c r="A72" s="16">
        <v>851</v>
      </c>
      <c r="B72" s="16">
        <v>85154</v>
      </c>
      <c r="C72" s="16">
        <v>2820</v>
      </c>
      <c r="D72" s="17" t="s">
        <v>24</v>
      </c>
      <c r="E72" s="17" t="s">
        <v>46</v>
      </c>
      <c r="F72" s="23" t="s">
        <v>47</v>
      </c>
      <c r="G72" s="24">
        <f>79265+1200-47733</f>
        <v>32732</v>
      </c>
      <c r="H72" s="19">
        <v>31738</v>
      </c>
      <c r="I72" s="20">
        <f t="shared" si="0"/>
        <v>0.9696321642429427</v>
      </c>
    </row>
    <row r="73" spans="1:9" s="21" customFormat="1" ht="36">
      <c r="A73" s="16">
        <v>851</v>
      </c>
      <c r="B73" s="16">
        <v>85154</v>
      </c>
      <c r="C73" s="16">
        <v>2820</v>
      </c>
      <c r="D73" s="17" t="s">
        <v>24</v>
      </c>
      <c r="E73" s="17" t="s">
        <v>48</v>
      </c>
      <c r="F73" s="17" t="s">
        <v>49</v>
      </c>
      <c r="G73" s="18">
        <f>83483+1200-47000-1200</f>
        <v>36483</v>
      </c>
      <c r="H73" s="19">
        <v>34570</v>
      </c>
      <c r="I73" s="20">
        <f t="shared" si="0"/>
        <v>0.9475646191376805</v>
      </c>
    </row>
    <row r="74" spans="1:9" s="21" customFormat="1" ht="36">
      <c r="A74" s="16">
        <v>851</v>
      </c>
      <c r="B74" s="16">
        <v>85154</v>
      </c>
      <c r="C74" s="16">
        <v>2820</v>
      </c>
      <c r="D74" s="17" t="s">
        <v>24</v>
      </c>
      <c r="E74" s="17" t="s">
        <v>50</v>
      </c>
      <c r="F74" s="23" t="s">
        <v>51</v>
      </c>
      <c r="G74" s="24">
        <f>84196+1200</f>
        <v>85396</v>
      </c>
      <c r="H74" s="19">
        <v>85396</v>
      </c>
      <c r="I74" s="20">
        <f t="shared" si="0"/>
        <v>1</v>
      </c>
    </row>
    <row r="75" spans="1:9" s="21" customFormat="1" ht="48">
      <c r="A75" s="16">
        <v>851</v>
      </c>
      <c r="B75" s="16">
        <v>85154</v>
      </c>
      <c r="C75" s="16">
        <v>2820</v>
      </c>
      <c r="D75" s="17" t="s">
        <v>24</v>
      </c>
      <c r="E75" s="17" t="s">
        <v>52</v>
      </c>
      <c r="F75" s="17" t="s">
        <v>53</v>
      </c>
      <c r="G75" s="18">
        <f>78018+1200</f>
        <v>79218</v>
      </c>
      <c r="H75" s="19">
        <v>79129</v>
      </c>
      <c r="I75" s="20">
        <f t="shared" si="0"/>
        <v>0.9988765179630892</v>
      </c>
    </row>
    <row r="76" spans="1:9" s="21" customFormat="1" ht="36">
      <c r="A76" s="16">
        <v>851</v>
      </c>
      <c r="B76" s="16">
        <v>85154</v>
      </c>
      <c r="C76" s="16">
        <v>2820</v>
      </c>
      <c r="D76" s="17" t="s">
        <v>24</v>
      </c>
      <c r="E76" s="17" t="s">
        <v>52</v>
      </c>
      <c r="F76" s="23" t="s">
        <v>54</v>
      </c>
      <c r="G76" s="24">
        <f>86188+1200</f>
        <v>87388</v>
      </c>
      <c r="H76" s="19">
        <v>87154</v>
      </c>
      <c r="I76" s="20">
        <f t="shared" si="0"/>
        <v>0.9973222868128347</v>
      </c>
    </row>
    <row r="77" spans="1:9" s="21" customFormat="1" ht="36">
      <c r="A77" s="16">
        <v>851</v>
      </c>
      <c r="B77" s="16">
        <v>85154</v>
      </c>
      <c r="C77" s="16">
        <v>2820</v>
      </c>
      <c r="D77" s="17" t="s">
        <v>24</v>
      </c>
      <c r="E77" s="17" t="s">
        <v>55</v>
      </c>
      <c r="F77" s="23" t="s">
        <v>56</v>
      </c>
      <c r="G77" s="24">
        <f>142452+1200</f>
        <v>143652</v>
      </c>
      <c r="H77" s="19">
        <v>143651</v>
      </c>
      <c r="I77" s="20">
        <f t="shared" si="0"/>
        <v>0.9999930387324925</v>
      </c>
    </row>
    <row r="78" spans="1:9" s="21" customFormat="1" ht="36">
      <c r="A78" s="16">
        <v>851</v>
      </c>
      <c r="B78" s="16">
        <v>85154</v>
      </c>
      <c r="C78" s="16">
        <v>2820</v>
      </c>
      <c r="D78" s="17" t="s">
        <v>24</v>
      </c>
      <c r="E78" s="17" t="s">
        <v>55</v>
      </c>
      <c r="F78" s="23" t="s">
        <v>57</v>
      </c>
      <c r="G78" s="24">
        <f>142452+1200</f>
        <v>143652</v>
      </c>
      <c r="H78" s="19">
        <v>143651</v>
      </c>
      <c r="I78" s="20">
        <f t="shared" si="0"/>
        <v>0.9999930387324925</v>
      </c>
    </row>
    <row r="79" spans="1:9" s="21" customFormat="1" ht="36">
      <c r="A79" s="16">
        <v>851</v>
      </c>
      <c r="B79" s="16">
        <v>85154</v>
      </c>
      <c r="C79" s="16">
        <v>2820</v>
      </c>
      <c r="D79" s="17" t="s">
        <v>24</v>
      </c>
      <c r="E79" s="17" t="s">
        <v>55</v>
      </c>
      <c r="F79" s="23" t="s">
        <v>47</v>
      </c>
      <c r="G79" s="24">
        <v>47733</v>
      </c>
      <c r="H79" s="19">
        <v>47733</v>
      </c>
      <c r="I79" s="20">
        <f t="shared" si="0"/>
        <v>1</v>
      </c>
    </row>
    <row r="80" spans="1:9" s="21" customFormat="1" ht="36">
      <c r="A80" s="16">
        <v>851</v>
      </c>
      <c r="B80" s="16">
        <v>85154</v>
      </c>
      <c r="C80" s="16">
        <v>2820</v>
      </c>
      <c r="D80" s="17" t="s">
        <v>24</v>
      </c>
      <c r="E80" s="17" t="s">
        <v>58</v>
      </c>
      <c r="F80" s="23" t="s">
        <v>59</v>
      </c>
      <c r="G80" s="24">
        <f>46000-7550</f>
        <v>38450</v>
      </c>
      <c r="H80" s="19">
        <v>23000</v>
      </c>
      <c r="I80" s="20">
        <f t="shared" si="0"/>
        <v>0.5981794538361509</v>
      </c>
    </row>
    <row r="81" spans="1:9" s="21" customFormat="1" ht="21.75" customHeight="1">
      <c r="A81" s="16">
        <v>851</v>
      </c>
      <c r="B81" s="16">
        <v>85154</v>
      </c>
      <c r="C81" s="16">
        <v>2820</v>
      </c>
      <c r="D81" s="17" t="s">
        <v>24</v>
      </c>
      <c r="E81" s="17" t="s">
        <v>24</v>
      </c>
      <c r="F81" s="23" t="s">
        <v>60</v>
      </c>
      <c r="G81" s="24">
        <f>40000-13347-3700-9070</f>
        <v>13883</v>
      </c>
      <c r="H81" s="19">
        <v>0</v>
      </c>
      <c r="I81" s="20">
        <f t="shared" si="0"/>
        <v>0</v>
      </c>
    </row>
    <row r="82" spans="1:9" s="21" customFormat="1" ht="36">
      <c r="A82" s="16">
        <v>851</v>
      </c>
      <c r="B82" s="16">
        <v>85154</v>
      </c>
      <c r="C82" s="16">
        <v>2830</v>
      </c>
      <c r="D82" s="17" t="s">
        <v>24</v>
      </c>
      <c r="E82" s="17" t="s">
        <v>61</v>
      </c>
      <c r="F82" s="23" t="s">
        <v>62</v>
      </c>
      <c r="G82" s="24">
        <f>83395+1200</f>
        <v>84595</v>
      </c>
      <c r="H82" s="19">
        <v>84414</v>
      </c>
      <c r="I82" s="20">
        <f t="shared" si="0"/>
        <v>0.9978603936402861</v>
      </c>
    </row>
    <row r="83" spans="1:9" s="21" customFormat="1" ht="24">
      <c r="A83" s="16">
        <v>851</v>
      </c>
      <c r="B83" s="16">
        <v>85195</v>
      </c>
      <c r="C83" s="16">
        <v>2810</v>
      </c>
      <c r="D83" s="17" t="s">
        <v>24</v>
      </c>
      <c r="E83" s="17" t="s">
        <v>63</v>
      </c>
      <c r="F83" s="17" t="s">
        <v>64</v>
      </c>
      <c r="G83" s="18">
        <v>117000</v>
      </c>
      <c r="H83" s="19">
        <v>117000</v>
      </c>
      <c r="I83" s="20">
        <f aca="true" t="shared" si="1" ref="I83:I114">H83/G83</f>
        <v>1</v>
      </c>
    </row>
    <row r="84" spans="1:9" s="21" customFormat="1" ht="36">
      <c r="A84" s="16">
        <v>851</v>
      </c>
      <c r="B84" s="16">
        <v>85195</v>
      </c>
      <c r="C84" s="16">
        <v>2820</v>
      </c>
      <c r="D84" s="17" t="s">
        <v>24</v>
      </c>
      <c r="E84" s="17" t="s">
        <v>65</v>
      </c>
      <c r="F84" s="17" t="s">
        <v>66</v>
      </c>
      <c r="G84" s="18">
        <v>20000</v>
      </c>
      <c r="H84" s="19">
        <v>20000</v>
      </c>
      <c r="I84" s="20">
        <f t="shared" si="1"/>
        <v>1</v>
      </c>
    </row>
    <row r="85" spans="1:9" s="21" customFormat="1" ht="24">
      <c r="A85" s="16">
        <v>851</v>
      </c>
      <c r="B85" s="16">
        <v>85195</v>
      </c>
      <c r="C85" s="16">
        <v>2820</v>
      </c>
      <c r="D85" s="17" t="s">
        <v>24</v>
      </c>
      <c r="E85" s="17" t="s">
        <v>67</v>
      </c>
      <c r="F85" s="17" t="s">
        <v>68</v>
      </c>
      <c r="G85" s="18">
        <v>51000</v>
      </c>
      <c r="H85" s="19">
        <v>51000</v>
      </c>
      <c r="I85" s="20">
        <f t="shared" si="1"/>
        <v>1</v>
      </c>
    </row>
    <row r="86" spans="1:9" s="21" customFormat="1" ht="24">
      <c r="A86" s="16">
        <v>851</v>
      </c>
      <c r="B86" s="16">
        <v>85195</v>
      </c>
      <c r="C86" s="16">
        <v>2820</v>
      </c>
      <c r="D86" s="17" t="s">
        <v>24</v>
      </c>
      <c r="E86" s="17" t="s">
        <v>67</v>
      </c>
      <c r="F86" s="17" t="s">
        <v>69</v>
      </c>
      <c r="G86" s="18">
        <v>42000</v>
      </c>
      <c r="H86" s="19">
        <v>42000</v>
      </c>
      <c r="I86" s="20">
        <f t="shared" si="1"/>
        <v>1</v>
      </c>
    </row>
    <row r="87" spans="1:9" s="21" customFormat="1" ht="72">
      <c r="A87" s="16">
        <v>851</v>
      </c>
      <c r="B87" s="16">
        <v>85195</v>
      </c>
      <c r="C87" s="16">
        <v>2820</v>
      </c>
      <c r="D87" s="17" t="s">
        <v>24</v>
      </c>
      <c r="E87" s="17" t="s">
        <v>70</v>
      </c>
      <c r="F87" s="17" t="s">
        <v>71</v>
      </c>
      <c r="G87" s="19">
        <v>46400</v>
      </c>
      <c r="H87" s="19">
        <v>46400</v>
      </c>
      <c r="I87" s="20">
        <f t="shared" si="1"/>
        <v>1</v>
      </c>
    </row>
    <row r="88" spans="1:9" s="21" customFormat="1" ht="60">
      <c r="A88" s="16">
        <v>851</v>
      </c>
      <c r="B88" s="16">
        <v>85195</v>
      </c>
      <c r="C88" s="16">
        <v>2820</v>
      </c>
      <c r="D88" s="17" t="s">
        <v>24</v>
      </c>
      <c r="E88" s="17" t="s">
        <v>72</v>
      </c>
      <c r="F88" s="17" t="s">
        <v>73</v>
      </c>
      <c r="G88" s="18">
        <v>25000</v>
      </c>
      <c r="H88" s="19">
        <v>25000</v>
      </c>
      <c r="I88" s="20">
        <f t="shared" si="1"/>
        <v>1</v>
      </c>
    </row>
    <row r="89" spans="1:9" s="25" customFormat="1" ht="24">
      <c r="A89" s="16">
        <v>851</v>
      </c>
      <c r="B89" s="16">
        <v>85195</v>
      </c>
      <c r="C89" s="16">
        <v>2830</v>
      </c>
      <c r="D89" s="17" t="s">
        <v>24</v>
      </c>
      <c r="E89" s="17" t="s">
        <v>74</v>
      </c>
      <c r="F89" s="17" t="s">
        <v>75</v>
      </c>
      <c r="G89" s="18">
        <v>13020</v>
      </c>
      <c r="H89" s="19">
        <v>13020</v>
      </c>
      <c r="I89" s="20">
        <f t="shared" si="1"/>
        <v>1</v>
      </c>
    </row>
    <row r="90" spans="1:9" s="21" customFormat="1" ht="24">
      <c r="A90" s="16">
        <v>852</v>
      </c>
      <c r="B90" s="16">
        <v>85201</v>
      </c>
      <c r="C90" s="16">
        <v>2810</v>
      </c>
      <c r="D90" s="17" t="s">
        <v>30</v>
      </c>
      <c r="E90" s="17" t="s">
        <v>346</v>
      </c>
      <c r="F90" s="17" t="s">
        <v>76</v>
      </c>
      <c r="G90" s="18">
        <f>148100+48043</f>
        <v>196143</v>
      </c>
      <c r="H90" s="19">
        <v>195906.33</v>
      </c>
      <c r="I90" s="20">
        <f t="shared" si="1"/>
        <v>0.998793380339854</v>
      </c>
    </row>
    <row r="91" spans="1:9" s="21" customFormat="1" ht="23.25" customHeight="1">
      <c r="A91" s="16">
        <v>852</v>
      </c>
      <c r="B91" s="16">
        <v>85201</v>
      </c>
      <c r="C91" s="16">
        <v>2810</v>
      </c>
      <c r="D91" s="17" t="s">
        <v>30</v>
      </c>
      <c r="E91" s="17" t="s">
        <v>347</v>
      </c>
      <c r="F91" s="17" t="s">
        <v>77</v>
      </c>
      <c r="G91" s="18">
        <f>232000-48043-3728</f>
        <v>180229</v>
      </c>
      <c r="H91" s="19">
        <v>145321.46</v>
      </c>
      <c r="I91" s="20">
        <f t="shared" si="1"/>
        <v>0.8063156317795693</v>
      </c>
    </row>
    <row r="92" spans="1:9" s="21" customFormat="1" ht="36">
      <c r="A92" s="16">
        <v>852</v>
      </c>
      <c r="B92" s="16">
        <v>85201</v>
      </c>
      <c r="C92" s="16">
        <v>2810</v>
      </c>
      <c r="D92" s="17" t="s">
        <v>30</v>
      </c>
      <c r="E92" s="17" t="s">
        <v>348</v>
      </c>
      <c r="F92" s="17" t="s">
        <v>78</v>
      </c>
      <c r="G92" s="18">
        <f>554400+418000-371480</f>
        <v>600920</v>
      </c>
      <c r="H92" s="19">
        <v>598800.52</v>
      </c>
      <c r="I92" s="20">
        <f t="shared" si="1"/>
        <v>0.9964729414897158</v>
      </c>
    </row>
    <row r="93" spans="1:9" s="21" customFormat="1" ht="48">
      <c r="A93" s="16">
        <v>852</v>
      </c>
      <c r="B93" s="16">
        <v>85201</v>
      </c>
      <c r="C93" s="16">
        <v>2810</v>
      </c>
      <c r="D93" s="17" t="s">
        <v>30</v>
      </c>
      <c r="E93" s="17" t="s">
        <v>349</v>
      </c>
      <c r="F93" s="17" t="s">
        <v>79</v>
      </c>
      <c r="G93" s="18">
        <f>160000+95916+41084-20000</f>
        <v>277000</v>
      </c>
      <c r="H93" s="19">
        <v>273846.02</v>
      </c>
      <c r="I93" s="20">
        <f t="shared" si="1"/>
        <v>0.9886137906137185</v>
      </c>
    </row>
    <row r="94" spans="1:9" s="21" customFormat="1" ht="36">
      <c r="A94" s="16">
        <v>852</v>
      </c>
      <c r="B94" s="16">
        <v>85203</v>
      </c>
      <c r="C94" s="16">
        <v>2820</v>
      </c>
      <c r="D94" s="17" t="s">
        <v>30</v>
      </c>
      <c r="E94" s="17" t="s">
        <v>80</v>
      </c>
      <c r="F94" s="17" t="s">
        <v>81</v>
      </c>
      <c r="G94" s="18">
        <f>1050500+36475</f>
        <v>1086975</v>
      </c>
      <c r="H94" s="19">
        <v>1084500</v>
      </c>
      <c r="I94" s="20">
        <f t="shared" si="1"/>
        <v>0.997723038708342</v>
      </c>
    </row>
    <row r="95" spans="1:9" s="21" customFormat="1" ht="55.5" customHeight="1">
      <c r="A95" s="16">
        <v>852</v>
      </c>
      <c r="B95" s="16">
        <v>85214</v>
      </c>
      <c r="C95" s="16">
        <v>2820</v>
      </c>
      <c r="D95" s="17" t="s">
        <v>30</v>
      </c>
      <c r="E95" s="17" t="s">
        <v>350</v>
      </c>
      <c r="F95" s="17" t="s">
        <v>82</v>
      </c>
      <c r="G95" s="18">
        <f>230200+3400-18194-11000</f>
        <v>204406</v>
      </c>
      <c r="H95" s="19">
        <v>204406</v>
      </c>
      <c r="I95" s="20">
        <f t="shared" si="1"/>
        <v>1</v>
      </c>
    </row>
    <row r="96" spans="1:9" s="21" customFormat="1" ht="60">
      <c r="A96" s="16">
        <v>852</v>
      </c>
      <c r="B96" s="16">
        <v>85214</v>
      </c>
      <c r="C96" s="16">
        <v>2820</v>
      </c>
      <c r="D96" s="17" t="s">
        <v>30</v>
      </c>
      <c r="E96" s="17" t="s">
        <v>351</v>
      </c>
      <c r="F96" s="17" t="s">
        <v>32</v>
      </c>
      <c r="G96" s="18">
        <f>5600+191600+20000-45000-41871</f>
        <v>130329</v>
      </c>
      <c r="H96" s="19">
        <v>128842.33</v>
      </c>
      <c r="I96" s="20">
        <f t="shared" si="1"/>
        <v>0.988592945545504</v>
      </c>
    </row>
    <row r="97" spans="1:9" s="21" customFormat="1" ht="55.5" customHeight="1">
      <c r="A97" s="16">
        <v>852</v>
      </c>
      <c r="B97" s="16">
        <v>85214</v>
      </c>
      <c r="C97" s="16">
        <v>2820</v>
      </c>
      <c r="D97" s="17" t="s">
        <v>30</v>
      </c>
      <c r="E97" s="17" t="s">
        <v>351</v>
      </c>
      <c r="F97" s="17" t="s">
        <v>31</v>
      </c>
      <c r="G97" s="18">
        <f>200000+75000+66199</f>
        <v>341199</v>
      </c>
      <c r="H97" s="19">
        <v>341198.31</v>
      </c>
      <c r="I97" s="20">
        <f t="shared" si="1"/>
        <v>0.9999979777197471</v>
      </c>
    </row>
    <row r="98" spans="1:9" s="21" customFormat="1" ht="36">
      <c r="A98" s="16">
        <v>852</v>
      </c>
      <c r="B98" s="16">
        <v>85214</v>
      </c>
      <c r="C98" s="16">
        <v>2820</v>
      </c>
      <c r="D98" s="17" t="s">
        <v>30</v>
      </c>
      <c r="E98" s="17" t="s">
        <v>352</v>
      </c>
      <c r="F98" s="17" t="s">
        <v>83</v>
      </c>
      <c r="G98" s="18">
        <f>393600+13500+143600</f>
        <v>550700</v>
      </c>
      <c r="H98" s="19">
        <v>549978.92</v>
      </c>
      <c r="I98" s="20">
        <f t="shared" si="1"/>
        <v>0.9986906119484293</v>
      </c>
    </row>
    <row r="99" spans="1:9" s="25" customFormat="1" ht="24">
      <c r="A99" s="16">
        <v>852</v>
      </c>
      <c r="B99" s="16">
        <v>85220</v>
      </c>
      <c r="C99" s="16">
        <v>2820</v>
      </c>
      <c r="D99" s="17" t="s">
        <v>30</v>
      </c>
      <c r="E99" s="17" t="s">
        <v>48</v>
      </c>
      <c r="F99" s="17" t="s">
        <v>84</v>
      </c>
      <c r="G99" s="18">
        <v>428300</v>
      </c>
      <c r="H99" s="19">
        <v>428300</v>
      </c>
      <c r="I99" s="20">
        <f t="shared" si="1"/>
        <v>1</v>
      </c>
    </row>
    <row r="100" spans="1:9" s="25" customFormat="1" ht="24">
      <c r="A100" s="16">
        <v>852</v>
      </c>
      <c r="B100" s="16">
        <v>85228</v>
      </c>
      <c r="C100" s="16">
        <v>2810</v>
      </c>
      <c r="D100" s="17" t="s">
        <v>30</v>
      </c>
      <c r="E100" s="17" t="s">
        <v>85</v>
      </c>
      <c r="F100" s="17" t="s">
        <v>86</v>
      </c>
      <c r="G100" s="18">
        <f>1172600+461000</f>
        <v>1633600</v>
      </c>
      <c r="H100" s="19">
        <v>1610720</v>
      </c>
      <c r="I100" s="20">
        <f t="shared" si="1"/>
        <v>0.9859941234084231</v>
      </c>
    </row>
    <row r="101" spans="1:9" s="21" customFormat="1" ht="60">
      <c r="A101" s="16">
        <v>852</v>
      </c>
      <c r="B101" s="16">
        <v>85228</v>
      </c>
      <c r="C101" s="16">
        <v>2820</v>
      </c>
      <c r="D101" s="17" t="s">
        <v>30</v>
      </c>
      <c r="E101" s="17" t="s">
        <v>87</v>
      </c>
      <c r="F101" s="17" t="s">
        <v>88</v>
      </c>
      <c r="G101" s="18">
        <f>1005000-461000-50000</f>
        <v>494000</v>
      </c>
      <c r="H101" s="19">
        <v>487682</v>
      </c>
      <c r="I101" s="20">
        <f t="shared" si="1"/>
        <v>0.9872105263157894</v>
      </c>
    </row>
    <row r="102" spans="1:9" s="21" customFormat="1" ht="24">
      <c r="A102" s="16">
        <v>852</v>
      </c>
      <c r="B102" s="16">
        <v>85295</v>
      </c>
      <c r="C102" s="16">
        <v>2820</v>
      </c>
      <c r="D102" s="17" t="s">
        <v>24</v>
      </c>
      <c r="E102" s="17" t="s">
        <v>89</v>
      </c>
      <c r="F102" s="17" t="s">
        <v>90</v>
      </c>
      <c r="G102" s="18">
        <v>7100</v>
      </c>
      <c r="H102" s="19">
        <v>7100</v>
      </c>
      <c r="I102" s="20">
        <f t="shared" si="1"/>
        <v>1</v>
      </c>
    </row>
    <row r="103" spans="1:9" s="26" customFormat="1" ht="48">
      <c r="A103" s="16">
        <v>853</v>
      </c>
      <c r="B103" s="16">
        <v>85311</v>
      </c>
      <c r="C103" s="16">
        <v>2810</v>
      </c>
      <c r="D103" s="17" t="s">
        <v>91</v>
      </c>
      <c r="E103" s="17" t="s">
        <v>92</v>
      </c>
      <c r="F103" s="17" t="s">
        <v>93</v>
      </c>
      <c r="G103" s="28">
        <v>8000</v>
      </c>
      <c r="H103" s="28">
        <v>8000</v>
      </c>
      <c r="I103" s="20">
        <f t="shared" si="1"/>
        <v>1</v>
      </c>
    </row>
    <row r="104" spans="1:9" s="26" customFormat="1" ht="48">
      <c r="A104" s="16">
        <v>853</v>
      </c>
      <c r="B104" s="16">
        <v>85311</v>
      </c>
      <c r="C104" s="16">
        <v>2810</v>
      </c>
      <c r="D104" s="17" t="s">
        <v>91</v>
      </c>
      <c r="E104" s="17" t="s">
        <v>94</v>
      </c>
      <c r="F104" s="17" t="s">
        <v>95</v>
      </c>
      <c r="G104" s="28">
        <f>7135+34000+22700</f>
        <v>63835</v>
      </c>
      <c r="H104" s="28">
        <f>7135+34000+22700</f>
        <v>63835</v>
      </c>
      <c r="I104" s="20">
        <f t="shared" si="1"/>
        <v>1</v>
      </c>
    </row>
    <row r="105" spans="1:9" s="26" customFormat="1" ht="72">
      <c r="A105" s="16">
        <v>853</v>
      </c>
      <c r="B105" s="16">
        <v>85311</v>
      </c>
      <c r="C105" s="16">
        <v>2810</v>
      </c>
      <c r="D105" s="17" t="s">
        <v>91</v>
      </c>
      <c r="E105" s="17" t="s">
        <v>96</v>
      </c>
      <c r="F105" s="17" t="s">
        <v>97</v>
      </c>
      <c r="G105" s="28">
        <f>38501+10000</f>
        <v>48501</v>
      </c>
      <c r="H105" s="28">
        <f>38501+10000</f>
        <v>48501</v>
      </c>
      <c r="I105" s="20">
        <f t="shared" si="1"/>
        <v>1</v>
      </c>
    </row>
    <row r="106" spans="1:9" s="26" customFormat="1" ht="48">
      <c r="A106" s="16">
        <v>853</v>
      </c>
      <c r="B106" s="16">
        <v>85311</v>
      </c>
      <c r="C106" s="16">
        <v>2810</v>
      </c>
      <c r="D106" s="17" t="s">
        <v>91</v>
      </c>
      <c r="E106" s="17" t="s">
        <v>96</v>
      </c>
      <c r="F106" s="17" t="s">
        <v>98</v>
      </c>
      <c r="G106" s="28">
        <f>13720</f>
        <v>13720</v>
      </c>
      <c r="H106" s="28">
        <f>13720</f>
        <v>13720</v>
      </c>
      <c r="I106" s="20">
        <f t="shared" si="1"/>
        <v>1</v>
      </c>
    </row>
    <row r="107" spans="1:9" s="26" customFormat="1" ht="48">
      <c r="A107" s="16">
        <v>853</v>
      </c>
      <c r="B107" s="16">
        <v>85311</v>
      </c>
      <c r="C107" s="16">
        <v>2810</v>
      </c>
      <c r="D107" s="17" t="s">
        <v>91</v>
      </c>
      <c r="E107" s="17" t="s">
        <v>99</v>
      </c>
      <c r="F107" s="17" t="s">
        <v>100</v>
      </c>
      <c r="G107" s="28">
        <v>3000</v>
      </c>
      <c r="H107" s="28">
        <v>3000</v>
      </c>
      <c r="I107" s="20">
        <f t="shared" si="1"/>
        <v>1</v>
      </c>
    </row>
    <row r="108" spans="1:9" s="26" customFormat="1" ht="60">
      <c r="A108" s="16">
        <v>853</v>
      </c>
      <c r="B108" s="16">
        <v>85311</v>
      </c>
      <c r="C108" s="16">
        <v>2810</v>
      </c>
      <c r="D108" s="17" t="s">
        <v>91</v>
      </c>
      <c r="E108" s="17" t="s">
        <v>101</v>
      </c>
      <c r="F108" s="17" t="s">
        <v>102</v>
      </c>
      <c r="G108" s="28">
        <v>20000</v>
      </c>
      <c r="H108" s="28">
        <v>20000</v>
      </c>
      <c r="I108" s="20">
        <f t="shared" si="1"/>
        <v>1</v>
      </c>
    </row>
    <row r="109" spans="1:9" s="26" customFormat="1" ht="60">
      <c r="A109" s="16">
        <v>853</v>
      </c>
      <c r="B109" s="16">
        <v>85311</v>
      </c>
      <c r="C109" s="16">
        <v>2820</v>
      </c>
      <c r="D109" s="17" t="s">
        <v>103</v>
      </c>
      <c r="E109" s="17" t="s">
        <v>104</v>
      </c>
      <c r="F109" s="17" t="s">
        <v>105</v>
      </c>
      <c r="G109" s="28">
        <f>39879+5797</f>
        <v>45676</v>
      </c>
      <c r="H109" s="19">
        <v>45552</v>
      </c>
      <c r="I109" s="20">
        <f t="shared" si="1"/>
        <v>0.9972852263770908</v>
      </c>
    </row>
    <row r="110" spans="1:9" s="26" customFormat="1" ht="48">
      <c r="A110" s="16">
        <v>853</v>
      </c>
      <c r="B110" s="16">
        <v>85311</v>
      </c>
      <c r="C110" s="16">
        <v>2820</v>
      </c>
      <c r="D110" s="17" t="s">
        <v>91</v>
      </c>
      <c r="E110" s="17" t="s">
        <v>65</v>
      </c>
      <c r="F110" s="17" t="s">
        <v>106</v>
      </c>
      <c r="G110" s="28">
        <v>3000</v>
      </c>
      <c r="H110" s="28">
        <v>3000</v>
      </c>
      <c r="I110" s="20">
        <f t="shared" si="1"/>
        <v>1</v>
      </c>
    </row>
    <row r="111" spans="1:9" s="26" customFormat="1" ht="48">
      <c r="A111" s="16">
        <v>853</v>
      </c>
      <c r="B111" s="16">
        <v>85311</v>
      </c>
      <c r="C111" s="16">
        <v>2820</v>
      </c>
      <c r="D111" s="17" t="s">
        <v>91</v>
      </c>
      <c r="E111" s="17" t="s">
        <v>107</v>
      </c>
      <c r="F111" s="17" t="s">
        <v>108</v>
      </c>
      <c r="G111" s="28">
        <f>320+3000</f>
        <v>3320</v>
      </c>
      <c r="H111" s="28">
        <f>320+3000</f>
        <v>3320</v>
      </c>
      <c r="I111" s="20">
        <f t="shared" si="1"/>
        <v>1</v>
      </c>
    </row>
    <row r="112" spans="1:9" s="26" customFormat="1" ht="48">
      <c r="A112" s="16">
        <v>853</v>
      </c>
      <c r="B112" s="16">
        <v>85311</v>
      </c>
      <c r="C112" s="16">
        <v>2820</v>
      </c>
      <c r="D112" s="17" t="s">
        <v>91</v>
      </c>
      <c r="E112" s="17" t="s">
        <v>109</v>
      </c>
      <c r="F112" s="17" t="s">
        <v>110</v>
      </c>
      <c r="G112" s="28">
        <v>1000</v>
      </c>
      <c r="H112" s="28">
        <v>1000</v>
      </c>
      <c r="I112" s="20">
        <f t="shared" si="1"/>
        <v>1</v>
      </c>
    </row>
    <row r="113" spans="1:9" s="26" customFormat="1" ht="48">
      <c r="A113" s="16">
        <v>853</v>
      </c>
      <c r="B113" s="16">
        <v>85311</v>
      </c>
      <c r="C113" s="16">
        <v>2820</v>
      </c>
      <c r="D113" s="17" t="s">
        <v>91</v>
      </c>
      <c r="E113" s="17" t="s">
        <v>109</v>
      </c>
      <c r="F113" s="17" t="s">
        <v>111</v>
      </c>
      <c r="G113" s="28">
        <f>2746+18720</f>
        <v>21466</v>
      </c>
      <c r="H113" s="28">
        <f>2746+18720</f>
        <v>21466</v>
      </c>
      <c r="I113" s="20">
        <f t="shared" si="1"/>
        <v>1</v>
      </c>
    </row>
    <row r="114" spans="1:9" s="26" customFormat="1" ht="48">
      <c r="A114" s="16">
        <v>853</v>
      </c>
      <c r="B114" s="16">
        <v>85311</v>
      </c>
      <c r="C114" s="16">
        <v>2820</v>
      </c>
      <c r="D114" s="17" t="s">
        <v>91</v>
      </c>
      <c r="E114" s="17" t="s">
        <v>109</v>
      </c>
      <c r="F114" s="17" t="s">
        <v>112</v>
      </c>
      <c r="G114" s="28">
        <v>3000</v>
      </c>
      <c r="H114" s="28">
        <v>3000</v>
      </c>
      <c r="I114" s="20">
        <f t="shared" si="1"/>
        <v>1</v>
      </c>
    </row>
    <row r="115" spans="1:9" s="26" customFormat="1" ht="48">
      <c r="A115" s="16">
        <v>853</v>
      </c>
      <c r="B115" s="16">
        <v>85311</v>
      </c>
      <c r="C115" s="16">
        <v>2820</v>
      </c>
      <c r="D115" s="17" t="s">
        <v>91</v>
      </c>
      <c r="E115" s="17" t="s">
        <v>109</v>
      </c>
      <c r="F115" s="17" t="s">
        <v>113</v>
      </c>
      <c r="G115" s="28">
        <v>3000</v>
      </c>
      <c r="H115" s="19"/>
      <c r="I115" s="20">
        <f aca="true" t="shared" si="2" ref="I115:I146">H115/G115</f>
        <v>0</v>
      </c>
    </row>
    <row r="116" spans="1:9" s="26" customFormat="1" ht="60">
      <c r="A116" s="16">
        <v>853</v>
      </c>
      <c r="B116" s="16">
        <v>85311</v>
      </c>
      <c r="C116" s="16">
        <v>2820</v>
      </c>
      <c r="D116" s="17" t="s">
        <v>91</v>
      </c>
      <c r="E116" s="17" t="s">
        <v>114</v>
      </c>
      <c r="F116" s="17" t="s">
        <v>115</v>
      </c>
      <c r="G116" s="28">
        <f>1380+6900</f>
        <v>8280</v>
      </c>
      <c r="H116" s="28">
        <f>1380+6900</f>
        <v>8280</v>
      </c>
      <c r="I116" s="20">
        <f t="shared" si="2"/>
        <v>1</v>
      </c>
    </row>
    <row r="117" spans="1:9" s="26" customFormat="1" ht="48">
      <c r="A117" s="16">
        <v>853</v>
      </c>
      <c r="B117" s="16">
        <v>85311</v>
      </c>
      <c r="C117" s="16">
        <v>2820</v>
      </c>
      <c r="D117" s="17" t="s">
        <v>91</v>
      </c>
      <c r="E117" s="17" t="s">
        <v>114</v>
      </c>
      <c r="F117" s="17" t="s">
        <v>116</v>
      </c>
      <c r="G117" s="28">
        <v>6000</v>
      </c>
      <c r="H117" s="28">
        <v>6000</v>
      </c>
      <c r="I117" s="20">
        <f t="shared" si="2"/>
        <v>1</v>
      </c>
    </row>
    <row r="118" spans="1:9" s="26" customFormat="1" ht="48">
      <c r="A118" s="16">
        <v>853</v>
      </c>
      <c r="B118" s="16">
        <v>85311</v>
      </c>
      <c r="C118" s="16">
        <v>2820</v>
      </c>
      <c r="D118" s="17" t="s">
        <v>91</v>
      </c>
      <c r="E118" s="17" t="s">
        <v>114</v>
      </c>
      <c r="F118" s="17" t="s">
        <v>117</v>
      </c>
      <c r="G118" s="28">
        <f>1120+5000</f>
        <v>6120</v>
      </c>
      <c r="H118" s="28">
        <f>1120+5000</f>
        <v>6120</v>
      </c>
      <c r="I118" s="20">
        <f t="shared" si="2"/>
        <v>1</v>
      </c>
    </row>
    <row r="119" spans="1:9" s="26" customFormat="1" ht="48">
      <c r="A119" s="16">
        <v>853</v>
      </c>
      <c r="B119" s="16">
        <v>85311</v>
      </c>
      <c r="C119" s="16">
        <v>2820</v>
      </c>
      <c r="D119" s="17" t="s">
        <v>91</v>
      </c>
      <c r="E119" s="17" t="s">
        <v>114</v>
      </c>
      <c r="F119" s="17" t="s">
        <v>118</v>
      </c>
      <c r="G119" s="28">
        <v>90300</v>
      </c>
      <c r="H119" s="28">
        <v>90300</v>
      </c>
      <c r="I119" s="20">
        <f t="shared" si="2"/>
        <v>1</v>
      </c>
    </row>
    <row r="120" spans="1:9" s="26" customFormat="1" ht="60">
      <c r="A120" s="16">
        <v>853</v>
      </c>
      <c r="B120" s="16">
        <v>85311</v>
      </c>
      <c r="C120" s="16">
        <v>2820</v>
      </c>
      <c r="D120" s="17" t="s">
        <v>91</v>
      </c>
      <c r="E120" s="17" t="s">
        <v>119</v>
      </c>
      <c r="F120" s="17" t="s">
        <v>120</v>
      </c>
      <c r="G120" s="28">
        <f>120000+120000</f>
        <v>240000</v>
      </c>
      <c r="H120" s="28">
        <f>120000+120000</f>
        <v>240000</v>
      </c>
      <c r="I120" s="20">
        <f t="shared" si="2"/>
        <v>1</v>
      </c>
    </row>
    <row r="121" spans="1:9" s="26" customFormat="1" ht="72">
      <c r="A121" s="16">
        <v>853</v>
      </c>
      <c r="B121" s="16">
        <v>85311</v>
      </c>
      <c r="C121" s="16">
        <v>2820</v>
      </c>
      <c r="D121" s="17" t="s">
        <v>91</v>
      </c>
      <c r="E121" s="17" t="s">
        <v>119</v>
      </c>
      <c r="F121" s="17" t="s">
        <v>121</v>
      </c>
      <c r="G121" s="28">
        <v>3500</v>
      </c>
      <c r="H121" s="28">
        <v>3500</v>
      </c>
      <c r="I121" s="20">
        <f t="shared" si="2"/>
        <v>1</v>
      </c>
    </row>
    <row r="122" spans="1:9" s="27" customFormat="1" ht="60">
      <c r="A122" s="16">
        <v>853</v>
      </c>
      <c r="B122" s="16">
        <v>85311</v>
      </c>
      <c r="C122" s="16">
        <v>2820</v>
      </c>
      <c r="D122" s="17" t="s">
        <v>91</v>
      </c>
      <c r="E122" s="17" t="s">
        <v>119</v>
      </c>
      <c r="F122" s="17" t="s">
        <v>122</v>
      </c>
      <c r="G122" s="28">
        <v>2400</v>
      </c>
      <c r="H122" s="28">
        <v>2400</v>
      </c>
      <c r="I122" s="20">
        <f t="shared" si="2"/>
        <v>1</v>
      </c>
    </row>
    <row r="123" spans="1:9" s="27" customFormat="1" ht="48">
      <c r="A123" s="16">
        <v>853</v>
      </c>
      <c r="B123" s="16">
        <v>85311</v>
      </c>
      <c r="C123" s="16">
        <v>2820</v>
      </c>
      <c r="D123" s="17" t="s">
        <v>91</v>
      </c>
      <c r="E123" s="17" t="s">
        <v>123</v>
      </c>
      <c r="F123" s="17" t="s">
        <v>124</v>
      </c>
      <c r="G123" s="28">
        <v>12000</v>
      </c>
      <c r="H123" s="28">
        <v>12000</v>
      </c>
      <c r="I123" s="20">
        <f t="shared" si="2"/>
        <v>1</v>
      </c>
    </row>
    <row r="124" spans="1:9" s="26" customFormat="1" ht="48">
      <c r="A124" s="16">
        <v>853</v>
      </c>
      <c r="B124" s="16">
        <v>85311</v>
      </c>
      <c r="C124" s="16">
        <v>2820</v>
      </c>
      <c r="D124" s="17" t="s">
        <v>91</v>
      </c>
      <c r="E124" s="17" t="s">
        <v>125</v>
      </c>
      <c r="F124" s="17" t="s">
        <v>126</v>
      </c>
      <c r="G124" s="28">
        <v>144670</v>
      </c>
      <c r="H124" s="28">
        <v>144670</v>
      </c>
      <c r="I124" s="20">
        <f t="shared" si="2"/>
        <v>1</v>
      </c>
    </row>
    <row r="125" spans="1:9" s="26" customFormat="1" ht="48">
      <c r="A125" s="16">
        <v>853</v>
      </c>
      <c r="B125" s="16">
        <v>85311</v>
      </c>
      <c r="C125" s="16">
        <v>2820</v>
      </c>
      <c r="D125" s="17" t="s">
        <v>91</v>
      </c>
      <c r="E125" s="17" t="s">
        <v>125</v>
      </c>
      <c r="F125" s="17" t="s">
        <v>127</v>
      </c>
      <c r="G125" s="28">
        <v>2580</v>
      </c>
      <c r="H125" s="19">
        <v>369</v>
      </c>
      <c r="I125" s="20">
        <f t="shared" si="2"/>
        <v>0.14302325581395348</v>
      </c>
    </row>
    <row r="126" spans="1:9" s="26" customFormat="1" ht="48">
      <c r="A126" s="16">
        <v>853</v>
      </c>
      <c r="B126" s="16">
        <v>85311</v>
      </c>
      <c r="C126" s="16">
        <v>2820</v>
      </c>
      <c r="D126" s="17" t="s">
        <v>91</v>
      </c>
      <c r="E126" s="17" t="s">
        <v>125</v>
      </c>
      <c r="F126" s="17" t="s">
        <v>128</v>
      </c>
      <c r="G126" s="28">
        <v>330</v>
      </c>
      <c r="H126" s="19"/>
      <c r="I126" s="20">
        <f t="shared" si="2"/>
        <v>0</v>
      </c>
    </row>
    <row r="127" spans="1:9" s="26" customFormat="1" ht="48">
      <c r="A127" s="16">
        <v>853</v>
      </c>
      <c r="B127" s="16">
        <v>85311</v>
      </c>
      <c r="C127" s="16">
        <v>2820</v>
      </c>
      <c r="D127" s="17" t="s">
        <v>91</v>
      </c>
      <c r="E127" s="17" t="s">
        <v>125</v>
      </c>
      <c r="F127" s="17" t="s">
        <v>129</v>
      </c>
      <c r="G127" s="28">
        <v>70</v>
      </c>
      <c r="H127" s="28">
        <v>70</v>
      </c>
      <c r="I127" s="20">
        <f t="shared" si="2"/>
        <v>1</v>
      </c>
    </row>
    <row r="128" spans="1:9" s="26" customFormat="1" ht="48">
      <c r="A128" s="16">
        <v>853</v>
      </c>
      <c r="B128" s="16">
        <v>85311</v>
      </c>
      <c r="C128" s="16">
        <v>2820</v>
      </c>
      <c r="D128" s="17" t="s">
        <v>91</v>
      </c>
      <c r="E128" s="17" t="s">
        <v>130</v>
      </c>
      <c r="F128" s="17" t="s">
        <v>131</v>
      </c>
      <c r="G128" s="28">
        <v>18400</v>
      </c>
      <c r="H128" s="28">
        <v>18400</v>
      </c>
      <c r="I128" s="20">
        <f t="shared" si="2"/>
        <v>1</v>
      </c>
    </row>
    <row r="129" spans="1:9" s="26" customFormat="1" ht="48">
      <c r="A129" s="16">
        <v>853</v>
      </c>
      <c r="B129" s="16">
        <v>85311</v>
      </c>
      <c r="C129" s="16">
        <v>2820</v>
      </c>
      <c r="D129" s="17" t="s">
        <v>91</v>
      </c>
      <c r="E129" s="17" t="s">
        <v>130</v>
      </c>
      <c r="F129" s="17" t="s">
        <v>132</v>
      </c>
      <c r="G129" s="28">
        <v>6920</v>
      </c>
      <c r="H129" s="28">
        <v>6920</v>
      </c>
      <c r="I129" s="20">
        <f t="shared" si="2"/>
        <v>1</v>
      </c>
    </row>
    <row r="130" spans="1:9" s="26" customFormat="1" ht="48">
      <c r="A130" s="16">
        <v>853</v>
      </c>
      <c r="B130" s="16">
        <v>85311</v>
      </c>
      <c r="C130" s="16">
        <v>2820</v>
      </c>
      <c r="D130" s="17" t="s">
        <v>91</v>
      </c>
      <c r="E130" s="17" t="s">
        <v>133</v>
      </c>
      <c r="F130" s="17" t="s">
        <v>134</v>
      </c>
      <c r="G130" s="28">
        <v>4000</v>
      </c>
      <c r="H130" s="19">
        <v>3838</v>
      </c>
      <c r="I130" s="20">
        <f t="shared" si="2"/>
        <v>0.9595</v>
      </c>
    </row>
    <row r="131" spans="1:9" s="26" customFormat="1" ht="48">
      <c r="A131" s="16">
        <v>853</v>
      </c>
      <c r="B131" s="16">
        <v>85311</v>
      </c>
      <c r="C131" s="16">
        <v>2820</v>
      </c>
      <c r="D131" s="17" t="s">
        <v>91</v>
      </c>
      <c r="E131" s="17" t="s">
        <v>135</v>
      </c>
      <c r="F131" s="17" t="s">
        <v>136</v>
      </c>
      <c r="G131" s="28">
        <f>700</f>
        <v>700</v>
      </c>
      <c r="H131" s="28">
        <f>700</f>
        <v>700</v>
      </c>
      <c r="I131" s="20">
        <f t="shared" si="2"/>
        <v>1</v>
      </c>
    </row>
    <row r="132" spans="1:9" s="26" customFormat="1" ht="48">
      <c r="A132" s="16">
        <v>853</v>
      </c>
      <c r="B132" s="16">
        <v>85311</v>
      </c>
      <c r="C132" s="16">
        <v>2820</v>
      </c>
      <c r="D132" s="17" t="s">
        <v>91</v>
      </c>
      <c r="E132" s="17" t="s">
        <v>135</v>
      </c>
      <c r="F132" s="17" t="s">
        <v>137</v>
      </c>
      <c r="G132" s="28">
        <v>8000</v>
      </c>
      <c r="H132" s="28">
        <v>8000</v>
      </c>
      <c r="I132" s="20">
        <f t="shared" si="2"/>
        <v>1</v>
      </c>
    </row>
    <row r="133" spans="1:9" s="26" customFormat="1" ht="48">
      <c r="A133" s="16">
        <v>853</v>
      </c>
      <c r="B133" s="16">
        <v>85311</v>
      </c>
      <c r="C133" s="16">
        <v>2820</v>
      </c>
      <c r="D133" s="17" t="s">
        <v>91</v>
      </c>
      <c r="E133" s="17" t="s">
        <v>135</v>
      </c>
      <c r="F133" s="17" t="s">
        <v>138</v>
      </c>
      <c r="G133" s="28">
        <v>11500</v>
      </c>
      <c r="H133" s="28">
        <v>11500</v>
      </c>
      <c r="I133" s="20">
        <f t="shared" si="2"/>
        <v>1</v>
      </c>
    </row>
    <row r="134" spans="1:9" s="26" customFormat="1" ht="60">
      <c r="A134" s="16">
        <v>853</v>
      </c>
      <c r="B134" s="16">
        <v>85311</v>
      </c>
      <c r="C134" s="16">
        <v>2820</v>
      </c>
      <c r="D134" s="17" t="s">
        <v>91</v>
      </c>
      <c r="E134" s="17" t="s">
        <v>139</v>
      </c>
      <c r="F134" s="17" t="s">
        <v>140</v>
      </c>
      <c r="G134" s="28">
        <v>8000</v>
      </c>
      <c r="H134" s="28">
        <v>8000</v>
      </c>
      <c r="I134" s="20">
        <f t="shared" si="2"/>
        <v>1</v>
      </c>
    </row>
    <row r="135" spans="1:9" s="26" customFormat="1" ht="48">
      <c r="A135" s="16">
        <v>853</v>
      </c>
      <c r="B135" s="16">
        <v>85311</v>
      </c>
      <c r="C135" s="16">
        <v>2820</v>
      </c>
      <c r="D135" s="17" t="s">
        <v>91</v>
      </c>
      <c r="E135" s="17" t="s">
        <v>141</v>
      </c>
      <c r="F135" s="17" t="s">
        <v>142</v>
      </c>
      <c r="G135" s="28">
        <f>810+5000</f>
        <v>5810</v>
      </c>
      <c r="H135" s="19">
        <v>5780</v>
      </c>
      <c r="I135" s="20">
        <f t="shared" si="2"/>
        <v>0.9948364888123924</v>
      </c>
    </row>
    <row r="136" spans="1:9" s="26" customFormat="1" ht="60">
      <c r="A136" s="16">
        <v>853</v>
      </c>
      <c r="B136" s="16">
        <v>85311</v>
      </c>
      <c r="C136" s="16">
        <v>2820</v>
      </c>
      <c r="D136" s="17" t="s">
        <v>91</v>
      </c>
      <c r="E136" s="17" t="s">
        <v>143</v>
      </c>
      <c r="F136" s="17" t="s">
        <v>144</v>
      </c>
      <c r="G136" s="28">
        <v>4500</v>
      </c>
      <c r="H136" s="28">
        <v>4500</v>
      </c>
      <c r="I136" s="20">
        <f t="shared" si="2"/>
        <v>1</v>
      </c>
    </row>
    <row r="137" spans="1:9" s="26" customFormat="1" ht="48">
      <c r="A137" s="16">
        <v>853</v>
      </c>
      <c r="B137" s="16">
        <v>85311</v>
      </c>
      <c r="C137" s="16">
        <v>2820</v>
      </c>
      <c r="D137" s="17" t="s">
        <v>91</v>
      </c>
      <c r="E137" s="17" t="s">
        <v>145</v>
      </c>
      <c r="F137" s="17" t="s">
        <v>146</v>
      </c>
      <c r="G137" s="28">
        <v>1594</v>
      </c>
      <c r="H137" s="28">
        <v>1594</v>
      </c>
      <c r="I137" s="20">
        <f t="shared" si="2"/>
        <v>1</v>
      </c>
    </row>
    <row r="138" spans="1:9" s="26" customFormat="1" ht="60">
      <c r="A138" s="16">
        <v>853</v>
      </c>
      <c r="B138" s="16">
        <v>85311</v>
      </c>
      <c r="C138" s="16">
        <v>2820</v>
      </c>
      <c r="D138" s="17" t="s">
        <v>91</v>
      </c>
      <c r="E138" s="17" t="s">
        <v>147</v>
      </c>
      <c r="F138" s="23" t="s">
        <v>148</v>
      </c>
      <c r="G138" s="24">
        <f>3856+15200</f>
        <v>19056</v>
      </c>
      <c r="H138" s="24">
        <f>3856+15200</f>
        <v>19056</v>
      </c>
      <c r="I138" s="20">
        <f t="shared" si="2"/>
        <v>1</v>
      </c>
    </row>
    <row r="139" spans="1:9" s="26" customFormat="1" ht="48">
      <c r="A139" s="16">
        <v>853</v>
      </c>
      <c r="B139" s="16">
        <v>85311</v>
      </c>
      <c r="C139" s="16">
        <v>2820</v>
      </c>
      <c r="D139" s="17" t="s">
        <v>91</v>
      </c>
      <c r="E139" s="17" t="s">
        <v>149</v>
      </c>
      <c r="F139" s="23" t="s">
        <v>150</v>
      </c>
      <c r="G139" s="24">
        <v>1000</v>
      </c>
      <c r="H139" s="24">
        <v>1000</v>
      </c>
      <c r="I139" s="20">
        <f t="shared" si="2"/>
        <v>1</v>
      </c>
    </row>
    <row r="140" spans="1:9" s="26" customFormat="1" ht="72">
      <c r="A140" s="16">
        <v>853</v>
      </c>
      <c r="B140" s="16">
        <v>85311</v>
      </c>
      <c r="C140" s="16">
        <v>2820</v>
      </c>
      <c r="D140" s="17" t="s">
        <v>91</v>
      </c>
      <c r="E140" s="17" t="s">
        <v>151</v>
      </c>
      <c r="F140" s="17" t="s">
        <v>152</v>
      </c>
      <c r="G140" s="28">
        <f>1370+5500</f>
        <v>6870</v>
      </c>
      <c r="H140" s="28">
        <f>1370+5500</f>
        <v>6870</v>
      </c>
      <c r="I140" s="20">
        <f t="shared" si="2"/>
        <v>1</v>
      </c>
    </row>
    <row r="141" spans="1:9" s="26" customFormat="1" ht="48">
      <c r="A141" s="16">
        <v>853</v>
      </c>
      <c r="B141" s="16">
        <v>85311</v>
      </c>
      <c r="C141" s="16">
        <v>2820</v>
      </c>
      <c r="D141" s="17" t="s">
        <v>91</v>
      </c>
      <c r="E141" s="17" t="s">
        <v>153</v>
      </c>
      <c r="F141" s="17" t="s">
        <v>154</v>
      </c>
      <c r="G141" s="28">
        <v>3800</v>
      </c>
      <c r="H141" s="28">
        <v>3800</v>
      </c>
      <c r="I141" s="20">
        <f t="shared" si="2"/>
        <v>1</v>
      </c>
    </row>
    <row r="142" spans="1:9" s="26" customFormat="1" ht="48">
      <c r="A142" s="16">
        <v>853</v>
      </c>
      <c r="B142" s="16">
        <v>85311</v>
      </c>
      <c r="C142" s="16">
        <v>2820</v>
      </c>
      <c r="D142" s="17" t="s">
        <v>91</v>
      </c>
      <c r="E142" s="17" t="s">
        <v>155</v>
      </c>
      <c r="F142" s="17" t="s">
        <v>156</v>
      </c>
      <c r="G142" s="28">
        <v>58000</v>
      </c>
      <c r="H142" s="28">
        <v>58000</v>
      </c>
      <c r="I142" s="20">
        <f t="shared" si="2"/>
        <v>1</v>
      </c>
    </row>
    <row r="143" spans="1:9" s="26" customFormat="1" ht="48">
      <c r="A143" s="16">
        <v>853</v>
      </c>
      <c r="B143" s="16">
        <v>85311</v>
      </c>
      <c r="C143" s="16">
        <v>2820</v>
      </c>
      <c r="D143" s="17" t="s">
        <v>91</v>
      </c>
      <c r="E143" s="17" t="s">
        <v>157</v>
      </c>
      <c r="F143" s="17" t="s">
        <v>158</v>
      </c>
      <c r="G143" s="28">
        <v>3000</v>
      </c>
      <c r="H143" s="28">
        <v>3000</v>
      </c>
      <c r="I143" s="20">
        <f t="shared" si="2"/>
        <v>1</v>
      </c>
    </row>
    <row r="144" spans="1:9" s="26" customFormat="1" ht="60">
      <c r="A144" s="16">
        <v>853</v>
      </c>
      <c r="B144" s="16">
        <v>85311</v>
      </c>
      <c r="C144" s="16">
        <v>2820</v>
      </c>
      <c r="D144" s="17" t="s">
        <v>159</v>
      </c>
      <c r="E144" s="17" t="s">
        <v>119</v>
      </c>
      <c r="F144" s="17" t="s">
        <v>160</v>
      </c>
      <c r="G144" s="28">
        <v>14000</v>
      </c>
      <c r="H144" s="28">
        <v>14000</v>
      </c>
      <c r="I144" s="20">
        <f t="shared" si="2"/>
        <v>1</v>
      </c>
    </row>
    <row r="145" spans="1:9" s="26" customFormat="1" ht="36">
      <c r="A145" s="16">
        <v>853</v>
      </c>
      <c r="B145" s="16">
        <v>85311</v>
      </c>
      <c r="C145" s="16">
        <v>2820</v>
      </c>
      <c r="D145" s="17" t="s">
        <v>159</v>
      </c>
      <c r="E145" s="17" t="s">
        <v>161</v>
      </c>
      <c r="F145" s="17" t="s">
        <v>162</v>
      </c>
      <c r="G145" s="28">
        <v>8000</v>
      </c>
      <c r="H145" s="28">
        <v>8000</v>
      </c>
      <c r="I145" s="20">
        <f t="shared" si="2"/>
        <v>1</v>
      </c>
    </row>
    <row r="146" spans="1:9" s="26" customFormat="1" ht="36">
      <c r="A146" s="16">
        <v>853</v>
      </c>
      <c r="B146" s="16">
        <v>85311</v>
      </c>
      <c r="C146" s="16">
        <v>2820</v>
      </c>
      <c r="D146" s="17" t="s">
        <v>159</v>
      </c>
      <c r="E146" s="17" t="s">
        <v>153</v>
      </c>
      <c r="F146" s="17" t="s">
        <v>163</v>
      </c>
      <c r="G146" s="28">
        <v>15000</v>
      </c>
      <c r="H146" s="28">
        <v>15000</v>
      </c>
      <c r="I146" s="20">
        <f t="shared" si="2"/>
        <v>1</v>
      </c>
    </row>
    <row r="147" spans="1:9" s="26" customFormat="1" ht="60" customHeight="1">
      <c r="A147" s="16">
        <v>853</v>
      </c>
      <c r="B147" s="16">
        <v>85311</v>
      </c>
      <c r="C147" s="16">
        <v>2820</v>
      </c>
      <c r="D147" s="17" t="s">
        <v>159</v>
      </c>
      <c r="E147" s="17" t="s">
        <v>164</v>
      </c>
      <c r="F147" s="17" t="s">
        <v>165</v>
      </c>
      <c r="G147" s="28">
        <v>40000</v>
      </c>
      <c r="H147" s="28">
        <v>40000</v>
      </c>
      <c r="I147" s="20">
        <f aca="true" t="shared" si="3" ref="I147:I178">H147/G147</f>
        <v>1</v>
      </c>
    </row>
    <row r="148" spans="1:9" s="21" customFormat="1" ht="96">
      <c r="A148" s="16">
        <v>853</v>
      </c>
      <c r="B148" s="16">
        <v>85311</v>
      </c>
      <c r="C148" s="16">
        <v>2820</v>
      </c>
      <c r="D148" s="17" t="s">
        <v>30</v>
      </c>
      <c r="E148" s="17" t="s">
        <v>353</v>
      </c>
      <c r="F148" s="17" t="s">
        <v>166</v>
      </c>
      <c r="G148" s="28">
        <f>105926+7510+10035</f>
        <v>123471</v>
      </c>
      <c r="H148" s="19">
        <v>113530.52</v>
      </c>
      <c r="I148" s="20">
        <f t="shared" si="3"/>
        <v>0.9194913785423298</v>
      </c>
    </row>
    <row r="149" spans="1:9" s="21" customFormat="1" ht="36">
      <c r="A149" s="16">
        <v>853</v>
      </c>
      <c r="B149" s="16">
        <v>85311</v>
      </c>
      <c r="C149" s="16">
        <v>2830</v>
      </c>
      <c r="D149" s="17" t="s">
        <v>30</v>
      </c>
      <c r="E149" s="17" t="s">
        <v>354</v>
      </c>
      <c r="F149" s="17" t="s">
        <v>166</v>
      </c>
      <c r="G149" s="28">
        <f>66033+4659</f>
        <v>70692</v>
      </c>
      <c r="H149" s="19">
        <v>70692</v>
      </c>
      <c r="I149" s="20">
        <f t="shared" si="3"/>
        <v>1</v>
      </c>
    </row>
    <row r="150" spans="1:9" s="29" customFormat="1" ht="36">
      <c r="A150" s="16">
        <v>853</v>
      </c>
      <c r="B150" s="16">
        <v>85395</v>
      </c>
      <c r="C150" s="16">
        <v>2810</v>
      </c>
      <c r="D150" s="17" t="s">
        <v>167</v>
      </c>
      <c r="E150" s="17" t="s">
        <v>168</v>
      </c>
      <c r="F150" s="17" t="s">
        <v>169</v>
      </c>
      <c r="G150" s="28">
        <v>3700</v>
      </c>
      <c r="H150" s="19">
        <v>3700</v>
      </c>
      <c r="I150" s="20">
        <f t="shared" si="3"/>
        <v>1</v>
      </c>
    </row>
    <row r="151" spans="1:9" s="29" customFormat="1" ht="12">
      <c r="A151" s="16">
        <v>853</v>
      </c>
      <c r="B151" s="16">
        <v>85395</v>
      </c>
      <c r="C151" s="16">
        <v>2810</v>
      </c>
      <c r="D151" s="17" t="s">
        <v>167</v>
      </c>
      <c r="E151" s="17" t="s">
        <v>170</v>
      </c>
      <c r="F151" s="17" t="s">
        <v>171</v>
      </c>
      <c r="G151" s="28">
        <v>8045</v>
      </c>
      <c r="H151" s="19">
        <v>7745</v>
      </c>
      <c r="I151" s="20">
        <f t="shared" si="3"/>
        <v>0.9627097576134245</v>
      </c>
    </row>
    <row r="152" spans="1:9" s="29" customFormat="1" ht="24">
      <c r="A152" s="16">
        <v>853</v>
      </c>
      <c r="B152" s="16">
        <v>85395</v>
      </c>
      <c r="C152" s="16">
        <v>2810</v>
      </c>
      <c r="D152" s="17" t="s">
        <v>167</v>
      </c>
      <c r="E152" s="17" t="s">
        <v>172</v>
      </c>
      <c r="F152" s="17" t="s">
        <v>173</v>
      </c>
      <c r="G152" s="28">
        <v>6280</v>
      </c>
      <c r="H152" s="19">
        <f>6280-2964</f>
        <v>3316</v>
      </c>
      <c r="I152" s="20">
        <f t="shared" si="3"/>
        <v>0.5280254777070064</v>
      </c>
    </row>
    <row r="153" spans="1:9" s="29" customFormat="1" ht="24">
      <c r="A153" s="16">
        <v>853</v>
      </c>
      <c r="B153" s="16">
        <v>85395</v>
      </c>
      <c r="C153" s="16">
        <v>2810</v>
      </c>
      <c r="D153" s="17" t="s">
        <v>167</v>
      </c>
      <c r="E153" s="17" t="s">
        <v>172</v>
      </c>
      <c r="F153" s="17" t="s">
        <v>174</v>
      </c>
      <c r="G153" s="28">
        <v>8384</v>
      </c>
      <c r="H153" s="19">
        <v>8384</v>
      </c>
      <c r="I153" s="20">
        <f t="shared" si="3"/>
        <v>1</v>
      </c>
    </row>
    <row r="154" spans="1:9" s="29" customFormat="1" ht="36">
      <c r="A154" s="16">
        <v>853</v>
      </c>
      <c r="B154" s="16">
        <v>85395</v>
      </c>
      <c r="C154" s="16">
        <v>2810</v>
      </c>
      <c r="D154" s="17" t="s">
        <v>167</v>
      </c>
      <c r="E154" s="17" t="s">
        <v>175</v>
      </c>
      <c r="F154" s="17" t="s">
        <v>176</v>
      </c>
      <c r="G154" s="28">
        <v>18200</v>
      </c>
      <c r="H154" s="28">
        <v>18200</v>
      </c>
      <c r="I154" s="20">
        <f t="shared" si="3"/>
        <v>1</v>
      </c>
    </row>
    <row r="155" spans="1:9" s="21" customFormat="1" ht="24">
      <c r="A155" s="16">
        <v>853</v>
      </c>
      <c r="B155" s="16">
        <v>85395</v>
      </c>
      <c r="C155" s="16">
        <v>2820</v>
      </c>
      <c r="D155" s="17" t="s">
        <v>30</v>
      </c>
      <c r="E155" s="17" t="s">
        <v>355</v>
      </c>
      <c r="F155" s="17" t="s">
        <v>177</v>
      </c>
      <c r="G155" s="28">
        <v>36500</v>
      </c>
      <c r="H155" s="19">
        <v>36500</v>
      </c>
      <c r="I155" s="20">
        <f t="shared" si="3"/>
        <v>1</v>
      </c>
    </row>
    <row r="156" spans="1:9" s="21" customFormat="1" ht="36">
      <c r="A156" s="16">
        <v>853</v>
      </c>
      <c r="B156" s="16">
        <v>85395</v>
      </c>
      <c r="C156" s="16">
        <v>2820</v>
      </c>
      <c r="D156" s="17" t="s">
        <v>30</v>
      </c>
      <c r="E156" s="17" t="s">
        <v>180</v>
      </c>
      <c r="F156" s="17" t="s">
        <v>178</v>
      </c>
      <c r="G156" s="28">
        <v>25000</v>
      </c>
      <c r="H156" s="19">
        <v>22943.44</v>
      </c>
      <c r="I156" s="20">
        <f t="shared" si="3"/>
        <v>0.9177375999999999</v>
      </c>
    </row>
    <row r="157" spans="1:9" s="29" customFormat="1" ht="36">
      <c r="A157" s="16">
        <v>853</v>
      </c>
      <c r="B157" s="16">
        <v>85395</v>
      </c>
      <c r="C157" s="16">
        <v>2820</v>
      </c>
      <c r="D157" s="17" t="s">
        <v>167</v>
      </c>
      <c r="E157" s="17" t="s">
        <v>179</v>
      </c>
      <c r="F157" s="17" t="s">
        <v>169</v>
      </c>
      <c r="G157" s="28">
        <v>71350</v>
      </c>
      <c r="H157" s="28">
        <v>71350</v>
      </c>
      <c r="I157" s="20">
        <f t="shared" si="3"/>
        <v>1</v>
      </c>
    </row>
    <row r="158" spans="1:9" s="29" customFormat="1" ht="36">
      <c r="A158" s="16">
        <v>853</v>
      </c>
      <c r="B158" s="16">
        <v>85395</v>
      </c>
      <c r="C158" s="16">
        <v>2820</v>
      </c>
      <c r="D158" s="17" t="s">
        <v>167</v>
      </c>
      <c r="E158" s="17" t="s">
        <v>180</v>
      </c>
      <c r="F158" s="17" t="s">
        <v>181</v>
      </c>
      <c r="G158" s="28">
        <v>12700</v>
      </c>
      <c r="H158" s="28">
        <v>12700</v>
      </c>
      <c r="I158" s="20">
        <f t="shared" si="3"/>
        <v>1</v>
      </c>
    </row>
    <row r="159" spans="1:9" s="29" customFormat="1" ht="36">
      <c r="A159" s="16">
        <v>853</v>
      </c>
      <c r="B159" s="16">
        <v>85395</v>
      </c>
      <c r="C159" s="16">
        <v>2820</v>
      </c>
      <c r="D159" s="17" t="s">
        <v>167</v>
      </c>
      <c r="E159" s="17" t="s">
        <v>180</v>
      </c>
      <c r="F159" s="17" t="s">
        <v>182</v>
      </c>
      <c r="G159" s="28">
        <v>2700</v>
      </c>
      <c r="H159" s="28">
        <v>2700</v>
      </c>
      <c r="I159" s="20">
        <f t="shared" si="3"/>
        <v>1</v>
      </c>
    </row>
    <row r="160" spans="1:9" s="29" customFormat="1" ht="36">
      <c r="A160" s="16">
        <v>853</v>
      </c>
      <c r="B160" s="16">
        <v>85395</v>
      </c>
      <c r="C160" s="16">
        <v>2820</v>
      </c>
      <c r="D160" s="17" t="s">
        <v>167</v>
      </c>
      <c r="E160" s="17" t="s">
        <v>180</v>
      </c>
      <c r="F160" s="17" t="s">
        <v>183</v>
      </c>
      <c r="G160" s="28">
        <v>3600</v>
      </c>
      <c r="H160" s="28">
        <v>3600</v>
      </c>
      <c r="I160" s="20">
        <f t="shared" si="3"/>
        <v>1</v>
      </c>
    </row>
    <row r="161" spans="1:9" s="29" customFormat="1" ht="60">
      <c r="A161" s="16">
        <v>853</v>
      </c>
      <c r="B161" s="16">
        <v>85395</v>
      </c>
      <c r="C161" s="16">
        <v>2820</v>
      </c>
      <c r="D161" s="17" t="s">
        <v>167</v>
      </c>
      <c r="E161" s="17" t="s">
        <v>184</v>
      </c>
      <c r="F161" s="17" t="s">
        <v>185</v>
      </c>
      <c r="G161" s="28">
        <v>2630</v>
      </c>
      <c r="H161" s="28">
        <v>2630</v>
      </c>
      <c r="I161" s="20">
        <f t="shared" si="3"/>
        <v>1</v>
      </c>
    </row>
    <row r="162" spans="1:9" s="29" customFormat="1" ht="60">
      <c r="A162" s="16">
        <v>853</v>
      </c>
      <c r="B162" s="16">
        <v>85395</v>
      </c>
      <c r="C162" s="16">
        <v>2820</v>
      </c>
      <c r="D162" s="17" t="s">
        <v>167</v>
      </c>
      <c r="E162" s="17" t="s">
        <v>184</v>
      </c>
      <c r="F162" s="17" t="s">
        <v>186</v>
      </c>
      <c r="G162" s="28">
        <v>2386</v>
      </c>
      <c r="H162" s="28">
        <v>2386</v>
      </c>
      <c r="I162" s="20">
        <f t="shared" si="3"/>
        <v>1</v>
      </c>
    </row>
    <row r="163" spans="1:9" s="29" customFormat="1" ht="24">
      <c r="A163" s="16">
        <v>853</v>
      </c>
      <c r="B163" s="16">
        <v>85395</v>
      </c>
      <c r="C163" s="16">
        <v>2820</v>
      </c>
      <c r="D163" s="17" t="s">
        <v>167</v>
      </c>
      <c r="E163" s="17" t="s">
        <v>187</v>
      </c>
      <c r="F163" s="17" t="s">
        <v>188</v>
      </c>
      <c r="G163" s="28">
        <v>3904</v>
      </c>
      <c r="H163" s="28">
        <v>3904</v>
      </c>
      <c r="I163" s="20">
        <f t="shared" si="3"/>
        <v>1</v>
      </c>
    </row>
    <row r="164" spans="1:9" s="29" customFormat="1" ht="24">
      <c r="A164" s="16">
        <v>853</v>
      </c>
      <c r="B164" s="16">
        <v>85395</v>
      </c>
      <c r="C164" s="16">
        <v>2820</v>
      </c>
      <c r="D164" s="17" t="s">
        <v>167</v>
      </c>
      <c r="E164" s="17" t="s">
        <v>153</v>
      </c>
      <c r="F164" s="17" t="s">
        <v>189</v>
      </c>
      <c r="G164" s="28">
        <v>1850</v>
      </c>
      <c r="H164" s="28">
        <v>1850</v>
      </c>
      <c r="I164" s="20">
        <f t="shared" si="3"/>
        <v>1</v>
      </c>
    </row>
    <row r="165" spans="1:9" s="29" customFormat="1" ht="24">
      <c r="A165" s="16">
        <v>853</v>
      </c>
      <c r="B165" s="16">
        <v>85395</v>
      </c>
      <c r="C165" s="16">
        <v>2820</v>
      </c>
      <c r="D165" s="17" t="s">
        <v>167</v>
      </c>
      <c r="E165" s="17" t="s">
        <v>153</v>
      </c>
      <c r="F165" s="17" t="s">
        <v>190</v>
      </c>
      <c r="G165" s="28">
        <v>16140</v>
      </c>
      <c r="H165" s="28">
        <v>16130</v>
      </c>
      <c r="I165" s="20">
        <f t="shared" si="3"/>
        <v>0.9993804213135068</v>
      </c>
    </row>
    <row r="166" spans="1:9" s="29" customFormat="1" ht="36">
      <c r="A166" s="16">
        <v>853</v>
      </c>
      <c r="B166" s="16">
        <v>85395</v>
      </c>
      <c r="C166" s="16">
        <v>2820</v>
      </c>
      <c r="D166" s="17" t="s">
        <v>167</v>
      </c>
      <c r="E166" s="17" t="s">
        <v>191</v>
      </c>
      <c r="F166" s="17" t="s">
        <v>192</v>
      </c>
      <c r="G166" s="28">
        <v>5806</v>
      </c>
      <c r="H166" s="28">
        <v>5806</v>
      </c>
      <c r="I166" s="20">
        <f t="shared" si="3"/>
        <v>1</v>
      </c>
    </row>
    <row r="167" spans="1:9" s="29" customFormat="1" ht="41.25" customHeight="1">
      <c r="A167" s="16">
        <v>853</v>
      </c>
      <c r="B167" s="16">
        <v>85395</v>
      </c>
      <c r="C167" s="16">
        <v>2820</v>
      </c>
      <c r="D167" s="17" t="s">
        <v>167</v>
      </c>
      <c r="E167" s="17" t="s">
        <v>193</v>
      </c>
      <c r="F167" s="17" t="s">
        <v>194</v>
      </c>
      <c r="G167" s="28">
        <v>9420</v>
      </c>
      <c r="H167" s="19">
        <v>4900</v>
      </c>
      <c r="I167" s="20">
        <f t="shared" si="3"/>
        <v>0.5201698513800425</v>
      </c>
    </row>
    <row r="168" spans="1:9" s="29" customFormat="1" ht="50.25" customHeight="1">
      <c r="A168" s="16">
        <v>853</v>
      </c>
      <c r="B168" s="16">
        <v>85395</v>
      </c>
      <c r="C168" s="16">
        <v>2820</v>
      </c>
      <c r="D168" s="17" t="s">
        <v>167</v>
      </c>
      <c r="E168" s="17" t="s">
        <v>195</v>
      </c>
      <c r="F168" s="17" t="s">
        <v>196</v>
      </c>
      <c r="G168" s="28">
        <v>6235</v>
      </c>
      <c r="H168" s="19">
        <v>5760</v>
      </c>
      <c r="I168" s="20">
        <f t="shared" si="3"/>
        <v>0.9238171611868484</v>
      </c>
    </row>
    <row r="169" spans="1:9" s="29" customFormat="1" ht="24">
      <c r="A169" s="16">
        <v>853</v>
      </c>
      <c r="B169" s="16">
        <v>85395</v>
      </c>
      <c r="C169" s="16">
        <v>2820</v>
      </c>
      <c r="D169" s="17" t="s">
        <v>167</v>
      </c>
      <c r="E169" s="17" t="s">
        <v>197</v>
      </c>
      <c r="F169" s="17" t="s">
        <v>198</v>
      </c>
      <c r="G169" s="28">
        <v>16080</v>
      </c>
      <c r="H169" s="28">
        <v>16080</v>
      </c>
      <c r="I169" s="20">
        <f t="shared" si="3"/>
        <v>1</v>
      </c>
    </row>
    <row r="170" spans="1:9" s="29" customFormat="1" ht="24">
      <c r="A170" s="16">
        <v>853</v>
      </c>
      <c r="B170" s="16">
        <v>85395</v>
      </c>
      <c r="C170" s="16">
        <v>2820</v>
      </c>
      <c r="D170" s="17" t="s">
        <v>167</v>
      </c>
      <c r="E170" s="17" t="s">
        <v>197</v>
      </c>
      <c r="F170" s="17" t="s">
        <v>199</v>
      </c>
      <c r="G170" s="28">
        <v>29500</v>
      </c>
      <c r="H170" s="28">
        <v>29500</v>
      </c>
      <c r="I170" s="20">
        <f t="shared" si="3"/>
        <v>1</v>
      </c>
    </row>
    <row r="171" spans="1:9" s="29" customFormat="1" ht="24">
      <c r="A171" s="16">
        <v>853</v>
      </c>
      <c r="B171" s="16">
        <v>85395</v>
      </c>
      <c r="C171" s="16">
        <v>2820</v>
      </c>
      <c r="D171" s="17" t="s">
        <v>167</v>
      </c>
      <c r="E171" s="17" t="s">
        <v>130</v>
      </c>
      <c r="F171" s="17" t="s">
        <v>200</v>
      </c>
      <c r="G171" s="28">
        <v>8375</v>
      </c>
      <c r="H171" s="28">
        <v>8375</v>
      </c>
      <c r="I171" s="20">
        <f t="shared" si="3"/>
        <v>1</v>
      </c>
    </row>
    <row r="172" spans="1:9" s="29" customFormat="1" ht="36">
      <c r="A172" s="16">
        <v>853</v>
      </c>
      <c r="B172" s="16">
        <v>85395</v>
      </c>
      <c r="C172" s="16">
        <v>2820</v>
      </c>
      <c r="D172" s="17" t="s">
        <v>167</v>
      </c>
      <c r="E172" s="17" t="s">
        <v>39</v>
      </c>
      <c r="F172" s="17" t="s">
        <v>201</v>
      </c>
      <c r="G172" s="28">
        <v>12773</v>
      </c>
      <c r="H172" s="28">
        <v>12773</v>
      </c>
      <c r="I172" s="20">
        <f t="shared" si="3"/>
        <v>1</v>
      </c>
    </row>
    <row r="173" spans="1:9" s="29" customFormat="1" ht="36">
      <c r="A173" s="16">
        <v>853</v>
      </c>
      <c r="B173" s="16">
        <v>85395</v>
      </c>
      <c r="C173" s="16">
        <v>2820</v>
      </c>
      <c r="D173" s="17" t="s">
        <v>167</v>
      </c>
      <c r="E173" s="30" t="s">
        <v>179</v>
      </c>
      <c r="F173" s="23" t="s">
        <v>202</v>
      </c>
      <c r="G173" s="24">
        <v>23000</v>
      </c>
      <c r="H173" s="24">
        <v>23000</v>
      </c>
      <c r="I173" s="20">
        <f t="shared" si="3"/>
        <v>1</v>
      </c>
    </row>
    <row r="174" spans="1:9" s="29" customFormat="1" ht="36">
      <c r="A174" s="16">
        <v>853</v>
      </c>
      <c r="B174" s="16">
        <v>85395</v>
      </c>
      <c r="C174" s="16">
        <v>2820</v>
      </c>
      <c r="D174" s="17" t="s">
        <v>167</v>
      </c>
      <c r="E174" s="30" t="s">
        <v>179</v>
      </c>
      <c r="F174" s="23" t="s">
        <v>203</v>
      </c>
      <c r="G174" s="24">
        <v>20750</v>
      </c>
      <c r="H174" s="24">
        <v>20750</v>
      </c>
      <c r="I174" s="20">
        <f t="shared" si="3"/>
        <v>1</v>
      </c>
    </row>
    <row r="175" spans="1:9" s="29" customFormat="1" ht="36">
      <c r="A175" s="16">
        <v>853</v>
      </c>
      <c r="B175" s="16">
        <v>85395</v>
      </c>
      <c r="C175" s="16">
        <v>2820</v>
      </c>
      <c r="D175" s="17" t="s">
        <v>167</v>
      </c>
      <c r="E175" s="30" t="s">
        <v>179</v>
      </c>
      <c r="F175" s="23" t="s">
        <v>204</v>
      </c>
      <c r="G175" s="24">
        <v>12200</v>
      </c>
      <c r="H175" s="24">
        <v>12200</v>
      </c>
      <c r="I175" s="20">
        <f t="shared" si="3"/>
        <v>1</v>
      </c>
    </row>
    <row r="176" spans="1:9" s="29" customFormat="1" ht="36">
      <c r="A176" s="16">
        <v>853</v>
      </c>
      <c r="B176" s="16">
        <v>85395</v>
      </c>
      <c r="C176" s="16">
        <v>2820</v>
      </c>
      <c r="D176" s="17" t="s">
        <v>167</v>
      </c>
      <c r="E176" s="30" t="s">
        <v>179</v>
      </c>
      <c r="F176" s="23" t="s">
        <v>205</v>
      </c>
      <c r="G176" s="24">
        <v>6150</v>
      </c>
      <c r="H176" s="24">
        <v>6150</v>
      </c>
      <c r="I176" s="20">
        <f t="shared" si="3"/>
        <v>1</v>
      </c>
    </row>
    <row r="177" spans="1:9" s="29" customFormat="1" ht="36">
      <c r="A177" s="16">
        <v>853</v>
      </c>
      <c r="B177" s="16">
        <v>85395</v>
      </c>
      <c r="C177" s="16">
        <v>2820</v>
      </c>
      <c r="D177" s="17" t="s">
        <v>167</v>
      </c>
      <c r="E177" s="30" t="s">
        <v>179</v>
      </c>
      <c r="F177" s="23" t="s">
        <v>206</v>
      </c>
      <c r="G177" s="24">
        <v>6000</v>
      </c>
      <c r="H177" s="24">
        <v>6000</v>
      </c>
      <c r="I177" s="20">
        <f t="shared" si="3"/>
        <v>1</v>
      </c>
    </row>
    <row r="178" spans="1:9" s="29" customFormat="1" ht="36">
      <c r="A178" s="16">
        <v>853</v>
      </c>
      <c r="B178" s="16">
        <v>85395</v>
      </c>
      <c r="C178" s="16">
        <v>2820</v>
      </c>
      <c r="D178" s="17" t="s">
        <v>167</v>
      </c>
      <c r="E178" s="30" t="s">
        <v>179</v>
      </c>
      <c r="F178" s="23" t="s">
        <v>207</v>
      </c>
      <c r="G178" s="24">
        <v>4000</v>
      </c>
      <c r="H178" s="24">
        <v>4000</v>
      </c>
      <c r="I178" s="20">
        <f t="shared" si="3"/>
        <v>1</v>
      </c>
    </row>
    <row r="179" spans="1:9" s="29" customFormat="1" ht="36">
      <c r="A179" s="16">
        <v>853</v>
      </c>
      <c r="B179" s="16">
        <v>85395</v>
      </c>
      <c r="C179" s="16">
        <v>2820</v>
      </c>
      <c r="D179" s="17" t="s">
        <v>167</v>
      </c>
      <c r="E179" s="30" t="s">
        <v>208</v>
      </c>
      <c r="F179" s="23" t="s">
        <v>209</v>
      </c>
      <c r="G179" s="24">
        <v>12400</v>
      </c>
      <c r="H179" s="43">
        <v>12400</v>
      </c>
      <c r="I179" s="20">
        <f aca="true" t="shared" si="4" ref="I179:I210">H179/G179</f>
        <v>1</v>
      </c>
    </row>
    <row r="180" spans="1:9" s="29" customFormat="1" ht="48">
      <c r="A180" s="16">
        <v>853</v>
      </c>
      <c r="B180" s="16">
        <v>85395</v>
      </c>
      <c r="C180" s="16">
        <v>2830</v>
      </c>
      <c r="D180" s="17" t="s">
        <v>167</v>
      </c>
      <c r="E180" s="17" t="s">
        <v>210</v>
      </c>
      <c r="F180" s="17" t="s">
        <v>211</v>
      </c>
      <c r="G180" s="28">
        <v>11000</v>
      </c>
      <c r="H180" s="19">
        <v>11000</v>
      </c>
      <c r="I180" s="20">
        <f t="shared" si="4"/>
        <v>1</v>
      </c>
    </row>
    <row r="181" spans="1:9" s="29" customFormat="1" ht="24">
      <c r="A181" s="16">
        <v>853</v>
      </c>
      <c r="B181" s="16">
        <v>85395</v>
      </c>
      <c r="C181" s="16">
        <v>2830</v>
      </c>
      <c r="D181" s="17" t="s">
        <v>167</v>
      </c>
      <c r="E181" s="17" t="s">
        <v>212</v>
      </c>
      <c r="F181" s="17" t="s">
        <v>213</v>
      </c>
      <c r="G181" s="28">
        <v>5200</v>
      </c>
      <c r="H181" s="28">
        <v>5200</v>
      </c>
      <c r="I181" s="20">
        <f t="shared" si="4"/>
        <v>1</v>
      </c>
    </row>
    <row r="182" spans="1:9" s="29" customFormat="1" ht="36">
      <c r="A182" s="16">
        <v>853</v>
      </c>
      <c r="B182" s="16">
        <v>85395</v>
      </c>
      <c r="C182" s="16">
        <v>2830</v>
      </c>
      <c r="D182" s="17" t="s">
        <v>167</v>
      </c>
      <c r="E182" s="17" t="s">
        <v>214</v>
      </c>
      <c r="F182" s="17" t="s">
        <v>215</v>
      </c>
      <c r="G182" s="28">
        <v>24292</v>
      </c>
      <c r="H182" s="28">
        <v>24292</v>
      </c>
      <c r="I182" s="20">
        <f t="shared" si="4"/>
        <v>1</v>
      </c>
    </row>
    <row r="183" spans="1:9" s="21" customFormat="1" ht="48">
      <c r="A183" s="16">
        <v>854</v>
      </c>
      <c r="B183" s="16">
        <v>85404</v>
      </c>
      <c r="C183" s="16">
        <v>2820</v>
      </c>
      <c r="D183" s="17" t="s">
        <v>16</v>
      </c>
      <c r="E183" s="17" t="s">
        <v>216</v>
      </c>
      <c r="F183" s="17" t="s">
        <v>217</v>
      </c>
      <c r="G183" s="18">
        <f>35508+69987</f>
        <v>105495</v>
      </c>
      <c r="H183" s="18">
        <v>105345</v>
      </c>
      <c r="I183" s="20">
        <f t="shared" si="4"/>
        <v>0.9985781316650079</v>
      </c>
    </row>
    <row r="184" spans="1:9" s="21" customFormat="1" ht="36">
      <c r="A184" s="16">
        <v>900</v>
      </c>
      <c r="B184" s="16">
        <v>90013</v>
      </c>
      <c r="C184" s="16">
        <v>2820</v>
      </c>
      <c r="D184" s="17" t="s">
        <v>218</v>
      </c>
      <c r="E184" s="17" t="s">
        <v>219</v>
      </c>
      <c r="F184" s="17" t="s">
        <v>220</v>
      </c>
      <c r="G184" s="18">
        <f>794600-2500</f>
        <v>792100</v>
      </c>
      <c r="H184" s="18">
        <v>792100</v>
      </c>
      <c r="I184" s="20">
        <f t="shared" si="4"/>
        <v>1</v>
      </c>
    </row>
    <row r="185" spans="1:9" s="21" customFormat="1" ht="24">
      <c r="A185" s="16">
        <v>921</v>
      </c>
      <c r="B185" s="16">
        <v>92105</v>
      </c>
      <c r="C185" s="16">
        <v>2810</v>
      </c>
      <c r="D185" s="17" t="s">
        <v>221</v>
      </c>
      <c r="E185" s="17" t="s">
        <v>222</v>
      </c>
      <c r="F185" s="17" t="s">
        <v>223</v>
      </c>
      <c r="G185" s="18">
        <v>9000</v>
      </c>
      <c r="H185" s="18">
        <v>9000</v>
      </c>
      <c r="I185" s="20">
        <f t="shared" si="4"/>
        <v>1</v>
      </c>
    </row>
    <row r="186" spans="1:9" s="21" customFormat="1" ht="24">
      <c r="A186" s="16">
        <v>921</v>
      </c>
      <c r="B186" s="16">
        <v>92105</v>
      </c>
      <c r="C186" s="16">
        <v>2810</v>
      </c>
      <c r="D186" s="17" t="s">
        <v>221</v>
      </c>
      <c r="E186" s="17" t="s">
        <v>224</v>
      </c>
      <c r="F186" s="17" t="s">
        <v>225</v>
      </c>
      <c r="G186" s="18">
        <v>35000</v>
      </c>
      <c r="H186" s="18">
        <v>35000</v>
      </c>
      <c r="I186" s="20">
        <f t="shared" si="4"/>
        <v>1</v>
      </c>
    </row>
    <row r="187" spans="1:9" s="21" customFormat="1" ht="48">
      <c r="A187" s="16">
        <v>921</v>
      </c>
      <c r="B187" s="16">
        <v>92105</v>
      </c>
      <c r="C187" s="16">
        <v>2810</v>
      </c>
      <c r="D187" s="17" t="s">
        <v>221</v>
      </c>
      <c r="E187" s="17" t="s">
        <v>226</v>
      </c>
      <c r="F187" s="17" t="s">
        <v>227</v>
      </c>
      <c r="G187" s="18">
        <v>10008</v>
      </c>
      <c r="H187" s="19">
        <v>9557</v>
      </c>
      <c r="I187" s="20">
        <f t="shared" si="4"/>
        <v>0.9549360511590728</v>
      </c>
    </row>
    <row r="188" spans="1:9" s="21" customFormat="1" ht="60">
      <c r="A188" s="16">
        <v>921</v>
      </c>
      <c r="B188" s="16">
        <v>92105</v>
      </c>
      <c r="C188" s="16">
        <v>2820</v>
      </c>
      <c r="D188" s="17" t="s">
        <v>221</v>
      </c>
      <c r="E188" s="17" t="s">
        <v>228</v>
      </c>
      <c r="F188" s="17" t="s">
        <v>229</v>
      </c>
      <c r="G188" s="18">
        <v>18000</v>
      </c>
      <c r="H188" s="19">
        <v>18000</v>
      </c>
      <c r="I188" s="20">
        <f t="shared" si="4"/>
        <v>1</v>
      </c>
    </row>
    <row r="189" spans="1:9" s="21" customFormat="1" ht="48">
      <c r="A189" s="16">
        <v>921</v>
      </c>
      <c r="B189" s="16">
        <v>92105</v>
      </c>
      <c r="C189" s="16">
        <v>2820</v>
      </c>
      <c r="D189" s="17" t="s">
        <v>221</v>
      </c>
      <c r="E189" s="17" t="s">
        <v>230</v>
      </c>
      <c r="F189" s="17" t="s">
        <v>231</v>
      </c>
      <c r="G189" s="18">
        <v>5000</v>
      </c>
      <c r="H189" s="19">
        <v>5000</v>
      </c>
      <c r="I189" s="20">
        <f t="shared" si="4"/>
        <v>1</v>
      </c>
    </row>
    <row r="190" spans="1:9" s="34" customFormat="1" ht="24">
      <c r="A190" s="16">
        <v>921</v>
      </c>
      <c r="B190" s="16">
        <v>92105</v>
      </c>
      <c r="C190" s="16">
        <v>2820</v>
      </c>
      <c r="D190" s="30" t="s">
        <v>221</v>
      </c>
      <c r="E190" s="30" t="s">
        <v>232</v>
      </c>
      <c r="F190" s="31" t="s">
        <v>271</v>
      </c>
      <c r="G190" s="32">
        <v>16000</v>
      </c>
      <c r="H190" s="33">
        <v>16000</v>
      </c>
      <c r="I190" s="20">
        <f t="shared" si="4"/>
        <v>1</v>
      </c>
    </row>
    <row r="191" spans="1:9" s="34" customFormat="1" ht="36">
      <c r="A191" s="16">
        <v>921</v>
      </c>
      <c r="B191" s="16">
        <v>92105</v>
      </c>
      <c r="C191" s="16">
        <v>2820</v>
      </c>
      <c r="D191" s="30" t="s">
        <v>221</v>
      </c>
      <c r="E191" s="30" t="s">
        <v>233</v>
      </c>
      <c r="F191" s="31" t="s">
        <v>234</v>
      </c>
      <c r="G191" s="18">
        <v>2100</v>
      </c>
      <c r="H191" s="18">
        <v>2100</v>
      </c>
      <c r="I191" s="20">
        <f t="shared" si="4"/>
        <v>1</v>
      </c>
    </row>
    <row r="192" spans="1:9" s="34" customFormat="1" ht="24">
      <c r="A192" s="16">
        <v>921</v>
      </c>
      <c r="B192" s="16">
        <v>92105</v>
      </c>
      <c r="C192" s="16">
        <v>2820</v>
      </c>
      <c r="D192" s="30" t="s">
        <v>221</v>
      </c>
      <c r="E192" s="30" t="s">
        <v>235</v>
      </c>
      <c r="F192" s="31" t="s">
        <v>236</v>
      </c>
      <c r="G192" s="32">
        <v>63000</v>
      </c>
      <c r="H192" s="32">
        <v>63000</v>
      </c>
      <c r="I192" s="20">
        <f t="shared" si="4"/>
        <v>1</v>
      </c>
    </row>
    <row r="193" spans="1:9" s="34" customFormat="1" ht="24">
      <c r="A193" s="16">
        <v>921</v>
      </c>
      <c r="B193" s="16">
        <v>92105</v>
      </c>
      <c r="C193" s="16">
        <v>2820</v>
      </c>
      <c r="D193" s="30" t="s">
        <v>221</v>
      </c>
      <c r="E193" s="30" t="s">
        <v>235</v>
      </c>
      <c r="F193" s="31" t="s">
        <v>237</v>
      </c>
      <c r="G193" s="32">
        <v>38000</v>
      </c>
      <c r="H193" s="32">
        <v>38000</v>
      </c>
      <c r="I193" s="20">
        <f t="shared" si="4"/>
        <v>1</v>
      </c>
    </row>
    <row r="194" spans="1:9" s="21" customFormat="1" ht="24">
      <c r="A194" s="16">
        <v>921</v>
      </c>
      <c r="B194" s="16">
        <v>92105</v>
      </c>
      <c r="C194" s="16">
        <v>2820</v>
      </c>
      <c r="D194" s="17" t="s">
        <v>221</v>
      </c>
      <c r="E194" s="17" t="s">
        <v>238</v>
      </c>
      <c r="F194" s="17" t="s">
        <v>239</v>
      </c>
      <c r="G194" s="18">
        <v>33000</v>
      </c>
      <c r="H194" s="18">
        <v>33000</v>
      </c>
      <c r="I194" s="20">
        <f t="shared" si="4"/>
        <v>1</v>
      </c>
    </row>
    <row r="195" spans="1:9" s="21" customFormat="1" ht="24">
      <c r="A195" s="16">
        <v>921</v>
      </c>
      <c r="B195" s="16">
        <v>92105</v>
      </c>
      <c r="C195" s="16">
        <v>2820</v>
      </c>
      <c r="D195" s="17" t="s">
        <v>221</v>
      </c>
      <c r="E195" s="17" t="s">
        <v>240</v>
      </c>
      <c r="F195" s="17" t="s">
        <v>241</v>
      </c>
      <c r="G195" s="18">
        <v>5416</v>
      </c>
      <c r="H195" s="18">
        <v>5416</v>
      </c>
      <c r="I195" s="20">
        <f t="shared" si="4"/>
        <v>1</v>
      </c>
    </row>
    <row r="196" spans="1:9" s="21" customFormat="1" ht="36">
      <c r="A196" s="16">
        <v>921</v>
      </c>
      <c r="B196" s="16">
        <v>92105</v>
      </c>
      <c r="C196" s="16">
        <v>2820</v>
      </c>
      <c r="D196" s="17" t="s">
        <v>221</v>
      </c>
      <c r="E196" s="17" t="s">
        <v>242</v>
      </c>
      <c r="F196" s="17" t="s">
        <v>243</v>
      </c>
      <c r="G196" s="18">
        <v>15000</v>
      </c>
      <c r="H196" s="18">
        <v>15000</v>
      </c>
      <c r="I196" s="20">
        <f t="shared" si="4"/>
        <v>1</v>
      </c>
    </row>
    <row r="197" spans="1:9" s="21" customFormat="1" ht="36">
      <c r="A197" s="16">
        <v>921</v>
      </c>
      <c r="B197" s="16">
        <v>92105</v>
      </c>
      <c r="C197" s="16">
        <v>2820</v>
      </c>
      <c r="D197" s="17" t="s">
        <v>221</v>
      </c>
      <c r="E197" s="17" t="s">
        <v>244</v>
      </c>
      <c r="F197" s="17" t="s">
        <v>245</v>
      </c>
      <c r="G197" s="18">
        <v>9000</v>
      </c>
      <c r="H197" s="18">
        <v>9000</v>
      </c>
      <c r="I197" s="20">
        <f t="shared" si="4"/>
        <v>1</v>
      </c>
    </row>
    <row r="198" spans="1:9" s="21" customFormat="1" ht="48">
      <c r="A198" s="16">
        <v>921</v>
      </c>
      <c r="B198" s="16">
        <v>92105</v>
      </c>
      <c r="C198" s="16">
        <v>2820</v>
      </c>
      <c r="D198" s="17" t="s">
        <v>221</v>
      </c>
      <c r="E198" s="17" t="s">
        <v>246</v>
      </c>
      <c r="F198" s="17" t="s">
        <v>247</v>
      </c>
      <c r="G198" s="18">
        <v>5460</v>
      </c>
      <c r="H198" s="18">
        <v>5460</v>
      </c>
      <c r="I198" s="20">
        <f t="shared" si="4"/>
        <v>1</v>
      </c>
    </row>
    <row r="199" spans="1:9" s="21" customFormat="1" ht="36">
      <c r="A199" s="16">
        <v>921</v>
      </c>
      <c r="B199" s="16">
        <v>92105</v>
      </c>
      <c r="C199" s="16">
        <v>2820</v>
      </c>
      <c r="D199" s="17" t="s">
        <v>221</v>
      </c>
      <c r="E199" s="17" t="s">
        <v>248</v>
      </c>
      <c r="F199" s="17" t="s">
        <v>249</v>
      </c>
      <c r="G199" s="18">
        <v>15000</v>
      </c>
      <c r="H199" s="19">
        <v>14705</v>
      </c>
      <c r="I199" s="20">
        <f t="shared" si="4"/>
        <v>0.9803333333333333</v>
      </c>
    </row>
    <row r="200" spans="1:9" s="21" customFormat="1" ht="36">
      <c r="A200" s="16">
        <v>921</v>
      </c>
      <c r="B200" s="16">
        <v>92105</v>
      </c>
      <c r="C200" s="16">
        <v>2820</v>
      </c>
      <c r="D200" s="17" t="s">
        <v>221</v>
      </c>
      <c r="E200" s="17" t="s">
        <v>250</v>
      </c>
      <c r="F200" s="17" t="s">
        <v>251</v>
      </c>
      <c r="G200" s="18">
        <v>15000</v>
      </c>
      <c r="H200" s="18">
        <v>15000</v>
      </c>
      <c r="I200" s="20">
        <f t="shared" si="4"/>
        <v>1</v>
      </c>
    </row>
    <row r="201" spans="1:9" s="21" customFormat="1" ht="36">
      <c r="A201" s="16">
        <v>921</v>
      </c>
      <c r="B201" s="16">
        <v>92105</v>
      </c>
      <c r="C201" s="16">
        <v>2820</v>
      </c>
      <c r="D201" s="17" t="s">
        <v>221</v>
      </c>
      <c r="E201" s="17" t="s">
        <v>252</v>
      </c>
      <c r="F201" s="17" t="s">
        <v>253</v>
      </c>
      <c r="G201" s="18">
        <v>5000</v>
      </c>
      <c r="H201" s="18">
        <v>5000</v>
      </c>
      <c r="I201" s="20">
        <f t="shared" si="4"/>
        <v>1</v>
      </c>
    </row>
    <row r="202" spans="1:9" s="21" customFormat="1" ht="36">
      <c r="A202" s="16">
        <v>921</v>
      </c>
      <c r="B202" s="16">
        <v>92105</v>
      </c>
      <c r="C202" s="16">
        <v>2820</v>
      </c>
      <c r="D202" s="17" t="s">
        <v>221</v>
      </c>
      <c r="E202" s="17" t="s">
        <v>252</v>
      </c>
      <c r="F202" s="17" t="s">
        <v>254</v>
      </c>
      <c r="G202" s="18">
        <v>1700</v>
      </c>
      <c r="H202" s="18">
        <v>1700</v>
      </c>
      <c r="I202" s="20">
        <f t="shared" si="4"/>
        <v>1</v>
      </c>
    </row>
    <row r="203" spans="1:9" s="21" customFormat="1" ht="24">
      <c r="A203" s="16">
        <v>921</v>
      </c>
      <c r="B203" s="16">
        <v>92105</v>
      </c>
      <c r="C203" s="16">
        <v>2820</v>
      </c>
      <c r="D203" s="17" t="s">
        <v>221</v>
      </c>
      <c r="E203" s="17" t="s">
        <v>252</v>
      </c>
      <c r="F203" s="17" t="s">
        <v>255</v>
      </c>
      <c r="G203" s="18">
        <v>12820</v>
      </c>
      <c r="H203" s="18">
        <v>12820</v>
      </c>
      <c r="I203" s="20">
        <f t="shared" si="4"/>
        <v>1</v>
      </c>
    </row>
    <row r="204" spans="1:9" s="21" customFormat="1" ht="24">
      <c r="A204" s="16">
        <v>921</v>
      </c>
      <c r="B204" s="16">
        <v>92105</v>
      </c>
      <c r="C204" s="16">
        <v>2820</v>
      </c>
      <c r="D204" s="17" t="s">
        <v>221</v>
      </c>
      <c r="E204" s="17" t="s">
        <v>252</v>
      </c>
      <c r="F204" s="17" t="s">
        <v>256</v>
      </c>
      <c r="G204" s="18">
        <v>51956</v>
      </c>
      <c r="H204" s="18">
        <v>51956</v>
      </c>
      <c r="I204" s="20">
        <f t="shared" si="4"/>
        <v>1</v>
      </c>
    </row>
    <row r="205" spans="1:9" s="21" customFormat="1" ht="36">
      <c r="A205" s="16">
        <v>921</v>
      </c>
      <c r="B205" s="16">
        <v>92105</v>
      </c>
      <c r="C205" s="16">
        <v>2820</v>
      </c>
      <c r="D205" s="17" t="s">
        <v>221</v>
      </c>
      <c r="E205" s="17" t="s">
        <v>257</v>
      </c>
      <c r="F205" s="17" t="s">
        <v>258</v>
      </c>
      <c r="G205" s="18">
        <v>5700</v>
      </c>
      <c r="H205" s="18">
        <v>5700</v>
      </c>
      <c r="I205" s="20">
        <f t="shared" si="4"/>
        <v>1</v>
      </c>
    </row>
    <row r="206" spans="1:9" s="21" customFormat="1" ht="24">
      <c r="A206" s="16">
        <v>921</v>
      </c>
      <c r="B206" s="16">
        <v>92105</v>
      </c>
      <c r="C206" s="16">
        <v>2820</v>
      </c>
      <c r="D206" s="17" t="s">
        <v>221</v>
      </c>
      <c r="E206" s="17" t="s">
        <v>257</v>
      </c>
      <c r="F206" s="17" t="s">
        <v>259</v>
      </c>
      <c r="G206" s="18">
        <v>4000</v>
      </c>
      <c r="H206" s="18">
        <v>4000</v>
      </c>
      <c r="I206" s="20">
        <f t="shared" si="4"/>
        <v>1</v>
      </c>
    </row>
    <row r="207" spans="1:9" s="21" customFormat="1" ht="48">
      <c r="A207" s="16">
        <v>921</v>
      </c>
      <c r="B207" s="16">
        <v>92105</v>
      </c>
      <c r="C207" s="16">
        <v>2820</v>
      </c>
      <c r="D207" s="17" t="s">
        <v>221</v>
      </c>
      <c r="E207" s="17" t="s">
        <v>257</v>
      </c>
      <c r="F207" s="17" t="s">
        <v>260</v>
      </c>
      <c r="G207" s="18">
        <v>9150</v>
      </c>
      <c r="H207" s="18">
        <v>9150</v>
      </c>
      <c r="I207" s="20">
        <f t="shared" si="4"/>
        <v>1</v>
      </c>
    </row>
    <row r="208" spans="1:9" s="21" customFormat="1" ht="24">
      <c r="A208" s="16">
        <v>921</v>
      </c>
      <c r="B208" s="16">
        <v>92105</v>
      </c>
      <c r="C208" s="16">
        <v>2820</v>
      </c>
      <c r="D208" s="17" t="s">
        <v>221</v>
      </c>
      <c r="E208" s="17" t="s">
        <v>257</v>
      </c>
      <c r="F208" s="17" t="s">
        <v>261</v>
      </c>
      <c r="G208" s="18">
        <v>2100</v>
      </c>
      <c r="H208" s="18">
        <v>2100</v>
      </c>
      <c r="I208" s="20">
        <f t="shared" si="4"/>
        <v>1</v>
      </c>
    </row>
    <row r="209" spans="1:9" s="21" customFormat="1" ht="24">
      <c r="A209" s="16">
        <v>921</v>
      </c>
      <c r="B209" s="16">
        <v>92105</v>
      </c>
      <c r="C209" s="16">
        <v>2820</v>
      </c>
      <c r="D209" s="17" t="s">
        <v>221</v>
      </c>
      <c r="E209" s="17" t="s">
        <v>257</v>
      </c>
      <c r="F209" s="17" t="s">
        <v>262</v>
      </c>
      <c r="G209" s="18">
        <v>3500</v>
      </c>
      <c r="H209" s="18">
        <v>3500</v>
      </c>
      <c r="I209" s="20">
        <f t="shared" si="4"/>
        <v>1</v>
      </c>
    </row>
    <row r="210" spans="1:9" s="21" customFormat="1" ht="48">
      <c r="A210" s="16">
        <v>921</v>
      </c>
      <c r="B210" s="16">
        <v>92105</v>
      </c>
      <c r="C210" s="16">
        <v>2820</v>
      </c>
      <c r="D210" s="17" t="s">
        <v>221</v>
      </c>
      <c r="E210" s="17" t="s">
        <v>257</v>
      </c>
      <c r="F210" s="17" t="s">
        <v>263</v>
      </c>
      <c r="G210" s="18">
        <v>5600</v>
      </c>
      <c r="H210" s="18">
        <v>5600</v>
      </c>
      <c r="I210" s="20">
        <f t="shared" si="4"/>
        <v>1</v>
      </c>
    </row>
    <row r="211" spans="1:9" s="21" customFormat="1" ht="24">
      <c r="A211" s="16">
        <v>921</v>
      </c>
      <c r="B211" s="16">
        <v>92105</v>
      </c>
      <c r="C211" s="16">
        <v>2820</v>
      </c>
      <c r="D211" s="17" t="s">
        <v>221</v>
      </c>
      <c r="E211" s="23" t="s">
        <v>272</v>
      </c>
      <c r="F211" s="23" t="s">
        <v>264</v>
      </c>
      <c r="G211" s="24">
        <v>7500</v>
      </c>
      <c r="H211" s="24">
        <v>7500</v>
      </c>
      <c r="I211" s="20">
        <f aca="true" t="shared" si="5" ref="I211:I228">H211/G211</f>
        <v>1</v>
      </c>
    </row>
    <row r="212" spans="1:9" s="21" customFormat="1" ht="24">
      <c r="A212" s="16">
        <v>921</v>
      </c>
      <c r="B212" s="16">
        <v>92105</v>
      </c>
      <c r="C212" s="16">
        <v>2820</v>
      </c>
      <c r="D212" s="17" t="s">
        <v>221</v>
      </c>
      <c r="E212" s="23" t="s">
        <v>272</v>
      </c>
      <c r="F212" s="23" t="s">
        <v>265</v>
      </c>
      <c r="G212" s="24">
        <v>12000</v>
      </c>
      <c r="H212" s="24">
        <v>12000</v>
      </c>
      <c r="I212" s="20">
        <f t="shared" si="5"/>
        <v>1</v>
      </c>
    </row>
    <row r="213" spans="1:9" s="21" customFormat="1" ht="36">
      <c r="A213" s="16">
        <v>921</v>
      </c>
      <c r="B213" s="16">
        <v>92105</v>
      </c>
      <c r="C213" s="16">
        <v>2820</v>
      </c>
      <c r="D213" s="17" t="s">
        <v>221</v>
      </c>
      <c r="E213" s="17" t="s">
        <v>266</v>
      </c>
      <c r="F213" s="17" t="s">
        <v>267</v>
      </c>
      <c r="G213" s="18">
        <v>23000</v>
      </c>
      <c r="H213" s="18">
        <v>23000</v>
      </c>
      <c r="I213" s="20">
        <f t="shared" si="5"/>
        <v>1</v>
      </c>
    </row>
    <row r="214" spans="1:9" ht="24">
      <c r="A214" s="16">
        <v>921</v>
      </c>
      <c r="B214" s="16">
        <v>92105</v>
      </c>
      <c r="C214" s="16">
        <v>2830</v>
      </c>
      <c r="D214" s="17" t="s">
        <v>221</v>
      </c>
      <c r="E214" s="17" t="s">
        <v>268</v>
      </c>
      <c r="F214" s="17" t="s">
        <v>269</v>
      </c>
      <c r="G214" s="24">
        <v>8990</v>
      </c>
      <c r="H214" s="24">
        <v>8990</v>
      </c>
      <c r="I214" s="20">
        <f t="shared" si="5"/>
        <v>1</v>
      </c>
    </row>
    <row r="215" spans="1:9" ht="30" customHeight="1">
      <c r="A215" s="16">
        <v>926</v>
      </c>
      <c r="B215" s="16">
        <v>92605</v>
      </c>
      <c r="C215" s="16">
        <v>2820</v>
      </c>
      <c r="D215" s="17" t="s">
        <v>23</v>
      </c>
      <c r="E215" s="17" t="s">
        <v>273</v>
      </c>
      <c r="F215" s="17" t="s">
        <v>332</v>
      </c>
      <c r="G215" s="24">
        <v>20000</v>
      </c>
      <c r="H215" s="24">
        <v>20000</v>
      </c>
      <c r="I215" s="20">
        <f t="shared" si="5"/>
        <v>1</v>
      </c>
    </row>
    <row r="216" spans="1:9" ht="38.25" customHeight="1">
      <c r="A216" s="16">
        <v>926</v>
      </c>
      <c r="B216" s="16">
        <v>92605</v>
      </c>
      <c r="C216" s="16">
        <v>2820</v>
      </c>
      <c r="D216" s="17" t="s">
        <v>23</v>
      </c>
      <c r="E216" s="17" t="s">
        <v>333</v>
      </c>
      <c r="F216" s="17" t="s">
        <v>329</v>
      </c>
      <c r="G216" s="24">
        <v>30000</v>
      </c>
      <c r="H216" s="24">
        <v>30000</v>
      </c>
      <c r="I216" s="20">
        <f t="shared" si="5"/>
        <v>1</v>
      </c>
    </row>
    <row r="217" spans="1:9" ht="38.25" customHeight="1">
      <c r="A217" s="16">
        <v>926</v>
      </c>
      <c r="B217" s="16">
        <v>92605</v>
      </c>
      <c r="C217" s="16">
        <v>2820</v>
      </c>
      <c r="D217" s="17" t="s">
        <v>23</v>
      </c>
      <c r="E217" s="17" t="s">
        <v>334</v>
      </c>
      <c r="F217" s="17" t="s">
        <v>298</v>
      </c>
      <c r="G217" s="24">
        <v>30000</v>
      </c>
      <c r="H217" s="24">
        <v>30000</v>
      </c>
      <c r="I217" s="20">
        <f t="shared" si="5"/>
        <v>1</v>
      </c>
    </row>
    <row r="218" spans="1:9" ht="38.25" customHeight="1">
      <c r="A218" s="16">
        <v>926</v>
      </c>
      <c r="B218" s="16">
        <v>92605</v>
      </c>
      <c r="C218" s="16">
        <v>2820</v>
      </c>
      <c r="D218" s="17" t="s">
        <v>23</v>
      </c>
      <c r="E218" s="17" t="s">
        <v>335</v>
      </c>
      <c r="F218" s="17" t="s">
        <v>320</v>
      </c>
      <c r="G218" s="24">
        <v>2250</v>
      </c>
      <c r="H218" s="24">
        <v>2250</v>
      </c>
      <c r="I218" s="20">
        <f t="shared" si="5"/>
        <v>1</v>
      </c>
    </row>
    <row r="219" spans="1:9" ht="38.25" customHeight="1">
      <c r="A219" s="16">
        <v>926</v>
      </c>
      <c r="B219" s="16">
        <v>92605</v>
      </c>
      <c r="C219" s="16">
        <v>2820</v>
      </c>
      <c r="D219" s="17" t="s">
        <v>23</v>
      </c>
      <c r="E219" s="17" t="s">
        <v>335</v>
      </c>
      <c r="F219" s="17" t="s">
        <v>274</v>
      </c>
      <c r="G219" s="24">
        <v>2250</v>
      </c>
      <c r="H219" s="24">
        <v>2250</v>
      </c>
      <c r="I219" s="20">
        <f t="shared" si="5"/>
        <v>1</v>
      </c>
    </row>
    <row r="220" spans="1:9" ht="38.25" customHeight="1">
      <c r="A220" s="16">
        <v>926</v>
      </c>
      <c r="B220" s="16">
        <v>92605</v>
      </c>
      <c r="C220" s="16">
        <v>2820</v>
      </c>
      <c r="D220" s="17" t="s">
        <v>23</v>
      </c>
      <c r="E220" s="17" t="s">
        <v>302</v>
      </c>
      <c r="F220" s="17" t="s">
        <v>336</v>
      </c>
      <c r="G220" s="24">
        <v>11142</v>
      </c>
      <c r="H220" s="24">
        <v>11142</v>
      </c>
      <c r="I220" s="20">
        <f t="shared" si="5"/>
        <v>1</v>
      </c>
    </row>
    <row r="221" spans="1:9" ht="30" customHeight="1">
      <c r="A221" s="16">
        <v>926</v>
      </c>
      <c r="B221" s="16">
        <v>92605</v>
      </c>
      <c r="C221" s="16">
        <v>2820</v>
      </c>
      <c r="D221" s="17" t="s">
        <v>23</v>
      </c>
      <c r="E221" s="17" t="s">
        <v>337</v>
      </c>
      <c r="F221" s="17" t="s">
        <v>338</v>
      </c>
      <c r="G221" s="24">
        <v>2500</v>
      </c>
      <c r="H221" s="24">
        <v>2500</v>
      </c>
      <c r="I221" s="20">
        <f t="shared" si="5"/>
        <v>1</v>
      </c>
    </row>
    <row r="222" spans="1:9" ht="30" customHeight="1">
      <c r="A222" s="16">
        <v>926</v>
      </c>
      <c r="B222" s="16">
        <v>92605</v>
      </c>
      <c r="C222" s="16">
        <v>2820</v>
      </c>
      <c r="D222" s="17" t="s">
        <v>23</v>
      </c>
      <c r="E222" s="17" t="s">
        <v>305</v>
      </c>
      <c r="F222" s="17" t="s">
        <v>339</v>
      </c>
      <c r="G222" s="24">
        <v>12340</v>
      </c>
      <c r="H222" s="24">
        <v>12340</v>
      </c>
      <c r="I222" s="20">
        <f t="shared" si="5"/>
        <v>1</v>
      </c>
    </row>
    <row r="223" spans="1:9" ht="30" customHeight="1">
      <c r="A223" s="16">
        <v>926</v>
      </c>
      <c r="B223" s="16">
        <v>92605</v>
      </c>
      <c r="C223" s="16">
        <v>2820</v>
      </c>
      <c r="D223" s="17" t="s">
        <v>23</v>
      </c>
      <c r="E223" s="17" t="s">
        <v>147</v>
      </c>
      <c r="F223" s="17" t="s">
        <v>313</v>
      </c>
      <c r="G223" s="24">
        <v>500</v>
      </c>
      <c r="H223" s="24">
        <v>500</v>
      </c>
      <c r="I223" s="20">
        <f t="shared" si="5"/>
        <v>1</v>
      </c>
    </row>
    <row r="224" spans="1:9" ht="54" customHeight="1">
      <c r="A224" s="16">
        <v>926</v>
      </c>
      <c r="B224" s="16">
        <v>92605</v>
      </c>
      <c r="C224" s="16">
        <v>2820</v>
      </c>
      <c r="D224" s="17" t="s">
        <v>23</v>
      </c>
      <c r="E224" s="17" t="s">
        <v>340</v>
      </c>
      <c r="F224" s="17" t="s">
        <v>341</v>
      </c>
      <c r="G224" s="24">
        <v>20000</v>
      </c>
      <c r="H224" s="24">
        <v>20000</v>
      </c>
      <c r="I224" s="20">
        <f t="shared" si="5"/>
        <v>1</v>
      </c>
    </row>
    <row r="225" spans="1:9" ht="38.25" customHeight="1">
      <c r="A225" s="16">
        <v>926</v>
      </c>
      <c r="B225" s="16">
        <v>92605</v>
      </c>
      <c r="C225" s="16">
        <v>2820</v>
      </c>
      <c r="D225" s="17" t="s">
        <v>23</v>
      </c>
      <c r="E225" s="17" t="s">
        <v>342</v>
      </c>
      <c r="F225" s="17" t="s">
        <v>343</v>
      </c>
      <c r="G225" s="24">
        <v>15000</v>
      </c>
      <c r="H225" s="24">
        <v>15000</v>
      </c>
      <c r="I225" s="20">
        <f t="shared" si="5"/>
        <v>1</v>
      </c>
    </row>
    <row r="226" spans="1:9" ht="50.25" customHeight="1">
      <c r="A226" s="16">
        <v>926</v>
      </c>
      <c r="B226" s="16">
        <v>92605</v>
      </c>
      <c r="C226" s="16">
        <v>2820</v>
      </c>
      <c r="D226" s="17" t="s">
        <v>23</v>
      </c>
      <c r="E226" s="17" t="s">
        <v>344</v>
      </c>
      <c r="F226" s="17" t="s">
        <v>290</v>
      </c>
      <c r="G226" s="24">
        <v>8000</v>
      </c>
      <c r="H226" s="24">
        <v>8000</v>
      </c>
      <c r="I226" s="20">
        <f t="shared" si="5"/>
        <v>1</v>
      </c>
    </row>
    <row r="227" spans="1:9" ht="38.25" customHeight="1">
      <c r="A227" s="16">
        <v>926</v>
      </c>
      <c r="B227" s="16">
        <v>92605</v>
      </c>
      <c r="C227" s="16">
        <v>2820</v>
      </c>
      <c r="D227" s="17" t="s">
        <v>23</v>
      </c>
      <c r="E227" s="17" t="s">
        <v>317</v>
      </c>
      <c r="F227" s="17" t="s">
        <v>345</v>
      </c>
      <c r="G227" s="24">
        <v>6000</v>
      </c>
      <c r="H227" s="24">
        <v>6000</v>
      </c>
      <c r="I227" s="20">
        <f t="shared" si="5"/>
        <v>1</v>
      </c>
    </row>
    <row r="228" spans="1:9" s="40" customFormat="1" ht="12">
      <c r="A228" s="35"/>
      <c r="B228" s="35"/>
      <c r="C228" s="35"/>
      <c r="D228" s="36"/>
      <c r="E228" s="37" t="s">
        <v>270</v>
      </c>
      <c r="F228" s="37"/>
      <c r="G228" s="38">
        <f>SUM(G4:G227)</f>
        <v>13275174</v>
      </c>
      <c r="H228" s="38">
        <f>SUM(H4:H227)</f>
        <v>13130677.85</v>
      </c>
      <c r="I228" s="39">
        <f t="shared" si="5"/>
        <v>0.9891153102776656</v>
      </c>
    </row>
    <row r="229" spans="6:7" ht="12">
      <c r="F229" s="2"/>
      <c r="G229" s="41"/>
    </row>
    <row r="230" spans="6:7" ht="12">
      <c r="F230" s="2"/>
      <c r="G230" s="41"/>
    </row>
    <row r="231" spans="6:7" ht="12">
      <c r="F231" s="2"/>
      <c r="G231" s="41"/>
    </row>
    <row r="232" spans="6:7" ht="12">
      <c r="F232" s="2"/>
      <c r="G232" s="41"/>
    </row>
    <row r="233" spans="6:7" ht="12">
      <c r="F233" s="2"/>
      <c r="G233" s="41"/>
    </row>
    <row r="234" spans="6:7" ht="12">
      <c r="F234" s="2"/>
      <c r="G234" s="41"/>
    </row>
    <row r="235" spans="6:7" ht="12">
      <c r="F235" s="2"/>
      <c r="G235" s="41"/>
    </row>
    <row r="236" spans="6:7" ht="12">
      <c r="F236" s="2"/>
      <c r="G236" s="41"/>
    </row>
    <row r="237" spans="6:7" ht="12">
      <c r="F237" s="2"/>
      <c r="G237" s="41"/>
    </row>
    <row r="238" spans="6:7" ht="12">
      <c r="F238" s="2"/>
      <c r="G238" s="41"/>
    </row>
    <row r="239" spans="6:7" ht="12">
      <c r="F239" s="2"/>
      <c r="G239" s="41"/>
    </row>
    <row r="240" spans="6:7" ht="12">
      <c r="F240" s="2"/>
      <c r="G240" s="41"/>
    </row>
  </sheetData>
  <mergeCells count="2">
    <mergeCell ref="A2:I2"/>
    <mergeCell ref="E228:F228"/>
  </mergeCells>
  <printOptions/>
  <pageMargins left="0.37" right="0.16" top="0.37" bottom="0.44" header="0.2362204724409449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kbaza</cp:lastModifiedBy>
  <cp:lastPrinted>2010-03-16T13:06:08Z</cp:lastPrinted>
  <dcterms:created xsi:type="dcterms:W3CDTF">2010-01-18T13:23:51Z</dcterms:created>
  <dcterms:modified xsi:type="dcterms:W3CDTF">2010-03-16T13:09:17Z</dcterms:modified>
  <cp:category/>
  <cp:version/>
  <cp:contentType/>
  <cp:contentStatus/>
</cp:coreProperties>
</file>