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GFOŚ PFOŚ §§" sheetId="1" r:id="rId1"/>
    <sheet name="GFOŚ PFOŚ zadania" sheetId="2" r:id="rId2"/>
    <sheet name="Fundusz Geodezyjny" sheetId="3" r:id="rId3"/>
  </sheets>
  <definedNames/>
  <calcPr fullCalcOnLoad="1"/>
</workbook>
</file>

<file path=xl/sharedStrings.xml><?xml version="1.0" encoding="utf-8"?>
<sst xmlns="http://schemas.openxmlformats.org/spreadsheetml/2006/main" count="199" uniqueCount="119">
  <si>
    <t xml:space="preserve"> </t>
  </si>
  <si>
    <r>
      <t xml:space="preserve">Dział </t>
    </r>
    <r>
      <rPr>
        <b/>
        <sz val="12"/>
        <rFont val="Times New Roman"/>
        <family val="1"/>
      </rPr>
      <t>900</t>
    </r>
    <r>
      <rPr>
        <sz val="12"/>
        <rFont val="Times New Roman"/>
        <family val="1"/>
      </rPr>
      <t xml:space="preserve"> - Gospodarka komunalna i ochrona środowiska</t>
    </r>
  </si>
  <si>
    <r>
      <t xml:space="preserve">rozdz. </t>
    </r>
    <r>
      <rPr>
        <b/>
        <sz val="12"/>
        <rFont val="Times New Roman"/>
        <family val="1"/>
      </rPr>
      <t>90011</t>
    </r>
    <r>
      <rPr>
        <sz val="12"/>
        <rFont val="Times New Roman"/>
        <family val="1"/>
      </rPr>
      <t xml:space="preserve"> – fundusz ochrony środowiska i gospodarki wodnej</t>
    </r>
  </si>
  <si>
    <t xml:space="preserve"> I.</t>
  </si>
  <si>
    <t xml:space="preserve">  Stan Funduszu na początek roku</t>
  </si>
  <si>
    <t>Stan środków pieniężnych</t>
  </si>
  <si>
    <t>Należności</t>
  </si>
  <si>
    <t xml:space="preserve">Zobowiązania (minus)                                                                                                  </t>
  </si>
  <si>
    <t xml:space="preserve">  Przychody</t>
  </si>
  <si>
    <t>§</t>
  </si>
  <si>
    <t>Treść</t>
  </si>
  <si>
    <t>Razem</t>
  </si>
  <si>
    <t xml:space="preserve">III. </t>
  </si>
  <si>
    <t xml:space="preserve">  Wydatki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</si>
  <si>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</si>
  <si>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</si>
  <si>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zakup materiałów i wyposażenia</t>
  </si>
  <si>
    <t>zakup usług remontowych</t>
  </si>
  <si>
    <t>zakup usług pozostałych</t>
  </si>
  <si>
    <t>wydatki inwestycyjne funduszy celowych</t>
  </si>
  <si>
    <t>IV.</t>
  </si>
  <si>
    <t xml:space="preserve">  Stan Funduszu na koniec roku</t>
  </si>
  <si>
    <t>Rodzaje wydatków GFOŚ i GW</t>
  </si>
  <si>
    <t>Wspomaganie systemów kontrolno-pomiarowych stanu środowiska oraz systemów pomiarowych zużycia wody i ciepła</t>
  </si>
  <si>
    <t>Realizowanie zadań modernizacyjnych i inwestycyjnych służących ochronie środowiska</t>
  </si>
  <si>
    <t>Urządzanie i utrzymywanie terenów zieleni, zadrzewień, zakrzewień oraz parków ustanowionych przez Radę Miasta</t>
  </si>
  <si>
    <t>Wspieranie wykorzystania lokalnych źródeł energii odnawialnej oraz pomoc dla wprowadzenia bardziej przyjaznych dla środowiska nośników energii</t>
  </si>
  <si>
    <t>Pozostałe koszty</t>
  </si>
  <si>
    <t>I.</t>
  </si>
  <si>
    <t>II.</t>
  </si>
  <si>
    <t>III.</t>
  </si>
  <si>
    <t>Stan Funduszu na koniec roku</t>
  </si>
  <si>
    <t>Wykonanie</t>
  </si>
  <si>
    <t>% wyk.</t>
  </si>
  <si>
    <t>Plan</t>
  </si>
  <si>
    <t>Lp.</t>
  </si>
  <si>
    <t>Opis zadania</t>
  </si>
  <si>
    <t>Organizacja akcji "Sprzątania Świata"</t>
  </si>
  <si>
    <t xml:space="preserve">Organizacja miejskich konkursów o tematyce ekologicznej </t>
  </si>
  <si>
    <t>Likwidacja niskiej emisji przez osoby fizyczne i wspólnoty mieszkaniowe</t>
  </si>
  <si>
    <t>Pozostałe koszty (prowizje bankowe)</t>
  </si>
  <si>
    <t>OGÓŁEM</t>
  </si>
  <si>
    <t>4. Urządzanie i utrzymywanie terenów zieleni, zadrzewień, zakrzewień oraz parków ustanowionych przez Radę Miasta</t>
  </si>
  <si>
    <t>2. Wspomaganie systemów kontrolno-pomiarowych stanu środowiska oraz systemów pomiarowych zużycia wody i ciepła</t>
  </si>
  <si>
    <t>3. Realizowanie zadań modernizacyjnych i inwestycyjnych, służących ochronie środowiska</t>
  </si>
  <si>
    <r>
      <t xml:space="preserve">Dział </t>
    </r>
    <r>
      <rPr>
        <b/>
        <sz val="12"/>
        <rFont val="Times New Roman"/>
        <family val="1"/>
      </rPr>
      <t>710</t>
    </r>
    <r>
      <rPr>
        <sz val="12"/>
        <rFont val="Times New Roman"/>
        <family val="1"/>
      </rPr>
      <t xml:space="preserve"> – Działalność usługowa, </t>
    </r>
  </si>
  <si>
    <r>
      <t>rozdz.</t>
    </r>
    <r>
      <rPr>
        <b/>
        <sz val="12"/>
        <rFont val="Times New Roman"/>
        <family val="1"/>
      </rPr>
      <t xml:space="preserve"> 71030 </t>
    </r>
    <r>
      <rPr>
        <sz val="12"/>
        <rFont val="Times New Roman"/>
        <family val="1"/>
      </rPr>
      <t>– Fundusz Gospodarki Zasobem Geodezyjnym i Kartograficznym</t>
    </r>
  </si>
  <si>
    <t xml:space="preserve"> Stan Funduszu na początek roku</t>
  </si>
  <si>
    <t>0830</t>
  </si>
  <si>
    <t>wpływy z usług</t>
  </si>
  <si>
    <t>0920</t>
  </si>
  <si>
    <t>pozostałe odsetki</t>
  </si>
  <si>
    <t>przelewy redystrybucyjne</t>
  </si>
  <si>
    <t xml:space="preserve">      </t>
  </si>
  <si>
    <t>wydatki na zakupy inwestycyjne funduszy celowych</t>
  </si>
  <si>
    <t>Rodzaje wydatków PFGZGiK</t>
  </si>
  <si>
    <t>Przelewy na Centralny i Wojewódzki Fundusz GZGiK</t>
  </si>
  <si>
    <t>Gospodarka odpadami</t>
  </si>
  <si>
    <t>Pozostałe koszty, prowizje bankowe, opłaty sądowe</t>
  </si>
  <si>
    <t>Organizacja programów edukacyjnych oraz kampanii informacyjnych lansujących przyjazny środowisku styl życia.</t>
  </si>
  <si>
    <t>Szkolenia pracowników WOSiR UM Gdyni w dziedzinie ochrony środowiska</t>
  </si>
  <si>
    <t>Likwidacja zbiorników bezodpływowych przez osoby fizyczne i wspólnoty mieszkaniowe</t>
  </si>
  <si>
    <t xml:space="preserve">1. Edukacja ekologiczna oraz propagowanie działań proekologicznych i zasady zrównoważonego rozwoju                                                                                                                                                             </t>
  </si>
  <si>
    <t>Program "Spotkanie z Morzem Bałtyckim"</t>
  </si>
  <si>
    <t>Odtworzenie Zasobów Rybnych Zatoki Puckiej</t>
  </si>
  <si>
    <t>Usuwanie wyrobów zawierajacych azbest z obiektów budowlanych przez osoby fizyczne i wspólnoty mieszkaniowe</t>
  </si>
  <si>
    <t>0580</t>
  </si>
  <si>
    <t>grzywny i kary pieniężne od osób prawnych i innych jednostek organizacyjnych</t>
  </si>
  <si>
    <t>Modernizacja katastru nieruchomości</t>
  </si>
  <si>
    <t>Szkolenia, konferencje</t>
  </si>
  <si>
    <t>Wykonanie programu ochrony środowiska przed hałasem</t>
  </si>
  <si>
    <t>Sprzątanie lasów na terenie miasta</t>
  </si>
  <si>
    <t>Budowa ogrzewanego pawilonu dla psów</t>
  </si>
  <si>
    <t>Zakup tablic i rogatek do lasów komunalnych</t>
  </si>
  <si>
    <t>Sprawozdanie z wykonania zadań Gminnego Funduszu Ochrony Środowiska i Gospodarki Wodnej w 2009 roku, w układzie rzeczowym</t>
  </si>
  <si>
    <t xml:space="preserve">    II.</t>
  </si>
  <si>
    <t>Szkolenia pracowników niebędacych członkami korpusu służby cywilnej</t>
  </si>
  <si>
    <t>Edukacja ekologiczna oraz propagowanie działań proekologicznych i zasad zrównoważonego rozwoju</t>
  </si>
  <si>
    <t>Rodzaje wydatków PFOŚ i GW</t>
  </si>
  <si>
    <t>koszty postępowania sądowego i prokuratorskiego</t>
  </si>
  <si>
    <t>Aktualizacja mapy zasadniczej i ewidencyjnej</t>
  </si>
  <si>
    <t>Modernizacja Ośrodka Dokumentacji GiK</t>
  </si>
  <si>
    <t>Modernizacja Zespołu Uzgadniania Dokumentacji Projektowej</t>
  </si>
  <si>
    <t xml:space="preserve">Eksploatacja sprzętu i pomieszczeń </t>
  </si>
  <si>
    <t>Plan na 2009r</t>
  </si>
  <si>
    <t>Prowadzenie regionalnego monitoringu atmosfery</t>
  </si>
  <si>
    <t>Aktualizacja mapy akustycznej  miasta Gdyni</t>
  </si>
  <si>
    <t>Badanie stanu czystości rzeki Kaczej</t>
  </si>
  <si>
    <t xml:space="preserve">Usunięcie azbestu z budynków komunalnych </t>
  </si>
  <si>
    <t>Termomodernizacja budynku - docieplenie ścian zewnetrznych w Żłobku "Niezapominajka" ul. Wójta Radtkego - etap III</t>
  </si>
  <si>
    <t>Termomodernizacja budynku - docieplenie ścian zewnetrznych w Specjalnym Ośrodku Szkolno - Wychowawczym Nr 1  ul. Płk. Dąbka 277</t>
  </si>
  <si>
    <t>Modernizacja węzła c.o i c.w.u. wraz z instalacją wewnętrzną w budynku Zespołu Sportowych Szkół Ogólnokształcących ul. Władysława IV 54 - etap I</t>
  </si>
  <si>
    <t>Wymiana stolarki okiennej w budynku  Gimnazjum Nr 4 ul. Okrzei 6</t>
  </si>
  <si>
    <t>Wymiana stolarki okiennej w budynku  Technikum Transportowego Al.. Zwycięstwa 194</t>
  </si>
  <si>
    <t xml:space="preserve">Wymiana stolarki okiennej w budynku   Zespołu Szkół Nr 6 ul. Wrocławska 52   </t>
  </si>
  <si>
    <t xml:space="preserve">Wymiana stolarki okiennej w budynku   Zespołu Szkół Nr 9    ul. Chylońska   227   </t>
  </si>
  <si>
    <t>Wymiana stolarki okiennej w budynku Zespołu Szkół Budownictwa Okrętowego ul. Energetyków 13a</t>
  </si>
  <si>
    <t>Podłaczenie budynku Przedszkola Samorzadowego Nr 52 ul.Krasickiego 4  do miejskiej sieci c.o. wraz z wykonaniem dokumentacji  projektowej</t>
  </si>
  <si>
    <t>Modernizacja węzła c.o. i c.w.u. wraz z instalacją wewnetrzną w budynku IV Liceum Ogólnokształcącego ul. Morska 188   - etap I</t>
  </si>
  <si>
    <t>Modernizacja węzła c.o. i c.w.u.  w budynku Przedszkola Samorządowego Nr 13 ul. Widna</t>
  </si>
  <si>
    <t>Wymiana stolarki okiennej w budynku Zespołu Szkół Ekonomiczno - Administracyjnych ul. Orłowska 57</t>
  </si>
  <si>
    <t>Wymiana stolarki okiennej w budynku Zespołu Szkół Nr  12  ul. Sucharskiego 10</t>
  </si>
  <si>
    <t>Wymiana stolarki okiennej w budynku Zespołu Szkół Nr  11  ul. Porębskiego 21</t>
  </si>
  <si>
    <t>Wykonanie dokumentacji projektowej węzła c.o. i c.w.u. oraz instalacji wewnetrznej w budynku Szkoły Podstawowej Nr 16   ul. Chabrowa 43</t>
  </si>
  <si>
    <t xml:space="preserve">Nasadzenia uzupełniające drzew i krzewów </t>
  </si>
  <si>
    <t>Wycinka drzew na terenie placówek oświatowych</t>
  </si>
  <si>
    <t>Projekty zieleni</t>
  </si>
  <si>
    <t>Pielęgnacja zieleni na terenie przyległym do cmentarza wojennego w Redłowie</t>
  </si>
  <si>
    <t>Pielęgnacja drzewostanu miejskiego</t>
  </si>
  <si>
    <t>5. Wspieranie wykorzystania lokalnych źródeł energii odnawialnej oraz pomoc dla wprowadzenia bardziej przyjaznych dla środowiska nośników energii</t>
  </si>
  <si>
    <t>6. Inne zadania służące ochronie środowiska i gospodarce wodnej</t>
  </si>
  <si>
    <t>OGÓŁEM ZADANIA GFOŚ</t>
  </si>
  <si>
    <t>Sprawozdanie z realizacji planu przychodów i wydatków Powiatowego Funduszu Gospodarki Zasobem Geodezyjnym i Kartograficznym za 2009 rok</t>
  </si>
  <si>
    <t>inne zmniejszenia</t>
  </si>
  <si>
    <t>Inne zmniejszenia</t>
  </si>
  <si>
    <t>szkolenia pracowników niebędących członkami korpusu służby cywilnej</t>
  </si>
  <si>
    <t>Sprawozdanie z wykonania planu przychodów i wydatków Gminnego Funduszu Ochrony Środowiska i Gospodarki Wodnej w 2009 roku, w układzie klasyfikacji budżetowej</t>
  </si>
  <si>
    <t>Sprawozdanie z wykonania planu przychodów i wydatków Powiatowego Funduszu Ochrony Środowiska i Gospodarki Wodnej w 2009 roku, w układzie klasyfikacji budżetowej</t>
  </si>
  <si>
    <t>Sprawozdanie z wykonania zadań Powiatowego Funduszu Ochrony Środowiska i Gospodarki Wodnej w 2009 roku, w układzie rzeczowym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</si>
</sst>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00"/>
    <numFmt numFmtId="169" formatCode="#,##0.0"/>
    <numFmt numFmtId="170" formatCode="0.00000"/>
    <numFmt numFmtId="171" formatCode="0.0000"/>
    <numFmt numFmtId="172" formatCode="0.000"/>
    <numFmt numFmtId="173" formatCode="0.0"/>
    <numFmt numFmtId="174" formatCode="#,##0.0000"/>
    <numFmt numFmtId="175" formatCode="_-* #,##0.0\ _z_ł_-;\-* #,##0.0\ _z_ł_-;_-* &quot;-&quot;??\ _z_ł_-;_-@_-"/>
    <numFmt numFmtId="176" formatCode="_-* #,##0\ _z_ł_-;\-* #,##0\ _z_ł_-;_-* &quot;-&quot;??\ _z_ł_-;_-@_-"/>
    <numFmt numFmtId="177" formatCode="d/m/yyyy"/>
    <numFmt numFmtId="178" formatCode="dd/mm/yy\ h:mm\ AM/PM"/>
    <numFmt numFmtId="179" formatCode="[$€-2]\ #,##0.00_);[Red]\([$€-2]\ #,##0.00\)"/>
  </numFmts>
  <fonts count="33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4"/>
      <color indexed="10"/>
      <name val="Times New Roman"/>
      <family val="1"/>
    </font>
    <font>
      <u val="single"/>
      <sz val="8"/>
      <color indexed="10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19">
      <alignment/>
      <protection/>
    </xf>
    <xf numFmtId="0" fontId="2" fillId="0" borderId="0" xfId="18" applyFont="1">
      <alignment/>
      <protection/>
    </xf>
    <xf numFmtId="0" fontId="2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1" fillId="0" borderId="0" xfId="18" applyFont="1">
      <alignment/>
      <protection/>
    </xf>
    <xf numFmtId="0" fontId="11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horizontal="left" indent="4"/>
      <protection/>
    </xf>
    <xf numFmtId="3" fontId="5" fillId="0" borderId="0" xfId="18" applyNumberFormat="1" applyFont="1">
      <alignment/>
      <protection/>
    </xf>
    <xf numFmtId="0" fontId="12" fillId="0" borderId="0" xfId="18" applyFont="1" applyAlignment="1">
      <alignment horizontal="right" vertical="center"/>
      <protection/>
    </xf>
    <xf numFmtId="0" fontId="12" fillId="0" borderId="0" xfId="18" applyFont="1" applyAlignment="1">
      <alignment vertical="center"/>
      <protection/>
    </xf>
    <xf numFmtId="0" fontId="22" fillId="0" borderId="0" xfId="18" applyFont="1" applyAlignment="1">
      <alignment vertical="center"/>
      <protection/>
    </xf>
    <xf numFmtId="0" fontId="13" fillId="0" borderId="0" xfId="18" applyFont="1" applyAlignment="1">
      <alignment vertical="center"/>
      <protection/>
    </xf>
    <xf numFmtId="0" fontId="23" fillId="0" borderId="0" xfId="18" applyFont="1" applyAlignment="1">
      <alignment horizontal="left" vertical="center" indent="4"/>
      <protection/>
    </xf>
    <xf numFmtId="3" fontId="18" fillId="0" borderId="0" xfId="19" applyNumberFormat="1">
      <alignment/>
      <protection/>
    </xf>
    <xf numFmtId="3" fontId="22" fillId="0" borderId="0" xfId="18" applyNumberFormat="1" applyFont="1" applyAlignment="1">
      <alignment vertical="center"/>
      <protection/>
    </xf>
    <xf numFmtId="3" fontId="13" fillId="0" borderId="0" xfId="18" applyNumberFormat="1" applyFont="1" applyAlignment="1">
      <alignment vertical="center"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8" fillId="0" borderId="0" xfId="18" applyFont="1" applyAlignment="1">
      <alignment/>
      <protection/>
    </xf>
    <xf numFmtId="0" fontId="1" fillId="0" borderId="0" xfId="18" applyFont="1" applyAlignment="1">
      <alignment/>
      <protection/>
    </xf>
    <xf numFmtId="0" fontId="1" fillId="0" borderId="0" xfId="18" applyFont="1" applyAlignment="1">
      <alignment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vertical="center"/>
      <protection/>
    </xf>
    <xf numFmtId="0" fontId="1" fillId="0" borderId="0" xfId="18" applyFont="1" applyAlignment="1">
      <alignment wrapText="1"/>
      <protection/>
    </xf>
    <xf numFmtId="0" fontId="1" fillId="0" borderId="0" xfId="18" applyFont="1" applyAlignment="1" quotePrefix="1">
      <alignment horizontal="center" wrapText="1"/>
      <protection/>
    </xf>
    <xf numFmtId="3" fontId="1" fillId="0" borderId="0" xfId="18" applyNumberFormat="1" applyFont="1" applyAlignment="1">
      <alignment horizontal="right" wrapText="1"/>
      <protection/>
    </xf>
    <xf numFmtId="0" fontId="5" fillId="0" borderId="0" xfId="18" applyFont="1" applyAlignment="1">
      <alignment/>
      <protection/>
    </xf>
    <xf numFmtId="0" fontId="14" fillId="0" borderId="0" xfId="18" applyFont="1" applyAlignment="1">
      <alignment/>
      <protection/>
    </xf>
    <xf numFmtId="3" fontId="5" fillId="0" borderId="0" xfId="18" applyNumberFormat="1" applyFont="1" applyAlignment="1">
      <alignment horizontal="right" wrapText="1"/>
      <protection/>
    </xf>
    <xf numFmtId="0" fontId="24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1" fillId="0" borderId="0" xfId="18" applyFont="1" applyAlignment="1">
      <alignment horizontal="center" vertical="top" wrapText="1"/>
      <protection/>
    </xf>
    <xf numFmtId="3" fontId="1" fillId="0" borderId="0" xfId="18" applyNumberFormat="1" applyFont="1" applyAlignment="1">
      <alignment horizontal="right" wrapText="1"/>
      <protection/>
    </xf>
    <xf numFmtId="0" fontId="1" fillId="0" borderId="0" xfId="18" applyFont="1" applyAlignment="1">
      <alignment vertical="top" wrapText="1"/>
      <protection/>
    </xf>
    <xf numFmtId="0" fontId="2" fillId="0" borderId="0" xfId="18" applyFont="1" applyAlignment="1">
      <alignment vertical="top"/>
      <protection/>
    </xf>
    <xf numFmtId="3" fontId="1" fillId="0" borderId="0" xfId="18" applyNumberFormat="1" applyFont="1" applyAlignment="1">
      <alignment horizontal="right" vertical="top" wrapText="1"/>
      <protection/>
    </xf>
    <xf numFmtId="3" fontId="1" fillId="0" borderId="0" xfId="18" applyNumberFormat="1" applyFont="1" applyAlignment="1">
      <alignment horizontal="right" vertical="top" wrapText="1"/>
      <protection/>
    </xf>
    <xf numFmtId="0" fontId="9" fillId="0" borderId="0" xfId="18" applyFont="1" applyAlignment="1">
      <alignment horizontal="right"/>
      <protection/>
    </xf>
    <xf numFmtId="3" fontId="5" fillId="0" borderId="0" xfId="18" applyNumberFormat="1" applyFont="1" applyAlignment="1">
      <alignment horizontal="right"/>
      <protection/>
    </xf>
    <xf numFmtId="0" fontId="12" fillId="0" borderId="0" xfId="18" applyFont="1" applyAlignment="1">
      <alignment horizontal="left" vertical="center"/>
      <protection/>
    </xf>
    <xf numFmtId="3" fontId="13" fillId="0" borderId="0" xfId="18" applyNumberFormat="1" applyFont="1" applyAlignment="1">
      <alignment horizontal="right" vertical="center"/>
      <protection/>
    </xf>
    <xf numFmtId="0" fontId="5" fillId="0" borderId="0" xfId="18" applyFont="1" applyAlignment="1">
      <alignment horizontal="center" vertical="top" wrapText="1"/>
      <protection/>
    </xf>
    <xf numFmtId="0" fontId="12" fillId="0" borderId="0" xfId="18" applyFont="1" applyAlignment="1">
      <alignment horizontal="right"/>
      <protection/>
    </xf>
    <xf numFmtId="0" fontId="12" fillId="0" borderId="0" xfId="18" applyFont="1">
      <alignment/>
      <protection/>
    </xf>
    <xf numFmtId="0" fontId="22" fillId="0" borderId="0" xfId="18" applyFont="1">
      <alignment/>
      <protection/>
    </xf>
    <xf numFmtId="0" fontId="13" fillId="0" borderId="0" xfId="18" applyFont="1" applyAlignment="1">
      <alignment/>
      <protection/>
    </xf>
    <xf numFmtId="0" fontId="13" fillId="0" borderId="0" xfId="18" applyFont="1">
      <alignment/>
      <protection/>
    </xf>
    <xf numFmtId="3" fontId="13" fillId="0" borderId="0" xfId="18" applyNumberFormat="1" applyFont="1" applyAlignment="1">
      <alignment horizontal="right"/>
      <protection/>
    </xf>
    <xf numFmtId="0" fontId="12" fillId="0" borderId="0" xfId="18" applyFont="1" applyAlignment="1">
      <alignment horizontal="left"/>
      <protection/>
    </xf>
    <xf numFmtId="0" fontId="4" fillId="0" borderId="0" xfId="18" applyFont="1">
      <alignment/>
      <protection/>
    </xf>
    <xf numFmtId="0" fontId="2" fillId="0" borderId="0" xfId="18" applyFont="1" applyAlignment="1">
      <alignment horizontal="left"/>
      <protection/>
    </xf>
    <xf numFmtId="0" fontId="1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horizontal="center" vertical="center"/>
      <protection/>
    </xf>
    <xf numFmtId="0" fontId="3" fillId="0" borderId="0" xfId="18" applyFont="1" applyAlignment="1">
      <alignment/>
      <protection/>
    </xf>
    <xf numFmtId="3" fontId="15" fillId="0" borderId="0" xfId="18" applyNumberFormat="1" applyFont="1" applyAlignment="1">
      <alignment horizontal="right" wrapText="1"/>
      <protection/>
    </xf>
    <xf numFmtId="0" fontId="1" fillId="0" borderId="0" xfId="18" applyFont="1" applyAlignment="1">
      <alignment horizontal="right"/>
      <protection/>
    </xf>
    <xf numFmtId="3" fontId="1" fillId="0" borderId="0" xfId="18" applyNumberFormat="1" applyFont="1" applyAlignment="1">
      <alignment horizontal="right" vertical="center" wrapText="1"/>
      <protection/>
    </xf>
    <xf numFmtId="0" fontId="3" fillId="0" borderId="0" xfId="18" applyFont="1" applyAlignment="1">
      <alignment vertical="center"/>
      <protection/>
    </xf>
    <xf numFmtId="0" fontId="1" fillId="0" borderId="0" xfId="18" applyFont="1" applyAlignment="1">
      <alignment vertical="center"/>
      <protection/>
    </xf>
    <xf numFmtId="3" fontId="10" fillId="0" borderId="0" xfId="18" applyNumberFormat="1" applyFont="1" applyAlignment="1">
      <alignment horizontal="right"/>
      <protection/>
    </xf>
    <xf numFmtId="3" fontId="13" fillId="0" borderId="0" xfId="18" applyNumberFormat="1" applyFont="1">
      <alignment/>
      <protection/>
    </xf>
    <xf numFmtId="0" fontId="5" fillId="0" borderId="0" xfId="18" applyFont="1" applyAlignment="1">
      <alignment vertical="center"/>
      <protection/>
    </xf>
    <xf numFmtId="0" fontId="1" fillId="0" borderId="1" xfId="20" applyFont="1" applyFill="1" applyBorder="1" applyAlignment="1">
      <alignment vertical="center" wrapText="1"/>
      <protection/>
    </xf>
    <xf numFmtId="3" fontId="18" fillId="0" borderId="0" xfId="19" applyNumberFormat="1" applyFill="1" applyBorder="1" applyAlignment="1">
      <alignment vertical="center"/>
      <protection/>
    </xf>
    <xf numFmtId="0" fontId="0" fillId="0" borderId="0" xfId="18" applyFont="1">
      <alignment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25" fillId="0" borderId="0" xfId="19" applyFont="1">
      <alignment/>
      <protection/>
    </xf>
    <xf numFmtId="0" fontId="11" fillId="0" borderId="0" xfId="19" applyFont="1" applyAlignment="1">
      <alignment horizontal="right"/>
      <protection/>
    </xf>
    <xf numFmtId="0" fontId="10" fillId="0" borderId="0" xfId="19" applyFont="1" applyAlignment="1">
      <alignment horizontal="right"/>
      <protection/>
    </xf>
    <xf numFmtId="3" fontId="15" fillId="0" borderId="0" xfId="19" applyNumberFormat="1" applyFont="1" applyAlignment="1">
      <alignment horizontal="right" vertical="top" wrapText="1"/>
      <protection/>
    </xf>
    <xf numFmtId="0" fontId="13" fillId="0" borderId="0" xfId="19" applyFont="1">
      <alignment/>
      <protection/>
    </xf>
    <xf numFmtId="0" fontId="13" fillId="0" borderId="0" xfId="19" applyFont="1" applyAlignment="1">
      <alignment/>
      <protection/>
    </xf>
    <xf numFmtId="3" fontId="13" fillId="0" borderId="0" xfId="19" applyNumberFormat="1" applyFont="1">
      <alignment/>
      <protection/>
    </xf>
    <xf numFmtId="0" fontId="16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4" fillId="0" borderId="0" xfId="19" applyFont="1" applyAlignment="1">
      <alignment vertical="top" wrapText="1"/>
      <protection/>
    </xf>
    <xf numFmtId="0" fontId="4" fillId="0" borderId="0" xfId="19" applyFont="1" applyAlignment="1">
      <alignment horizontal="center" wrapText="1"/>
      <protection/>
    </xf>
    <xf numFmtId="0" fontId="1" fillId="0" borderId="0" xfId="19" applyFont="1" applyAlignment="1">
      <alignment wrapText="1"/>
      <protection/>
    </xf>
    <xf numFmtId="0" fontId="4" fillId="0" borderId="0" xfId="19" applyFont="1" applyAlignment="1" quotePrefix="1">
      <alignment horizontal="right" wrapText="1"/>
      <protection/>
    </xf>
    <xf numFmtId="0" fontId="4" fillId="0" borderId="0" xfId="19" applyFont="1" applyAlignment="1">
      <alignment/>
      <protection/>
    </xf>
    <xf numFmtId="3" fontId="4" fillId="0" borderId="0" xfId="19" applyNumberFormat="1" applyFont="1" applyAlignment="1">
      <alignment horizontal="right" wrapText="1"/>
      <protection/>
    </xf>
    <xf numFmtId="0" fontId="1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14" fillId="0" borderId="0" xfId="19" applyFont="1" applyAlignment="1">
      <alignment vertical="top"/>
      <protection/>
    </xf>
    <xf numFmtId="0" fontId="17" fillId="0" borderId="0" xfId="19" applyFont="1">
      <alignment/>
      <protection/>
    </xf>
    <xf numFmtId="0" fontId="26" fillId="0" borderId="0" xfId="19" applyFont="1">
      <alignment/>
      <protection/>
    </xf>
    <xf numFmtId="0" fontId="4" fillId="0" borderId="0" xfId="19" applyFont="1" applyAlignment="1">
      <alignment horizontal="center" vertical="top" wrapText="1"/>
      <protection/>
    </xf>
    <xf numFmtId="0" fontId="4" fillId="0" borderId="0" xfId="19" applyFont="1" applyAlignment="1">
      <alignment vertical="top"/>
      <protection/>
    </xf>
    <xf numFmtId="3" fontId="4" fillId="0" borderId="0" xfId="19" applyNumberFormat="1" applyFont="1" applyAlignment="1">
      <alignment horizontal="right" vertical="top" wrapText="1"/>
      <protection/>
    </xf>
    <xf numFmtId="0" fontId="7" fillId="0" borderId="0" xfId="19" applyFont="1" applyAlignment="1">
      <alignment vertical="top" wrapText="1"/>
      <protection/>
    </xf>
    <xf numFmtId="0" fontId="27" fillId="0" borderId="0" xfId="19" applyFont="1" applyAlignment="1">
      <alignment vertical="top" wrapText="1"/>
      <protection/>
    </xf>
    <xf numFmtId="0" fontId="27" fillId="0" borderId="0" xfId="19" applyFont="1" applyAlignment="1">
      <alignment vertical="top"/>
      <protection/>
    </xf>
    <xf numFmtId="3" fontId="27" fillId="0" borderId="0" xfId="19" applyNumberFormat="1" applyFont="1" applyAlignment="1">
      <alignment horizontal="right" vertical="top" wrapText="1"/>
      <protection/>
    </xf>
    <xf numFmtId="3" fontId="15" fillId="0" borderId="0" xfId="19" applyNumberFormat="1" applyFont="1" applyAlignment="1">
      <alignment horizontal="right"/>
      <protection/>
    </xf>
    <xf numFmtId="0" fontId="4" fillId="0" borderId="0" xfId="19" applyFont="1" applyAlignment="1">
      <alignment horizontal="left" vertical="top" indent="1"/>
      <protection/>
    </xf>
    <xf numFmtId="0" fontId="4" fillId="0" borderId="0" xfId="19" applyFont="1">
      <alignment/>
      <protection/>
    </xf>
    <xf numFmtId="3" fontId="4" fillId="0" borderId="0" xfId="19" applyNumberFormat="1" applyFont="1" applyAlignment="1">
      <alignment horizontal="right" vertical="center" wrapText="1"/>
      <protection/>
    </xf>
    <xf numFmtId="0" fontId="28" fillId="0" borderId="0" xfId="19" applyFont="1">
      <alignment/>
      <protection/>
    </xf>
    <xf numFmtId="0" fontId="29" fillId="0" borderId="0" xfId="19" applyFont="1">
      <alignment/>
      <protection/>
    </xf>
    <xf numFmtId="3" fontId="28" fillId="0" borderId="0" xfId="19" applyNumberFormat="1" applyFont="1">
      <alignment/>
      <protection/>
    </xf>
    <xf numFmtId="0" fontId="30" fillId="0" borderId="0" xfId="19" applyFont="1" applyAlignment="1">
      <alignment horizontal="center"/>
      <protection/>
    </xf>
    <xf numFmtId="0" fontId="30" fillId="0" borderId="0" xfId="19" applyFont="1" applyAlignment="1">
      <alignment horizontal="center" wrapText="1"/>
      <protection/>
    </xf>
    <xf numFmtId="167" fontId="18" fillId="0" borderId="0" xfId="22" applyNumberFormat="1" applyAlignment="1">
      <alignment/>
    </xf>
    <xf numFmtId="167" fontId="31" fillId="0" borderId="0" xfId="22" applyNumberFormat="1" applyFont="1" applyAlignment="1">
      <alignment/>
    </xf>
    <xf numFmtId="0" fontId="2" fillId="0" borderId="0" xfId="20" applyFont="1">
      <alignment/>
      <protection/>
    </xf>
    <xf numFmtId="0" fontId="2" fillId="0" borderId="0" xfId="20" applyFont="1" applyFill="1">
      <alignment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vertical="center" wrapText="1"/>
      <protection/>
    </xf>
    <xf numFmtId="3" fontId="1" fillId="0" borderId="1" xfId="20" applyNumberFormat="1" applyFont="1" applyFill="1" applyBorder="1" applyAlignment="1">
      <alignment horizontal="right" vertical="center"/>
      <protection/>
    </xf>
    <xf numFmtId="0" fontId="5" fillId="0" borderId="2" xfId="20" applyFont="1" applyFill="1" applyBorder="1" applyAlignment="1">
      <alignment vertical="center" wrapText="1"/>
      <protection/>
    </xf>
    <xf numFmtId="3" fontId="5" fillId="0" borderId="2" xfId="20" applyNumberFormat="1" applyFont="1" applyFill="1" applyBorder="1" applyAlignment="1">
      <alignment vertical="center"/>
      <protection/>
    </xf>
    <xf numFmtId="3" fontId="1" fillId="0" borderId="1" xfId="20" applyNumberFormat="1" applyFont="1" applyFill="1" applyBorder="1" applyAlignment="1">
      <alignment vertical="center"/>
      <protection/>
    </xf>
    <xf numFmtId="3" fontId="1" fillId="0" borderId="2" xfId="20" applyNumberFormat="1" applyFont="1" applyBorder="1" applyAlignment="1">
      <alignment vertical="center"/>
      <protection/>
    </xf>
    <xf numFmtId="0" fontId="1" fillId="0" borderId="2" xfId="18" applyFont="1" applyFill="1" applyBorder="1" applyAlignment="1">
      <alignment horizontal="center" vertical="center"/>
      <protection/>
    </xf>
    <xf numFmtId="0" fontId="1" fillId="0" borderId="2" xfId="18" applyFont="1" applyFill="1" applyBorder="1" applyAlignment="1">
      <alignment vertical="center" wrapText="1"/>
      <protection/>
    </xf>
    <xf numFmtId="3" fontId="1" fillId="0" borderId="2" xfId="18" applyNumberFormat="1" applyFont="1" applyFill="1" applyBorder="1" applyAlignment="1">
      <alignment vertical="center"/>
      <protection/>
    </xf>
    <xf numFmtId="0" fontId="1" fillId="0" borderId="2" xfId="18" applyFont="1" applyBorder="1" applyAlignment="1">
      <alignment vertical="center" wrapText="1"/>
      <protection/>
    </xf>
    <xf numFmtId="3" fontId="1" fillId="0" borderId="2" xfId="18" applyNumberFormat="1" applyFont="1" applyBorder="1">
      <alignment/>
      <protection/>
    </xf>
    <xf numFmtId="0" fontId="5" fillId="0" borderId="2" xfId="18" applyFont="1" applyFill="1" applyBorder="1" applyAlignment="1">
      <alignment vertical="center" wrapText="1"/>
      <protection/>
    </xf>
    <xf numFmtId="3" fontId="5" fillId="0" borderId="2" xfId="18" applyNumberFormat="1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1" fillId="0" borderId="4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vertical="center" wrapText="1"/>
      <protection/>
    </xf>
    <xf numFmtId="0" fontId="1" fillId="0" borderId="5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vertical="center" wrapText="1"/>
      <protection/>
    </xf>
    <xf numFmtId="3" fontId="5" fillId="0" borderId="5" xfId="20" applyNumberFormat="1" applyFont="1" applyFill="1" applyBorder="1" applyAlignment="1">
      <alignment vertical="center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vertical="center" wrapText="1"/>
      <protection/>
    </xf>
    <xf numFmtId="3" fontId="5" fillId="0" borderId="6" xfId="20" applyNumberFormat="1" applyFont="1" applyFill="1" applyBorder="1" applyAlignment="1">
      <alignment vertical="center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5" fillId="0" borderId="2" xfId="20" applyFont="1" applyBorder="1" applyAlignment="1">
      <alignment vertical="center" wrapText="1"/>
      <protection/>
    </xf>
    <xf numFmtId="3" fontId="5" fillId="0" borderId="2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32" fillId="0" borderId="0" xfId="20" applyFont="1" applyBorder="1" applyAlignment="1">
      <alignment horizontal="right" vertical="center" wrapText="1"/>
      <protection/>
    </xf>
    <xf numFmtId="3" fontId="32" fillId="0" borderId="0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center" vertical="center" wrapText="1"/>
      <protection/>
    </xf>
    <xf numFmtId="0" fontId="18" fillId="0" borderId="0" xfId="19" applyFont="1" applyAlignment="1">
      <alignment horizontal="right"/>
      <protection/>
    </xf>
    <xf numFmtId="3" fontId="31" fillId="0" borderId="0" xfId="19" applyNumberFormat="1" applyFont="1">
      <alignment/>
      <protection/>
    </xf>
    <xf numFmtId="0" fontId="2" fillId="0" borderId="0" xfId="18" applyFont="1" applyAlignment="1">
      <alignment horizontal="left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8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left" vertical="center"/>
      <protection/>
    </xf>
    <xf numFmtId="0" fontId="5" fillId="0" borderId="4" xfId="20" applyFont="1" applyBorder="1" applyAlignment="1">
      <alignment horizontal="left" vertical="center"/>
      <protection/>
    </xf>
    <xf numFmtId="0" fontId="5" fillId="0" borderId="7" xfId="20" applyFont="1" applyBorder="1" applyAlignment="1">
      <alignment horizontal="left" vertical="center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8" fillId="0" borderId="0" xfId="19" applyNumberFormat="1" applyFont="1">
      <alignment/>
      <protection/>
    </xf>
    <xf numFmtId="167" fontId="18" fillId="0" borderId="0" xfId="22" applyNumberFormat="1" applyFont="1" applyAlignment="1">
      <alignment/>
    </xf>
    <xf numFmtId="0" fontId="18" fillId="0" borderId="0" xfId="19" applyFont="1">
      <alignment/>
      <protection/>
    </xf>
    <xf numFmtId="0" fontId="1" fillId="0" borderId="9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2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left"/>
      <protection/>
    </xf>
    <xf numFmtId="0" fontId="2" fillId="0" borderId="0" xfId="18" applyFont="1" applyAlignment="1">
      <alignment vertical="center" wrapText="1"/>
      <protection/>
    </xf>
    <xf numFmtId="0" fontId="5" fillId="0" borderId="0" xfId="18" applyFont="1" applyAlignment="1">
      <alignment wrapText="1"/>
      <protection/>
    </xf>
    <xf numFmtId="0" fontId="5" fillId="0" borderId="0" xfId="18" applyFont="1" applyAlignment="1">
      <alignment horizontal="center"/>
      <protection/>
    </xf>
    <xf numFmtId="0" fontId="4" fillId="0" borderId="0" xfId="18" applyFont="1" applyAlignment="1">
      <alignment horizontal="center" vertical="center"/>
      <protection/>
    </xf>
    <xf numFmtId="0" fontId="2" fillId="0" borderId="0" xfId="18" applyFont="1" applyAlignment="1">
      <alignment horizontal="left" vertical="top" wrapText="1"/>
      <protection/>
    </xf>
    <xf numFmtId="0" fontId="5" fillId="0" borderId="0" xfId="18" applyFont="1">
      <alignment/>
      <protection/>
    </xf>
    <xf numFmtId="0" fontId="6" fillId="0" borderId="0" xfId="0" applyFont="1" applyAlignment="1">
      <alignment horizontal="center" wrapText="1"/>
    </xf>
    <xf numFmtId="0" fontId="4" fillId="0" borderId="0" xfId="19" applyFont="1" applyAlignment="1">
      <alignment horizontal="left" vertical="top" wrapText="1" indent="1"/>
      <protection/>
    </xf>
    <xf numFmtId="0" fontId="4" fillId="0" borderId="0" xfId="19" applyFont="1" applyAlignment="1">
      <alignment horizontal="center" vertical="top"/>
      <protection/>
    </xf>
    <xf numFmtId="0" fontId="4" fillId="0" borderId="0" xfId="19" applyFont="1" applyAlignment="1">
      <alignment horizontal="left" vertical="center" wrapText="1" indent="1"/>
      <protection/>
    </xf>
    <xf numFmtId="0" fontId="4" fillId="0" borderId="0" xfId="19" applyFont="1" applyAlignment="1">
      <alignment vertical="top" wrapText="1"/>
      <protection/>
    </xf>
    <xf numFmtId="0" fontId="5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left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" fillId="0" borderId="8" xfId="20" applyFont="1" applyFill="1" applyBorder="1" applyAlignment="1">
      <alignment vertical="center" wrapText="1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vertical="center" wrapText="1"/>
      <protection/>
    </xf>
    <xf numFmtId="0" fontId="1" fillId="0" borderId="6" xfId="20" applyFont="1" applyBorder="1" applyAlignment="1">
      <alignment horizontal="right" vertical="center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8" xfId="20" applyFont="1" applyBorder="1" applyAlignment="1">
      <alignment vertical="center" wrapText="1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8" xfId="20" applyFont="1" applyBorder="1" applyAlignment="1">
      <alignment horizontal="center" vertical="center"/>
      <protection/>
    </xf>
    <xf numFmtId="0" fontId="5" fillId="0" borderId="0" xfId="18" applyFont="1" applyAlignment="1">
      <alignment horizont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Arkusz1" xfId="18"/>
    <cellStyle name="Normalny_FUNDUSZE paragrafy 2009" xfId="19"/>
    <cellStyle name="Normalny_FUNDUSZE zadania 2009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54">
      <selection activeCell="A43" sqref="A43:L79"/>
    </sheetView>
  </sheetViews>
  <sheetFormatPr defaultColWidth="9.00390625" defaultRowHeight="12.75"/>
  <cols>
    <col min="1" max="1" width="6.00390625" style="3" customWidth="1"/>
    <col min="2" max="2" width="9.125" style="3" customWidth="1"/>
    <col min="3" max="3" width="4.125" style="3" customWidth="1"/>
    <col min="4" max="6" width="9.125" style="3" customWidth="1"/>
    <col min="7" max="7" width="20.125" style="3" customWidth="1"/>
    <col min="8" max="8" width="9.125" style="3" hidden="1" customWidth="1"/>
    <col min="9" max="9" width="6.375" style="3" hidden="1" customWidth="1"/>
    <col min="10" max="10" width="12.00390625" style="3" customWidth="1"/>
    <col min="11" max="11" width="11.875" style="3" customWidth="1"/>
    <col min="12" max="12" width="10.625" style="3" customWidth="1"/>
    <col min="13" max="16384" width="9.125" style="3" customWidth="1"/>
  </cols>
  <sheetData>
    <row r="1" spans="1:12" ht="35.25" customHeight="1">
      <c r="A1" s="197" t="s">
        <v>116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0" ht="11.25" customHeight="1">
      <c r="A2" s="6"/>
      <c r="B2" s="4"/>
      <c r="C2" s="4"/>
      <c r="D2" s="5"/>
      <c r="E2" s="4"/>
      <c r="F2" s="4"/>
      <c r="G2" s="4"/>
      <c r="H2" s="4"/>
      <c r="I2" s="4"/>
      <c r="J2" s="4"/>
    </row>
    <row r="3" spans="1:10" ht="15.75">
      <c r="A3" s="7" t="s">
        <v>1</v>
      </c>
      <c r="B3" s="4"/>
      <c r="C3" s="4"/>
      <c r="D3" s="5"/>
      <c r="E3" s="4"/>
      <c r="F3" s="4"/>
      <c r="G3" s="4"/>
      <c r="H3" s="4"/>
      <c r="I3" s="4"/>
      <c r="J3" s="4"/>
    </row>
    <row r="4" spans="1:10" ht="15.75">
      <c r="A4" s="7" t="s">
        <v>2</v>
      </c>
      <c r="B4" s="4"/>
      <c r="C4" s="4"/>
      <c r="D4" s="5"/>
      <c r="E4" s="4"/>
      <c r="F4" s="4"/>
      <c r="G4" s="4"/>
      <c r="H4" s="4"/>
      <c r="I4" s="4"/>
      <c r="J4" s="4"/>
    </row>
    <row r="5" spans="1:12" ht="19.5" customHeight="1">
      <c r="A5" s="7"/>
      <c r="B5" s="4"/>
      <c r="C5" s="4"/>
      <c r="D5" s="5"/>
      <c r="E5" s="4"/>
      <c r="F5" s="4"/>
      <c r="G5" s="4"/>
      <c r="H5" s="4"/>
      <c r="I5" s="4"/>
      <c r="J5" s="6" t="s">
        <v>34</v>
      </c>
      <c r="K5" s="110" t="s">
        <v>32</v>
      </c>
      <c r="L5" s="111" t="s">
        <v>33</v>
      </c>
    </row>
    <row r="6" spans="1:12" ht="15.75">
      <c r="A6" s="6" t="s">
        <v>3</v>
      </c>
      <c r="B6" s="175" t="s">
        <v>4</v>
      </c>
      <c r="C6" s="175"/>
      <c r="D6" s="175"/>
      <c r="E6" s="175"/>
      <c r="F6" s="175"/>
      <c r="G6" s="10"/>
      <c r="H6" s="7"/>
      <c r="I6" s="7"/>
      <c r="J6" s="11">
        <f>J7+J8-J9</f>
        <v>824093</v>
      </c>
      <c r="K6" s="11">
        <f>K7+K8-K9</f>
        <v>824092.52</v>
      </c>
      <c r="L6" s="112">
        <f>K6/J6</f>
        <v>0.9999994175414668</v>
      </c>
    </row>
    <row r="7" spans="1:12" ht="15.75">
      <c r="A7" s="12"/>
      <c r="B7" s="13"/>
      <c r="C7" s="14" t="s">
        <v>5</v>
      </c>
      <c r="D7" s="15"/>
      <c r="E7" s="15"/>
      <c r="F7" s="16"/>
      <c r="G7" s="16"/>
      <c r="H7" s="15"/>
      <c r="I7" s="15"/>
      <c r="J7" s="153">
        <f>300990+159605</f>
        <v>460595</v>
      </c>
      <c r="K7" s="153">
        <v>460594.94</v>
      </c>
      <c r="L7" s="113">
        <f aca="true" t="shared" si="0" ref="L7:L70">K7/J7</f>
        <v>0.999999869733714</v>
      </c>
    </row>
    <row r="8" spans="1:12" ht="15.75">
      <c r="A8" s="12"/>
      <c r="B8" s="13"/>
      <c r="C8" s="14" t="s">
        <v>6</v>
      </c>
      <c r="D8" s="15"/>
      <c r="E8" s="15"/>
      <c r="F8" s="16"/>
      <c r="G8" s="16"/>
      <c r="H8" s="15"/>
      <c r="I8" s="15"/>
      <c r="J8" s="18">
        <v>378494</v>
      </c>
      <c r="K8" s="153">
        <v>378494.04</v>
      </c>
      <c r="L8" s="113">
        <f t="shared" si="0"/>
        <v>1.0000001056819923</v>
      </c>
    </row>
    <row r="9" spans="1:12" ht="15.75">
      <c r="A9" s="12"/>
      <c r="B9" s="13"/>
      <c r="C9" s="14" t="s">
        <v>7</v>
      </c>
      <c r="D9" s="15"/>
      <c r="E9" s="15"/>
      <c r="F9" s="16"/>
      <c r="G9" s="16"/>
      <c r="H9" s="15"/>
      <c r="I9" s="15"/>
      <c r="J9" s="19">
        <v>14996</v>
      </c>
      <c r="K9" s="153">
        <v>14996.46</v>
      </c>
      <c r="L9" s="113">
        <f t="shared" si="0"/>
        <v>1.0000306748466257</v>
      </c>
    </row>
    <row r="10" spans="1:12" ht="9.75" customHeight="1">
      <c r="A10" s="20" t="s">
        <v>0</v>
      </c>
      <c r="B10" s="21"/>
      <c r="C10" s="21"/>
      <c r="D10" s="22"/>
      <c r="E10" s="21"/>
      <c r="F10" s="21"/>
      <c r="G10" s="21"/>
      <c r="H10" s="21"/>
      <c r="I10" s="21"/>
      <c r="J10" s="21"/>
      <c r="L10" s="112"/>
    </row>
    <row r="11" spans="1:12" ht="15.75">
      <c r="A11" s="6" t="s">
        <v>75</v>
      </c>
      <c r="B11" s="9" t="s">
        <v>8</v>
      </c>
      <c r="C11" s="7"/>
      <c r="D11" s="23"/>
      <c r="E11" s="7"/>
      <c r="F11" s="7"/>
      <c r="G11" s="7"/>
      <c r="H11" s="7"/>
      <c r="I11" s="7"/>
      <c r="J11" s="7"/>
      <c r="L11" s="112"/>
    </row>
    <row r="12" spans="1:12" ht="15.75">
      <c r="A12" s="24"/>
      <c r="B12" s="25" t="s">
        <v>9</v>
      </c>
      <c r="C12" s="26"/>
      <c r="D12" s="173" t="s">
        <v>10</v>
      </c>
      <c r="E12" s="173"/>
      <c r="F12" s="26"/>
      <c r="G12" s="26"/>
      <c r="H12" s="26"/>
      <c r="I12" s="26"/>
      <c r="J12" s="26"/>
      <c r="L12" s="112"/>
    </row>
    <row r="13" spans="1:12" ht="25.5" customHeight="1">
      <c r="A13" s="27"/>
      <c r="B13" s="28" t="s">
        <v>66</v>
      </c>
      <c r="C13" s="4"/>
      <c r="D13" s="168" t="s">
        <v>67</v>
      </c>
      <c r="E13" s="168"/>
      <c r="F13" s="168"/>
      <c r="G13" s="168"/>
      <c r="H13" s="168"/>
      <c r="I13" s="168"/>
      <c r="J13" s="29">
        <v>2517700</v>
      </c>
      <c r="K13" s="29">
        <v>2430838.08</v>
      </c>
      <c r="L13" s="112">
        <f t="shared" si="0"/>
        <v>0.9654994955713548</v>
      </c>
    </row>
    <row r="14" spans="1:12" ht="15.75">
      <c r="A14" s="27"/>
      <c r="B14" s="30" t="s">
        <v>11</v>
      </c>
      <c r="C14" s="27"/>
      <c r="D14" s="31"/>
      <c r="E14" s="7"/>
      <c r="F14" s="7"/>
      <c r="G14" s="7"/>
      <c r="H14" s="7"/>
      <c r="I14" s="7"/>
      <c r="J14" s="32">
        <f>SUM(J13)</f>
        <v>2517700</v>
      </c>
      <c r="K14" s="32">
        <f>SUM(K13)</f>
        <v>2430838.08</v>
      </c>
      <c r="L14" s="112">
        <f t="shared" si="0"/>
        <v>0.9654994955713548</v>
      </c>
    </row>
    <row r="15" spans="1:12" ht="12.75" customHeight="1">
      <c r="A15" s="33"/>
      <c r="B15" s="21"/>
      <c r="C15" s="21"/>
      <c r="D15" s="22"/>
      <c r="E15" s="21"/>
      <c r="F15" s="21"/>
      <c r="G15" s="21"/>
      <c r="H15" s="21"/>
      <c r="I15" s="21"/>
      <c r="J15" s="21"/>
      <c r="L15" s="112"/>
    </row>
    <row r="16" spans="1:12" ht="15.75">
      <c r="A16" s="34" t="s">
        <v>12</v>
      </c>
      <c r="B16" s="9" t="s">
        <v>13</v>
      </c>
      <c r="C16" s="7"/>
      <c r="D16" s="23"/>
      <c r="E16" s="7"/>
      <c r="F16" s="7"/>
      <c r="G16" s="7"/>
      <c r="H16" s="7"/>
      <c r="I16" s="7"/>
      <c r="J16" s="7"/>
      <c r="L16" s="112"/>
    </row>
    <row r="17" spans="1:12" ht="15.75">
      <c r="A17" s="24"/>
      <c r="B17" s="25" t="s">
        <v>9</v>
      </c>
      <c r="C17" s="26"/>
      <c r="D17" s="173" t="s">
        <v>10</v>
      </c>
      <c r="E17" s="173"/>
      <c r="F17" s="26"/>
      <c r="G17" s="26"/>
      <c r="H17" s="26"/>
      <c r="I17" s="26"/>
      <c r="J17" s="26"/>
      <c r="L17" s="112"/>
    </row>
    <row r="18" spans="1:12" ht="25.5" customHeight="1">
      <c r="A18" s="24"/>
      <c r="B18" s="35">
        <v>2440</v>
      </c>
      <c r="C18" s="26"/>
      <c r="D18" s="168" t="s">
        <v>14</v>
      </c>
      <c r="E18" s="168"/>
      <c r="F18" s="168"/>
      <c r="G18" s="168"/>
      <c r="H18" s="168"/>
      <c r="I18" s="168"/>
      <c r="J18" s="36">
        <f>33000+125000</f>
        <v>158000</v>
      </c>
      <c r="K18" s="36">
        <v>158000</v>
      </c>
      <c r="L18" s="112">
        <f t="shared" si="0"/>
        <v>1</v>
      </c>
    </row>
    <row r="19" spans="1:12" ht="37.5" customHeight="1">
      <c r="A19" s="37"/>
      <c r="B19" s="35">
        <v>2450</v>
      </c>
      <c r="C19" s="4"/>
      <c r="D19" s="168" t="s">
        <v>15</v>
      </c>
      <c r="E19" s="168"/>
      <c r="F19" s="168"/>
      <c r="G19" s="168"/>
      <c r="H19" s="168"/>
      <c r="I19" s="168"/>
      <c r="J19" s="36">
        <f>570000-12000</f>
        <v>558000</v>
      </c>
      <c r="K19" s="36">
        <v>545696.49</v>
      </c>
      <c r="L19" s="112">
        <f t="shared" si="0"/>
        <v>0.9779506989247312</v>
      </c>
    </row>
    <row r="20" spans="1:12" ht="15.75">
      <c r="A20" s="37"/>
      <c r="B20" s="35">
        <v>4210</v>
      </c>
      <c r="C20" s="4"/>
      <c r="D20" s="38" t="s">
        <v>16</v>
      </c>
      <c r="E20" s="4"/>
      <c r="F20" s="4"/>
      <c r="G20" s="4"/>
      <c r="H20" s="4"/>
      <c r="I20" s="4"/>
      <c r="J20" s="39">
        <v>50020</v>
      </c>
      <c r="K20" s="36">
        <v>29513.39</v>
      </c>
      <c r="L20" s="112">
        <f t="shared" si="0"/>
        <v>0.590031787285086</v>
      </c>
    </row>
    <row r="21" spans="1:12" ht="15.75">
      <c r="A21" s="37"/>
      <c r="B21" s="35">
        <v>4270</v>
      </c>
      <c r="C21" s="4"/>
      <c r="D21" s="38" t="s">
        <v>17</v>
      </c>
      <c r="E21" s="4"/>
      <c r="F21" s="4"/>
      <c r="G21" s="4"/>
      <c r="H21" s="4"/>
      <c r="I21" s="4"/>
      <c r="J21" s="39">
        <v>793000</v>
      </c>
      <c r="K21" s="36">
        <v>556892.88</v>
      </c>
      <c r="L21" s="112">
        <f t="shared" si="0"/>
        <v>0.7022608827238336</v>
      </c>
    </row>
    <row r="22" spans="1:12" ht="15.75">
      <c r="A22" s="37"/>
      <c r="B22" s="35">
        <v>4300</v>
      </c>
      <c r="C22" s="4"/>
      <c r="D22" s="38" t="s">
        <v>18</v>
      </c>
      <c r="E22" s="4"/>
      <c r="F22" s="4"/>
      <c r="G22" s="4"/>
      <c r="H22" s="4"/>
      <c r="I22" s="4"/>
      <c r="J22" s="39">
        <f>639670+23000-7000-30000+30000+30000</f>
        <v>685670</v>
      </c>
      <c r="K22" s="36">
        <v>295479.73</v>
      </c>
      <c r="L22" s="112">
        <f t="shared" si="0"/>
        <v>0.4309357708518675</v>
      </c>
    </row>
    <row r="23" spans="1:12" ht="27.75" customHeight="1">
      <c r="A23" s="37"/>
      <c r="B23" s="35">
        <v>4700</v>
      </c>
      <c r="C23" s="4"/>
      <c r="D23" s="168" t="s">
        <v>76</v>
      </c>
      <c r="E23" s="168"/>
      <c r="F23" s="168"/>
      <c r="G23" s="168"/>
      <c r="H23" s="168"/>
      <c r="I23" s="168"/>
      <c r="J23" s="40">
        <v>8000</v>
      </c>
      <c r="K23" s="36">
        <v>4274</v>
      </c>
      <c r="L23" s="112">
        <f t="shared" si="0"/>
        <v>0.53425</v>
      </c>
    </row>
    <row r="24" spans="1:12" ht="15.75">
      <c r="A24" s="37"/>
      <c r="B24" s="35">
        <v>6110</v>
      </c>
      <c r="C24" s="4"/>
      <c r="D24" s="168" t="s">
        <v>19</v>
      </c>
      <c r="E24" s="168"/>
      <c r="F24" s="168"/>
      <c r="G24" s="168"/>
      <c r="H24" s="168"/>
      <c r="I24" s="168"/>
      <c r="J24" s="40">
        <v>725000</v>
      </c>
      <c r="K24" s="36">
        <v>467556.44</v>
      </c>
      <c r="L24" s="112">
        <f t="shared" si="0"/>
        <v>0.6449054344827586</v>
      </c>
    </row>
    <row r="25" spans="1:12" ht="15.75">
      <c r="A25" s="37"/>
      <c r="B25" s="35"/>
      <c r="C25" s="4"/>
      <c r="D25" s="168" t="s">
        <v>113</v>
      </c>
      <c r="E25" s="168"/>
      <c r="F25" s="168"/>
      <c r="G25" s="168"/>
      <c r="H25" s="154"/>
      <c r="I25" s="154"/>
      <c r="J25" s="40"/>
      <c r="K25" s="36">
        <v>76.85</v>
      </c>
      <c r="L25" s="112"/>
    </row>
    <row r="26" spans="1:12" ht="15.75">
      <c r="A26" s="27"/>
      <c r="B26" s="171"/>
      <c r="C26" s="171"/>
      <c r="D26" s="172" t="s">
        <v>11</v>
      </c>
      <c r="E26" s="172"/>
      <c r="F26" s="7"/>
      <c r="G26" s="7"/>
      <c r="H26" s="7"/>
      <c r="I26" s="7"/>
      <c r="J26" s="32">
        <f>SUM(J18:J24)</f>
        <v>2977690</v>
      </c>
      <c r="K26" s="32">
        <f>SUM(K18:K25)</f>
        <v>2057489.78</v>
      </c>
      <c r="L26" s="112">
        <f t="shared" si="0"/>
        <v>0.6909684285469609</v>
      </c>
    </row>
    <row r="27" spans="1:12" ht="11.25" customHeight="1">
      <c r="A27" s="41"/>
      <c r="B27" s="21"/>
      <c r="C27" s="21"/>
      <c r="D27" s="22"/>
      <c r="E27" s="21"/>
      <c r="F27" s="21"/>
      <c r="G27" s="21"/>
      <c r="H27" s="21"/>
      <c r="I27" s="21"/>
      <c r="J27" s="21"/>
      <c r="L27" s="112"/>
    </row>
    <row r="28" spans="1:12" ht="15.75">
      <c r="A28" s="34" t="s">
        <v>20</v>
      </c>
      <c r="B28" s="169" t="s">
        <v>21</v>
      </c>
      <c r="C28" s="169"/>
      <c r="D28" s="169"/>
      <c r="E28" s="169"/>
      <c r="F28" s="169"/>
      <c r="G28" s="7"/>
      <c r="H28" s="7"/>
      <c r="I28" s="7"/>
      <c r="J28" s="42">
        <f>J6+J14-J26</f>
        <v>364103</v>
      </c>
      <c r="K28" s="42">
        <f>K6+K14-K26</f>
        <v>1197440.82</v>
      </c>
      <c r="L28" s="112">
        <f t="shared" si="0"/>
        <v>3.288741976858197</v>
      </c>
    </row>
    <row r="29" spans="1:12" ht="15.75">
      <c r="A29" s="12"/>
      <c r="B29" s="43"/>
      <c r="C29" s="14" t="s">
        <v>5</v>
      </c>
      <c r="D29" s="15"/>
      <c r="E29" s="15"/>
      <c r="F29" s="43"/>
      <c r="G29" s="15"/>
      <c r="H29" s="15"/>
      <c r="I29" s="15"/>
      <c r="J29" s="44">
        <f>J28</f>
        <v>364103</v>
      </c>
      <c r="K29" s="153">
        <v>539610.29</v>
      </c>
      <c r="L29" s="113">
        <f t="shared" si="0"/>
        <v>1.4820264870105437</v>
      </c>
    </row>
    <row r="30" spans="1:13" ht="15.75">
      <c r="A30" s="12"/>
      <c r="B30" s="43"/>
      <c r="C30" s="14" t="s">
        <v>6</v>
      </c>
      <c r="D30" s="15"/>
      <c r="E30" s="15"/>
      <c r="F30" s="43"/>
      <c r="G30" s="15"/>
      <c r="H30" s="15"/>
      <c r="I30" s="15"/>
      <c r="J30" s="44"/>
      <c r="K30" s="153">
        <v>657907.38</v>
      </c>
      <c r="L30" s="112"/>
      <c r="M30" s="17"/>
    </row>
    <row r="31" spans="1:14" ht="15.75">
      <c r="A31" s="12"/>
      <c r="B31" s="43"/>
      <c r="C31" s="14" t="s">
        <v>7</v>
      </c>
      <c r="D31" s="15"/>
      <c r="E31" s="15"/>
      <c r="F31" s="43"/>
      <c r="G31" s="15"/>
      <c r="H31" s="15"/>
      <c r="I31" s="15"/>
      <c r="J31" s="44"/>
      <c r="K31" s="153">
        <v>76.85</v>
      </c>
      <c r="L31" s="112"/>
      <c r="N31" s="17"/>
    </row>
    <row r="32" spans="1:12" ht="9" customHeight="1">
      <c r="A32" s="33"/>
      <c r="B32" s="21"/>
      <c r="C32" s="21"/>
      <c r="D32" s="22"/>
      <c r="E32" s="21"/>
      <c r="F32" s="21"/>
      <c r="G32" s="21"/>
      <c r="H32" s="21"/>
      <c r="I32" s="21"/>
      <c r="J32" s="21"/>
      <c r="L32" s="112"/>
    </row>
    <row r="33" spans="1:12" ht="15.75">
      <c r="A33" s="9" t="s">
        <v>22</v>
      </c>
      <c r="B33" s="4"/>
      <c r="C33" s="4"/>
      <c r="D33" s="5"/>
      <c r="E33" s="4"/>
      <c r="F33" s="4"/>
      <c r="G33" s="4"/>
      <c r="H33" s="4"/>
      <c r="I33" s="4"/>
      <c r="J33" s="4"/>
      <c r="L33" s="112"/>
    </row>
    <row r="34" spans="1:12" ht="7.5" customHeight="1">
      <c r="A34" s="7"/>
      <c r="B34" s="4"/>
      <c r="C34" s="4"/>
      <c r="D34" s="5"/>
      <c r="E34" s="4"/>
      <c r="F34" s="4"/>
      <c r="G34" s="4"/>
      <c r="H34" s="4"/>
      <c r="I34" s="4"/>
      <c r="J34" s="4"/>
      <c r="L34" s="112"/>
    </row>
    <row r="35" spans="1:12" ht="26.25" customHeight="1">
      <c r="A35" s="45">
        <v>1</v>
      </c>
      <c r="B35" s="170" t="s">
        <v>77</v>
      </c>
      <c r="C35" s="170"/>
      <c r="D35" s="170"/>
      <c r="E35" s="170"/>
      <c r="F35" s="170"/>
      <c r="G35" s="170"/>
      <c r="H35" s="170"/>
      <c r="I35" s="170"/>
      <c r="J35" s="29">
        <f>224500+23000</f>
        <v>247500</v>
      </c>
      <c r="K35" s="36">
        <v>225904.76</v>
      </c>
      <c r="L35" s="112">
        <f t="shared" si="0"/>
        <v>0.9127465050505051</v>
      </c>
    </row>
    <row r="36" spans="1:12" ht="27.75" customHeight="1">
      <c r="A36" s="45">
        <v>2</v>
      </c>
      <c r="B36" s="168" t="s">
        <v>23</v>
      </c>
      <c r="C36" s="168"/>
      <c r="D36" s="168"/>
      <c r="E36" s="168"/>
      <c r="F36" s="168"/>
      <c r="G36" s="168"/>
      <c r="H36" s="168"/>
      <c r="I36" s="168"/>
      <c r="J36" s="29">
        <f>355990-7000</f>
        <v>348990</v>
      </c>
      <c r="K36" s="36">
        <v>259000</v>
      </c>
      <c r="L36" s="112">
        <f t="shared" si="0"/>
        <v>0.7421416086420815</v>
      </c>
    </row>
    <row r="37" spans="1:12" ht="29.25" customHeight="1">
      <c r="A37" s="45">
        <v>3</v>
      </c>
      <c r="B37" s="168" t="s">
        <v>24</v>
      </c>
      <c r="C37" s="168"/>
      <c r="D37" s="168"/>
      <c r="E37" s="168"/>
      <c r="F37" s="168"/>
      <c r="G37" s="168"/>
      <c r="H37" s="168"/>
      <c r="I37" s="168"/>
      <c r="J37" s="29">
        <v>1598000</v>
      </c>
      <c r="K37" s="36">
        <v>1103910.57</v>
      </c>
      <c r="L37" s="112">
        <f t="shared" si="0"/>
        <v>0.6908076157697122</v>
      </c>
    </row>
    <row r="38" spans="1:12" ht="28.5" customHeight="1">
      <c r="A38" s="45">
        <v>4</v>
      </c>
      <c r="B38" s="168" t="s">
        <v>25</v>
      </c>
      <c r="C38" s="168"/>
      <c r="D38" s="168"/>
      <c r="E38" s="168"/>
      <c r="F38" s="168"/>
      <c r="G38" s="168"/>
      <c r="H38" s="168"/>
      <c r="I38" s="168"/>
      <c r="J38" s="29">
        <f>455000+30000</f>
        <v>485000</v>
      </c>
      <c r="K38" s="36">
        <v>182275.36</v>
      </c>
      <c r="L38" s="112">
        <f t="shared" si="0"/>
        <v>0.37582548453608244</v>
      </c>
    </row>
    <row r="39" spans="1:12" ht="33.75" customHeight="1">
      <c r="A39" s="45">
        <v>5</v>
      </c>
      <c r="B39" s="168" t="s">
        <v>26</v>
      </c>
      <c r="C39" s="168"/>
      <c r="D39" s="168"/>
      <c r="E39" s="168"/>
      <c r="F39" s="168"/>
      <c r="G39" s="168"/>
      <c r="H39" s="168"/>
      <c r="I39" s="168"/>
      <c r="J39" s="29">
        <v>173000</v>
      </c>
      <c r="K39" s="36">
        <v>161235.24</v>
      </c>
      <c r="L39" s="112">
        <f t="shared" si="0"/>
        <v>0.9319956069364161</v>
      </c>
    </row>
    <row r="40" spans="1:12" ht="15.75">
      <c r="A40" s="45">
        <v>6</v>
      </c>
      <c r="B40" s="168" t="s">
        <v>57</v>
      </c>
      <c r="C40" s="168"/>
      <c r="D40" s="168"/>
      <c r="E40" s="168"/>
      <c r="F40" s="168"/>
      <c r="G40" s="168"/>
      <c r="H40" s="168"/>
      <c r="I40" s="168"/>
      <c r="J40" s="29">
        <v>125000</v>
      </c>
      <c r="K40" s="36">
        <v>125000</v>
      </c>
      <c r="L40" s="112">
        <f t="shared" si="0"/>
        <v>1</v>
      </c>
    </row>
    <row r="41" spans="1:13" ht="15.75">
      <c r="A41" s="45">
        <v>7</v>
      </c>
      <c r="B41" s="26" t="s">
        <v>27</v>
      </c>
      <c r="C41" s="26"/>
      <c r="D41" s="26"/>
      <c r="E41" s="26"/>
      <c r="F41" s="26"/>
      <c r="G41" s="26"/>
      <c r="H41" s="26"/>
      <c r="I41" s="26"/>
      <c r="J41" s="40">
        <v>200</v>
      </c>
      <c r="K41" s="36">
        <v>87</v>
      </c>
      <c r="L41" s="112">
        <f t="shared" si="0"/>
        <v>0.435</v>
      </c>
      <c r="M41" s="17"/>
    </row>
    <row r="42" spans="1:13" s="165" customFormat="1" ht="15.75">
      <c r="A42" s="45">
        <v>8</v>
      </c>
      <c r="B42" s="26" t="s">
        <v>114</v>
      </c>
      <c r="C42" s="26"/>
      <c r="D42" s="26"/>
      <c r="E42" s="4"/>
      <c r="F42" s="4"/>
      <c r="G42" s="4"/>
      <c r="H42" s="4"/>
      <c r="I42" s="4"/>
      <c r="J42" s="40"/>
      <c r="K42" s="163">
        <v>76.85</v>
      </c>
      <c r="L42" s="164"/>
      <c r="M42" s="163"/>
    </row>
    <row r="43" spans="1:12" ht="32.25" customHeight="1">
      <c r="A43" s="197" t="s">
        <v>117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</row>
    <row r="44" spans="1:12" ht="15.75">
      <c r="A44" s="7"/>
      <c r="B44" s="4"/>
      <c r="C44" s="4"/>
      <c r="D44" s="5"/>
      <c r="E44" s="4"/>
      <c r="F44" s="4"/>
      <c r="G44" s="4"/>
      <c r="H44" s="4"/>
      <c r="I44" s="4"/>
      <c r="J44" s="4"/>
      <c r="L44" s="112"/>
    </row>
    <row r="45" spans="1:12" ht="15.75">
      <c r="A45" s="7" t="s">
        <v>1</v>
      </c>
      <c r="B45" s="4"/>
      <c r="C45" s="4"/>
      <c r="D45" s="5"/>
      <c r="E45" s="4"/>
      <c r="F45" s="4"/>
      <c r="G45" s="4"/>
      <c r="H45" s="4"/>
      <c r="I45" s="4"/>
      <c r="J45" s="4"/>
      <c r="L45" s="112"/>
    </row>
    <row r="46" spans="1:12" ht="15.75">
      <c r="A46" s="7" t="s">
        <v>2</v>
      </c>
      <c r="B46" s="4"/>
      <c r="C46" s="4"/>
      <c r="D46" s="5"/>
      <c r="E46" s="4"/>
      <c r="F46" s="4"/>
      <c r="G46" s="4"/>
      <c r="H46" s="4"/>
      <c r="I46" s="4"/>
      <c r="J46" s="4"/>
      <c r="L46" s="112"/>
    </row>
    <row r="47" spans="1:12" ht="15.75">
      <c r="A47" s="8"/>
      <c r="B47" s="4"/>
      <c r="C47" s="4"/>
      <c r="D47" s="5"/>
      <c r="E47" s="4"/>
      <c r="F47" s="4"/>
      <c r="G47" s="4"/>
      <c r="H47" s="4"/>
      <c r="I47" s="4"/>
      <c r="J47" s="4"/>
      <c r="L47" s="112"/>
    </row>
    <row r="48" spans="1:12" ht="15.75">
      <c r="A48" s="7"/>
      <c r="B48" s="4"/>
      <c r="C48" s="4"/>
      <c r="D48" s="5"/>
      <c r="E48" s="4"/>
      <c r="F48" s="4"/>
      <c r="G48" s="4"/>
      <c r="H48" s="4"/>
      <c r="I48" s="4"/>
      <c r="J48" s="6" t="s">
        <v>34</v>
      </c>
      <c r="K48" s="110" t="s">
        <v>32</v>
      </c>
      <c r="L48" s="111" t="s">
        <v>33</v>
      </c>
    </row>
    <row r="49" spans="1:12" ht="15.75">
      <c r="A49" s="34" t="s">
        <v>28</v>
      </c>
      <c r="B49" s="9" t="s">
        <v>4</v>
      </c>
      <c r="C49" s="4"/>
      <c r="D49" s="5"/>
      <c r="E49" s="4"/>
      <c r="F49" s="4"/>
      <c r="G49" s="4"/>
      <c r="H49" s="4"/>
      <c r="I49" s="4"/>
      <c r="J49" s="42">
        <f>J50+J51-J52</f>
        <v>11943.19</v>
      </c>
      <c r="K49" s="42">
        <f>K50+K51-K52</f>
        <v>11943.19</v>
      </c>
      <c r="L49" s="112">
        <f t="shared" si="0"/>
        <v>1</v>
      </c>
    </row>
    <row r="50" spans="1:12" ht="15.75">
      <c r="A50" s="46"/>
      <c r="B50" s="47"/>
      <c r="C50" s="48" t="s">
        <v>5</v>
      </c>
      <c r="D50" s="49"/>
      <c r="E50" s="50"/>
      <c r="F50" s="50"/>
      <c r="G50" s="50"/>
      <c r="H50" s="50"/>
      <c r="I50" s="50"/>
      <c r="J50" s="51">
        <v>11989.27</v>
      </c>
      <c r="K50" s="153">
        <v>11989.27</v>
      </c>
      <c r="L50" s="113">
        <f t="shared" si="0"/>
        <v>1</v>
      </c>
    </row>
    <row r="51" spans="1:12" ht="15.75">
      <c r="A51" s="46"/>
      <c r="B51" s="52"/>
      <c r="C51" s="48" t="s">
        <v>6</v>
      </c>
      <c r="D51" s="49"/>
      <c r="E51" s="50"/>
      <c r="F51" s="52"/>
      <c r="G51" s="50"/>
      <c r="H51" s="50"/>
      <c r="I51" s="50"/>
      <c r="J51" s="51"/>
      <c r="K51" s="153"/>
      <c r="L51" s="113"/>
    </row>
    <row r="52" spans="1:12" ht="15.75">
      <c r="A52" s="46"/>
      <c r="B52" s="52"/>
      <c r="C52" s="48" t="s">
        <v>7</v>
      </c>
      <c r="D52" s="49"/>
      <c r="E52" s="50"/>
      <c r="F52" s="52"/>
      <c r="G52" s="50"/>
      <c r="H52" s="50"/>
      <c r="I52" s="50"/>
      <c r="J52" s="51">
        <v>46.08</v>
      </c>
      <c r="K52" s="153">
        <v>46.08</v>
      </c>
      <c r="L52" s="113">
        <f t="shared" si="0"/>
        <v>1</v>
      </c>
    </row>
    <row r="53" spans="1:12" ht="15.75">
      <c r="A53" s="34"/>
      <c r="B53" s="9"/>
      <c r="C53" s="53"/>
      <c r="D53" s="5"/>
      <c r="E53" s="4"/>
      <c r="F53" s="4"/>
      <c r="G53" s="4"/>
      <c r="H53" s="4"/>
      <c r="I53" s="4"/>
      <c r="J53" s="34"/>
      <c r="L53" s="112"/>
    </row>
    <row r="54" spans="1:12" ht="15.75">
      <c r="A54" s="34" t="s">
        <v>29</v>
      </c>
      <c r="B54" s="9" t="s">
        <v>8</v>
      </c>
      <c r="C54" s="4"/>
      <c r="D54" s="5"/>
      <c r="E54" s="4"/>
      <c r="F54" s="4"/>
      <c r="G54" s="4"/>
      <c r="H54" s="4"/>
      <c r="I54" s="4"/>
      <c r="J54" s="4"/>
      <c r="L54" s="112"/>
    </row>
    <row r="55" spans="1:12" ht="15.75">
      <c r="A55" s="7"/>
      <c r="B55" s="4"/>
      <c r="C55" s="54"/>
      <c r="D55" s="5"/>
      <c r="E55" s="4"/>
      <c r="F55" s="4"/>
      <c r="G55" s="4"/>
      <c r="H55" s="4"/>
      <c r="I55" s="4"/>
      <c r="J55" s="4"/>
      <c r="L55" s="112"/>
    </row>
    <row r="56" spans="1:12" ht="15.75">
      <c r="A56" s="55"/>
      <c r="B56" s="25" t="s">
        <v>9</v>
      </c>
      <c r="C56" s="4"/>
      <c r="D56" s="173" t="s">
        <v>10</v>
      </c>
      <c r="E56" s="173"/>
      <c r="F56" s="56"/>
      <c r="G56" s="56"/>
      <c r="H56" s="56"/>
      <c r="I56" s="56"/>
      <c r="J56" s="8"/>
      <c r="L56" s="112"/>
    </row>
    <row r="57" spans="1:12" ht="26.25" customHeight="1">
      <c r="A57" s="37"/>
      <c r="B57" s="28" t="s">
        <v>66</v>
      </c>
      <c r="C57" s="4"/>
      <c r="D57" s="168" t="s">
        <v>67</v>
      </c>
      <c r="E57" s="168"/>
      <c r="F57" s="168"/>
      <c r="G57" s="168"/>
      <c r="H57" s="168"/>
      <c r="I57" s="168"/>
      <c r="J57" s="29">
        <v>450100</v>
      </c>
      <c r="K57" s="29">
        <v>404372.84</v>
      </c>
      <c r="L57" s="112">
        <f t="shared" si="0"/>
        <v>0.8984066651855144</v>
      </c>
    </row>
    <row r="58" spans="1:12" ht="16.5">
      <c r="A58" s="27"/>
      <c r="B58" s="57" t="s">
        <v>11</v>
      </c>
      <c r="C58" s="27"/>
      <c r="D58" s="23"/>
      <c r="E58" s="4"/>
      <c r="F58" s="4"/>
      <c r="G58" s="4"/>
      <c r="H58" s="4"/>
      <c r="I58" s="4"/>
      <c r="J58" s="58">
        <f>J57</f>
        <v>450100</v>
      </c>
      <c r="K58" s="58">
        <f>K57</f>
        <v>404372.84</v>
      </c>
      <c r="L58" s="112">
        <f t="shared" si="0"/>
        <v>0.8984066651855144</v>
      </c>
    </row>
    <row r="59" spans="1:12" ht="15.75">
      <c r="A59" s="7"/>
      <c r="B59" s="4"/>
      <c r="C59" s="4"/>
      <c r="D59" s="5"/>
      <c r="E59" s="4"/>
      <c r="F59" s="4"/>
      <c r="G59" s="4"/>
      <c r="H59" s="4"/>
      <c r="I59" s="4"/>
      <c r="J59" s="4"/>
      <c r="L59" s="112"/>
    </row>
    <row r="60" spans="1:12" ht="15.75">
      <c r="A60" s="34" t="s">
        <v>30</v>
      </c>
      <c r="B60" s="9" t="s">
        <v>13</v>
      </c>
      <c r="C60" s="4"/>
      <c r="D60" s="5"/>
      <c r="E60" s="4"/>
      <c r="F60" s="4"/>
      <c r="G60" s="4"/>
      <c r="H60" s="4"/>
      <c r="I60" s="4"/>
      <c r="J60" s="4"/>
      <c r="L60" s="112"/>
    </row>
    <row r="61" spans="1:12" ht="15.75">
      <c r="A61" s="59"/>
      <c r="B61" s="4"/>
      <c r="C61" s="4"/>
      <c r="D61" s="5"/>
      <c r="E61" s="4"/>
      <c r="F61" s="4"/>
      <c r="G61" s="4"/>
      <c r="H61" s="4"/>
      <c r="I61" s="4"/>
      <c r="J61" s="4"/>
      <c r="L61" s="112"/>
    </row>
    <row r="62" spans="1:12" ht="15.75">
      <c r="A62" s="55"/>
      <c r="B62" s="25" t="s">
        <v>9</v>
      </c>
      <c r="C62" s="4"/>
      <c r="D62" s="173" t="s">
        <v>10</v>
      </c>
      <c r="E62" s="173"/>
      <c r="F62" s="56"/>
      <c r="G62" s="56"/>
      <c r="H62" s="56"/>
      <c r="I62" s="56"/>
      <c r="J62" s="8"/>
      <c r="L62" s="112"/>
    </row>
    <row r="63" spans="1:12" ht="27" customHeight="1">
      <c r="A63" s="37"/>
      <c r="B63" s="37">
        <v>2440</v>
      </c>
      <c r="C63" s="4"/>
      <c r="D63" s="174" t="s">
        <v>14</v>
      </c>
      <c r="E63" s="174"/>
      <c r="F63" s="174"/>
      <c r="G63" s="174"/>
      <c r="H63" s="174"/>
      <c r="I63" s="174"/>
      <c r="J63" s="29">
        <v>450000</v>
      </c>
      <c r="K63" s="29">
        <v>381917.12</v>
      </c>
      <c r="L63" s="112">
        <f t="shared" si="0"/>
        <v>0.8487047111111111</v>
      </c>
    </row>
    <row r="64" spans="1:12" ht="15.75">
      <c r="A64" s="37"/>
      <c r="B64" s="37">
        <v>4210</v>
      </c>
      <c r="C64" s="4"/>
      <c r="D64" s="174" t="s">
        <v>16</v>
      </c>
      <c r="E64" s="174"/>
      <c r="F64" s="174"/>
      <c r="G64" s="174"/>
      <c r="H64" s="174"/>
      <c r="I64" s="174"/>
      <c r="J64" s="29">
        <v>20</v>
      </c>
      <c r="K64" s="29"/>
      <c r="L64" s="112">
        <f t="shared" si="0"/>
        <v>0</v>
      </c>
    </row>
    <row r="65" spans="1:12" ht="15.75">
      <c r="A65" s="24"/>
      <c r="B65" s="24">
        <v>4300</v>
      </c>
      <c r="C65" s="26"/>
      <c r="D65" s="26" t="s">
        <v>18</v>
      </c>
      <c r="E65" s="26"/>
      <c r="F65" s="26"/>
      <c r="G65" s="26"/>
      <c r="H65" s="26"/>
      <c r="I65" s="26"/>
      <c r="J65" s="60">
        <v>80</v>
      </c>
      <c r="K65" s="29"/>
      <c r="L65" s="112">
        <f t="shared" si="0"/>
        <v>0</v>
      </c>
    </row>
    <row r="66" spans="1:12" ht="16.5">
      <c r="A66" s="24"/>
      <c r="B66" s="61" t="s">
        <v>11</v>
      </c>
      <c r="C66" s="24"/>
      <c r="D66" s="62"/>
      <c r="E66" s="26"/>
      <c r="F66" s="26"/>
      <c r="G66" s="26"/>
      <c r="H66" s="26"/>
      <c r="I66" s="26"/>
      <c r="J66" s="58">
        <f>SUM(J63:J65)</f>
        <v>450100</v>
      </c>
      <c r="K66" s="58">
        <f>SUM(K63:K65)</f>
        <v>381917.12</v>
      </c>
      <c r="L66" s="112">
        <f t="shared" si="0"/>
        <v>0.8485161519662298</v>
      </c>
    </row>
    <row r="67" spans="1:12" ht="15.75">
      <c r="A67" s="9"/>
      <c r="B67" s="4"/>
      <c r="C67" s="4"/>
      <c r="D67" s="5"/>
      <c r="E67" s="4"/>
      <c r="F67" s="4"/>
      <c r="G67" s="4"/>
      <c r="H67" s="4"/>
      <c r="I67" s="4"/>
      <c r="J67" s="4"/>
      <c r="L67" s="112"/>
    </row>
    <row r="68" spans="1:12" ht="15.75">
      <c r="A68" s="7"/>
      <c r="B68" s="4"/>
      <c r="C68" s="4"/>
      <c r="D68" s="5"/>
      <c r="E68" s="4"/>
      <c r="F68" s="4"/>
      <c r="G68" s="4"/>
      <c r="H68" s="4"/>
      <c r="I68" s="4"/>
      <c r="J68" s="4"/>
      <c r="L68" s="112"/>
    </row>
    <row r="69" spans="1:12" ht="18.75">
      <c r="A69" s="34" t="s">
        <v>20</v>
      </c>
      <c r="B69" s="9" t="s">
        <v>31</v>
      </c>
      <c r="C69" s="4"/>
      <c r="D69" s="5"/>
      <c r="E69" s="4"/>
      <c r="F69" s="4"/>
      <c r="G69" s="4"/>
      <c r="H69" s="4"/>
      <c r="I69" s="4"/>
      <c r="J69" s="63">
        <f>SUM(J70)</f>
        <v>11943</v>
      </c>
      <c r="K69" s="63">
        <f>SUM(K70)</f>
        <v>34398.91</v>
      </c>
      <c r="L69" s="112">
        <f t="shared" si="0"/>
        <v>2.8802570543414556</v>
      </c>
    </row>
    <row r="70" spans="1:12" ht="15.75">
      <c r="A70" s="8"/>
      <c r="B70" s="50"/>
      <c r="C70" s="48" t="s">
        <v>5</v>
      </c>
      <c r="D70" s="49"/>
      <c r="E70" s="50"/>
      <c r="F70" s="50"/>
      <c r="G70" s="50"/>
      <c r="H70" s="50"/>
      <c r="I70" s="50"/>
      <c r="J70" s="64">
        <v>11943</v>
      </c>
      <c r="K70" s="153">
        <v>34398.91</v>
      </c>
      <c r="L70" s="113">
        <f t="shared" si="0"/>
        <v>2.8802570543414556</v>
      </c>
    </row>
    <row r="71" spans="1:12" ht="15.75">
      <c r="A71" s="7"/>
      <c r="B71" s="4"/>
      <c r="C71" s="4"/>
      <c r="D71" s="5"/>
      <c r="E71" s="4"/>
      <c r="F71" s="4"/>
      <c r="G71" s="4"/>
      <c r="H71" s="4"/>
      <c r="I71" s="4"/>
      <c r="J71" s="4"/>
      <c r="L71" s="112"/>
    </row>
    <row r="72" spans="1:12" ht="15.75">
      <c r="A72" s="7"/>
      <c r="B72" s="4"/>
      <c r="C72" s="4"/>
      <c r="D72" s="5"/>
      <c r="E72" s="4"/>
      <c r="F72" s="4"/>
      <c r="G72" s="4"/>
      <c r="H72" s="4"/>
      <c r="I72" s="4"/>
      <c r="J72" s="4"/>
      <c r="L72" s="112"/>
    </row>
    <row r="73" spans="1:12" ht="15.75">
      <c r="A73" s="65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L73" s="112"/>
    </row>
    <row r="74" spans="1:12" ht="15.75">
      <c r="A74" s="45">
        <v>1</v>
      </c>
      <c r="B74" s="170" t="s">
        <v>57</v>
      </c>
      <c r="C74" s="170"/>
      <c r="D74" s="170"/>
      <c r="E74" s="170"/>
      <c r="F74" s="170"/>
      <c r="G74" s="170"/>
      <c r="H74" s="170"/>
      <c r="I74" s="170"/>
      <c r="J74" s="67">
        <v>450000</v>
      </c>
      <c r="K74" s="29">
        <v>381917.12</v>
      </c>
      <c r="L74" s="112">
        <f>K74/J74</f>
        <v>0.8487047111111111</v>
      </c>
    </row>
    <row r="75" spans="1:12" ht="15.75">
      <c r="A75" s="45">
        <v>2</v>
      </c>
      <c r="B75" s="168" t="s">
        <v>27</v>
      </c>
      <c r="C75" s="168"/>
      <c r="D75" s="168"/>
      <c r="E75" s="168"/>
      <c r="F75" s="168"/>
      <c r="G75" s="168"/>
      <c r="H75" s="168"/>
      <c r="I75" s="168"/>
      <c r="J75" s="68">
        <v>100</v>
      </c>
      <c r="L75" s="112">
        <f>K75/J75</f>
        <v>0</v>
      </c>
    </row>
    <row r="76" ht="12.75">
      <c r="J76" s="17"/>
    </row>
    <row r="77" spans="10:11" ht="12.75">
      <c r="J77" s="17"/>
      <c r="K77" s="17"/>
    </row>
  </sheetData>
  <mergeCells count="27">
    <mergeCell ref="B40:I40"/>
    <mergeCell ref="A43:L43"/>
    <mergeCell ref="D18:I18"/>
    <mergeCell ref="D64:I64"/>
    <mergeCell ref="D24:I24"/>
    <mergeCell ref="D23:I23"/>
    <mergeCell ref="D19:I19"/>
    <mergeCell ref="B36:I36"/>
    <mergeCell ref="B37:I37"/>
    <mergeCell ref="B38:I38"/>
    <mergeCell ref="B39:I39"/>
    <mergeCell ref="D26:E26"/>
    <mergeCell ref="D12:E12"/>
    <mergeCell ref="D17:E17"/>
    <mergeCell ref="B6:F6"/>
    <mergeCell ref="D13:I13"/>
    <mergeCell ref="A1:L1"/>
    <mergeCell ref="B75:I75"/>
    <mergeCell ref="B74:I74"/>
    <mergeCell ref="D56:E56"/>
    <mergeCell ref="D62:E62"/>
    <mergeCell ref="D63:I63"/>
    <mergeCell ref="D57:I57"/>
    <mergeCell ref="D25:G25"/>
    <mergeCell ref="B28:F28"/>
    <mergeCell ref="B35:I35"/>
    <mergeCell ref="B26:C26"/>
  </mergeCells>
  <printOptions/>
  <pageMargins left="0.26" right="0.18" top="0.45" bottom="0.7" header="0.27" footer="0.26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9.625" style="114" customWidth="1"/>
    <col min="2" max="2" width="6.125" style="114" customWidth="1"/>
    <col min="3" max="3" width="55.00390625" style="114" customWidth="1"/>
    <col min="4" max="4" width="18.25390625" style="114" customWidth="1"/>
    <col min="5" max="5" width="15.875" style="114" customWidth="1"/>
    <col min="6" max="16384" width="9.125" style="114" customWidth="1"/>
  </cols>
  <sheetData>
    <row r="1" spans="1:5" ht="18.75" customHeight="1">
      <c r="A1" s="191"/>
      <c r="B1" s="191"/>
      <c r="C1" s="191"/>
      <c r="D1" s="191"/>
      <c r="E1" s="191"/>
    </row>
    <row r="2" spans="1:5" ht="34.5" customHeight="1">
      <c r="A2" s="161" t="s">
        <v>74</v>
      </c>
      <c r="B2" s="162"/>
      <c r="C2" s="162"/>
      <c r="D2" s="162"/>
      <c r="E2" s="155"/>
    </row>
    <row r="3" spans="1:5" ht="24" customHeight="1">
      <c r="A3" s="116" t="s">
        <v>9</v>
      </c>
      <c r="B3" s="116" t="s">
        <v>35</v>
      </c>
      <c r="C3" s="117" t="s">
        <v>36</v>
      </c>
      <c r="D3" s="118" t="s">
        <v>84</v>
      </c>
      <c r="E3" s="118" t="s">
        <v>32</v>
      </c>
    </row>
    <row r="4" spans="1:5" ht="23.25" customHeight="1">
      <c r="A4" s="158" t="s">
        <v>62</v>
      </c>
      <c r="B4" s="159"/>
      <c r="C4" s="159"/>
      <c r="D4" s="159"/>
      <c r="E4" s="160"/>
    </row>
    <row r="5" spans="1:5" ht="15.75" customHeight="1">
      <c r="A5" s="119">
        <v>4210</v>
      </c>
      <c r="B5" s="156">
        <v>1</v>
      </c>
      <c r="C5" s="187" t="s">
        <v>59</v>
      </c>
      <c r="D5" s="121">
        <v>5000</v>
      </c>
      <c r="E5" s="121">
        <v>1925.42</v>
      </c>
    </row>
    <row r="6" spans="1:5" ht="15.75" customHeight="1">
      <c r="A6" s="119">
        <v>4300</v>
      </c>
      <c r="B6" s="157"/>
      <c r="C6" s="188"/>
      <c r="D6" s="121">
        <f>40000+30000+23000</f>
        <v>93000</v>
      </c>
      <c r="E6" s="121">
        <v>92911.52</v>
      </c>
    </row>
    <row r="7" spans="1:5" ht="15.75">
      <c r="A7" s="120">
        <v>4210</v>
      </c>
      <c r="B7" s="189">
        <v>2</v>
      </c>
      <c r="C7" s="190" t="s">
        <v>38</v>
      </c>
      <c r="D7" s="123">
        <v>20000</v>
      </c>
      <c r="E7" s="121">
        <v>7213.97</v>
      </c>
    </row>
    <row r="8" spans="1:5" ht="16.5" customHeight="1">
      <c r="A8" s="119">
        <v>4300</v>
      </c>
      <c r="B8" s="189"/>
      <c r="C8" s="190"/>
      <c r="D8" s="121">
        <v>3500</v>
      </c>
      <c r="E8" s="121">
        <v>1998.85</v>
      </c>
    </row>
    <row r="9" spans="1:5" ht="30" customHeight="1">
      <c r="A9" s="119">
        <v>4700</v>
      </c>
      <c r="B9" s="119">
        <v>3</v>
      </c>
      <c r="C9" s="122" t="s">
        <v>60</v>
      </c>
      <c r="D9" s="121">
        <v>8000</v>
      </c>
      <c r="E9" s="121">
        <v>4274</v>
      </c>
    </row>
    <row r="10" spans="1:5" ht="12.75" customHeight="1">
      <c r="A10" s="119">
        <v>4300</v>
      </c>
      <c r="B10" s="119">
        <v>4</v>
      </c>
      <c r="C10" s="122" t="s">
        <v>37</v>
      </c>
      <c r="D10" s="121">
        <v>20000</v>
      </c>
      <c r="E10" s="121">
        <v>19581</v>
      </c>
    </row>
    <row r="11" spans="1:5" ht="12.75" customHeight="1">
      <c r="A11" s="119">
        <v>2440</v>
      </c>
      <c r="B11" s="119">
        <v>5</v>
      </c>
      <c r="C11" s="122" t="s">
        <v>64</v>
      </c>
      <c r="D11" s="121">
        <v>8000</v>
      </c>
      <c r="E11" s="121">
        <v>8000</v>
      </c>
    </row>
    <row r="12" spans="1:5" ht="28.5" customHeight="1">
      <c r="A12" s="119">
        <v>2440</v>
      </c>
      <c r="B12" s="119">
        <v>6</v>
      </c>
      <c r="C12" s="122" t="s">
        <v>71</v>
      </c>
      <c r="D12" s="121">
        <v>25000</v>
      </c>
      <c r="E12" s="121">
        <v>25000</v>
      </c>
    </row>
    <row r="13" spans="1:5" ht="29.25" customHeight="1">
      <c r="A13" s="119">
        <v>2450</v>
      </c>
      <c r="B13" s="119">
        <v>7</v>
      </c>
      <c r="C13" s="122" t="s">
        <v>63</v>
      </c>
      <c r="D13" s="121">
        <v>65000</v>
      </c>
      <c r="E13" s="121">
        <v>65000</v>
      </c>
    </row>
    <row r="14" spans="1:5" ht="15" customHeight="1">
      <c r="A14" s="119"/>
      <c r="B14" s="119"/>
      <c r="C14" s="124" t="s">
        <v>11</v>
      </c>
      <c r="D14" s="125">
        <f>SUM(D5:D13)</f>
        <v>247500</v>
      </c>
      <c r="E14" s="125">
        <f>SUM(E5:E13)</f>
        <v>225904.76</v>
      </c>
    </row>
    <row r="15" spans="1:5" ht="27.75" customHeight="1">
      <c r="A15" s="183" t="s">
        <v>43</v>
      </c>
      <c r="B15" s="184"/>
      <c r="C15" s="184"/>
      <c r="D15" s="184"/>
      <c r="E15" s="185"/>
    </row>
    <row r="16" spans="1:5" ht="15.75">
      <c r="A16" s="119">
        <v>2450</v>
      </c>
      <c r="B16" s="119">
        <v>1</v>
      </c>
      <c r="C16" s="122" t="s">
        <v>85</v>
      </c>
      <c r="D16" s="121">
        <v>240000</v>
      </c>
      <c r="E16" s="121">
        <v>240000</v>
      </c>
    </row>
    <row r="17" spans="1:5" ht="15.75">
      <c r="A17" s="120">
        <v>4300</v>
      </c>
      <c r="B17" s="119">
        <v>2</v>
      </c>
      <c r="C17" s="122" t="s">
        <v>86</v>
      </c>
      <c r="D17" s="126">
        <v>60000</v>
      </c>
      <c r="E17" s="126">
        <v>0</v>
      </c>
    </row>
    <row r="18" spans="1:5" ht="14.25" customHeight="1">
      <c r="A18" s="120">
        <v>4300</v>
      </c>
      <c r="B18" s="119">
        <v>3</v>
      </c>
      <c r="C18" s="122" t="s">
        <v>87</v>
      </c>
      <c r="D18" s="126">
        <f>20000-7000</f>
        <v>13000</v>
      </c>
      <c r="E18" s="126">
        <v>13000</v>
      </c>
    </row>
    <row r="19" spans="1:5" ht="15.75">
      <c r="A19" s="116">
        <v>4300</v>
      </c>
      <c r="B19" s="116">
        <v>4</v>
      </c>
      <c r="C19" s="117" t="s">
        <v>70</v>
      </c>
      <c r="D19" s="127">
        <v>35990</v>
      </c>
      <c r="E19" s="127">
        <v>6000</v>
      </c>
    </row>
    <row r="20" spans="1:5" ht="15.75">
      <c r="A20" s="119"/>
      <c r="B20" s="119"/>
      <c r="C20" s="124" t="s">
        <v>11</v>
      </c>
      <c r="D20" s="125">
        <f>SUM(D16:D19)</f>
        <v>348990</v>
      </c>
      <c r="E20" s="125">
        <f>SUM(E16:E19)</f>
        <v>259000</v>
      </c>
    </row>
    <row r="21" spans="1:5" ht="26.25" customHeight="1">
      <c r="A21" s="186" t="s">
        <v>44</v>
      </c>
      <c r="B21" s="186"/>
      <c r="C21" s="186"/>
      <c r="D21" s="186"/>
      <c r="E21" s="186"/>
    </row>
    <row r="22" spans="1:5" ht="37.5" customHeight="1">
      <c r="A22" s="128">
        <v>2450</v>
      </c>
      <c r="B22" s="128">
        <v>1</v>
      </c>
      <c r="C22" s="129" t="s">
        <v>65</v>
      </c>
      <c r="D22" s="130">
        <v>22000</v>
      </c>
      <c r="E22" s="130">
        <v>21891.25</v>
      </c>
    </row>
    <row r="23" spans="1:5" ht="29.25" customHeight="1">
      <c r="A23" s="128">
        <v>2450</v>
      </c>
      <c r="B23" s="128">
        <v>2</v>
      </c>
      <c r="C23" s="129" t="s">
        <v>61</v>
      </c>
      <c r="D23" s="130">
        <v>58000</v>
      </c>
      <c r="E23" s="130">
        <v>57570</v>
      </c>
    </row>
    <row r="24" spans="1:5" ht="16.5" customHeight="1">
      <c r="A24" s="128">
        <v>4270</v>
      </c>
      <c r="B24" s="128">
        <v>3</v>
      </c>
      <c r="C24" s="129" t="s">
        <v>88</v>
      </c>
      <c r="D24" s="130">
        <f>278000-76000</f>
        <v>202000</v>
      </c>
      <c r="E24" s="130">
        <v>40389.99</v>
      </c>
    </row>
    <row r="25" spans="1:5" ht="15.75">
      <c r="A25" s="128">
        <v>6110</v>
      </c>
      <c r="B25" s="128">
        <v>4</v>
      </c>
      <c r="C25" s="129" t="s">
        <v>72</v>
      </c>
      <c r="D25" s="130">
        <v>50000</v>
      </c>
      <c r="E25" s="130">
        <v>0</v>
      </c>
    </row>
    <row r="26" spans="1:5" ht="32.25" customHeight="1">
      <c r="A26" s="128">
        <v>6110</v>
      </c>
      <c r="B26" s="128">
        <v>5</v>
      </c>
      <c r="C26" s="131" t="s">
        <v>89</v>
      </c>
      <c r="D26" s="132">
        <v>65000</v>
      </c>
      <c r="E26" s="132">
        <v>64730.25</v>
      </c>
    </row>
    <row r="27" spans="1:5" ht="46.5" customHeight="1">
      <c r="A27" s="128">
        <v>6110</v>
      </c>
      <c r="B27" s="128">
        <v>6</v>
      </c>
      <c r="C27" s="131" t="s">
        <v>90</v>
      </c>
      <c r="D27" s="132">
        <v>65000</v>
      </c>
      <c r="E27" s="132">
        <v>0</v>
      </c>
    </row>
    <row r="28" spans="1:5" ht="45.75" customHeight="1">
      <c r="A28" s="128">
        <v>6110</v>
      </c>
      <c r="B28" s="128">
        <v>7</v>
      </c>
      <c r="C28" s="131" t="s">
        <v>91</v>
      </c>
      <c r="D28" s="132">
        <v>220000</v>
      </c>
      <c r="E28" s="132">
        <v>149568.38</v>
      </c>
    </row>
    <row r="29" spans="1:5" ht="27.75" customHeight="1">
      <c r="A29" s="128">
        <v>4270</v>
      </c>
      <c r="B29" s="128">
        <v>8</v>
      </c>
      <c r="C29" s="131" t="s">
        <v>92</v>
      </c>
      <c r="D29" s="132">
        <v>50000</v>
      </c>
      <c r="E29" s="132">
        <v>27606.01</v>
      </c>
    </row>
    <row r="30" spans="1:5" ht="30.75" customHeight="1">
      <c r="A30" s="128">
        <v>4270</v>
      </c>
      <c r="B30" s="128">
        <v>9</v>
      </c>
      <c r="C30" s="131" t="s">
        <v>93</v>
      </c>
      <c r="D30" s="132">
        <v>100000</v>
      </c>
      <c r="E30" s="132">
        <v>69615.29</v>
      </c>
    </row>
    <row r="31" spans="1:5" ht="31.5" customHeight="1">
      <c r="A31" s="128">
        <v>4270</v>
      </c>
      <c r="B31" s="128">
        <v>10</v>
      </c>
      <c r="C31" s="131" t="s">
        <v>94</v>
      </c>
      <c r="D31" s="132">
        <v>50000</v>
      </c>
      <c r="E31" s="132">
        <v>29319.5</v>
      </c>
    </row>
    <row r="32" spans="1:5" ht="31.5" customHeight="1">
      <c r="A32" s="128">
        <v>4270</v>
      </c>
      <c r="B32" s="128">
        <v>11</v>
      </c>
      <c r="C32" s="131" t="s">
        <v>95</v>
      </c>
      <c r="D32" s="132">
        <f>100000+30000</f>
        <v>130000</v>
      </c>
      <c r="E32" s="132">
        <v>129663.38</v>
      </c>
    </row>
    <row r="33" spans="1:5" ht="32.25" customHeight="1">
      <c r="A33" s="128">
        <v>4270</v>
      </c>
      <c r="B33" s="128">
        <v>12</v>
      </c>
      <c r="C33" s="131" t="s">
        <v>96</v>
      </c>
      <c r="D33" s="132">
        <v>65000</v>
      </c>
      <c r="E33" s="132">
        <v>64714.65</v>
      </c>
    </row>
    <row r="34" spans="1:5" ht="45.75" customHeight="1">
      <c r="A34" s="128">
        <v>6110</v>
      </c>
      <c r="B34" s="128">
        <v>13</v>
      </c>
      <c r="C34" s="131" t="s">
        <v>97</v>
      </c>
      <c r="D34" s="132">
        <v>100000</v>
      </c>
      <c r="E34" s="132">
        <v>70860.93</v>
      </c>
    </row>
    <row r="35" spans="1:5" ht="44.25" customHeight="1">
      <c r="A35" s="128">
        <v>6110</v>
      </c>
      <c r="B35" s="128">
        <v>14</v>
      </c>
      <c r="C35" s="131" t="s">
        <v>98</v>
      </c>
      <c r="D35" s="132">
        <v>140000</v>
      </c>
      <c r="E35" s="132">
        <v>97396.88</v>
      </c>
    </row>
    <row r="36" spans="1:5" ht="28.5" customHeight="1">
      <c r="A36" s="128">
        <v>6110</v>
      </c>
      <c r="B36" s="128">
        <v>15</v>
      </c>
      <c r="C36" s="131" t="s">
        <v>99</v>
      </c>
      <c r="D36" s="132">
        <v>50000</v>
      </c>
      <c r="E36" s="132">
        <v>50000</v>
      </c>
    </row>
    <row r="37" spans="1:5" ht="24" customHeight="1">
      <c r="A37" s="116" t="s">
        <v>9</v>
      </c>
      <c r="B37" s="116" t="s">
        <v>35</v>
      </c>
      <c r="C37" s="117" t="s">
        <v>36</v>
      </c>
      <c r="D37" s="118" t="s">
        <v>84</v>
      </c>
      <c r="E37" s="118" t="s">
        <v>32</v>
      </c>
    </row>
    <row r="38" spans="1:5" ht="32.25" customHeight="1">
      <c r="A38" s="128">
        <v>4270</v>
      </c>
      <c r="B38" s="128">
        <v>16</v>
      </c>
      <c r="C38" s="131" t="s">
        <v>100</v>
      </c>
      <c r="D38" s="132">
        <f>50000+30000</f>
        <v>80000</v>
      </c>
      <c r="E38" s="132">
        <v>79584.37</v>
      </c>
    </row>
    <row r="39" spans="1:5" ht="30.75" customHeight="1">
      <c r="A39" s="128">
        <v>4270</v>
      </c>
      <c r="B39" s="128">
        <v>17</v>
      </c>
      <c r="C39" s="131" t="s">
        <v>101</v>
      </c>
      <c r="D39" s="132">
        <f>50000+16000</f>
        <v>66000</v>
      </c>
      <c r="E39" s="132">
        <v>66000</v>
      </c>
    </row>
    <row r="40" spans="1:5" ht="33" customHeight="1">
      <c r="A40" s="128">
        <v>4270</v>
      </c>
      <c r="B40" s="128">
        <v>18</v>
      </c>
      <c r="C40" s="131" t="s">
        <v>102</v>
      </c>
      <c r="D40" s="132">
        <v>50000</v>
      </c>
      <c r="E40" s="132">
        <v>49999.69</v>
      </c>
    </row>
    <row r="41" spans="1:5" ht="46.5" customHeight="1">
      <c r="A41" s="128">
        <v>6110</v>
      </c>
      <c r="B41" s="128">
        <v>19</v>
      </c>
      <c r="C41" s="131" t="s">
        <v>103</v>
      </c>
      <c r="D41" s="132">
        <v>35000</v>
      </c>
      <c r="E41" s="132">
        <v>35000</v>
      </c>
    </row>
    <row r="42" spans="1:5" ht="15" customHeight="1">
      <c r="A42" s="128"/>
      <c r="B42" s="128"/>
      <c r="C42" s="133" t="s">
        <v>11</v>
      </c>
      <c r="D42" s="134">
        <f>SUM(D22:D41)</f>
        <v>1598000</v>
      </c>
      <c r="E42" s="134">
        <f>SUM(E22:E41)</f>
        <v>1103910.57</v>
      </c>
    </row>
    <row r="43" spans="1:5" ht="32.25" customHeight="1">
      <c r="A43" s="183" t="s">
        <v>42</v>
      </c>
      <c r="B43" s="184"/>
      <c r="C43" s="184"/>
      <c r="D43" s="184"/>
      <c r="E43" s="185"/>
    </row>
    <row r="44" spans="1:5" ht="27" customHeight="1">
      <c r="A44" s="120">
        <v>4300</v>
      </c>
      <c r="B44" s="120">
        <v>1</v>
      </c>
      <c r="C44" s="66" t="s">
        <v>104</v>
      </c>
      <c r="D44" s="126">
        <f>150000-30000</f>
        <v>120000</v>
      </c>
      <c r="E44" s="126">
        <v>22340.74</v>
      </c>
    </row>
    <row r="45" spans="1:5" ht="15" customHeight="1">
      <c r="A45" s="119">
        <v>4300</v>
      </c>
      <c r="B45" s="119">
        <v>2</v>
      </c>
      <c r="C45" s="122" t="s">
        <v>105</v>
      </c>
      <c r="D45" s="121">
        <v>80000</v>
      </c>
      <c r="E45" s="121">
        <v>79943.88</v>
      </c>
    </row>
    <row r="46" spans="1:5" ht="15" customHeight="1">
      <c r="A46" s="119">
        <v>4210</v>
      </c>
      <c r="B46" s="119">
        <v>3</v>
      </c>
      <c r="C46" s="122" t="s">
        <v>73</v>
      </c>
      <c r="D46" s="121">
        <v>25000</v>
      </c>
      <c r="E46" s="121">
        <v>20374</v>
      </c>
    </row>
    <row r="47" spans="1:5" ht="15" customHeight="1">
      <c r="A47" s="119">
        <v>4300</v>
      </c>
      <c r="B47" s="119">
        <v>4</v>
      </c>
      <c r="C47" s="122" t="s">
        <v>106</v>
      </c>
      <c r="D47" s="121">
        <v>200000</v>
      </c>
      <c r="E47" s="121">
        <v>0</v>
      </c>
    </row>
    <row r="48" spans="1:5" ht="30.75" customHeight="1">
      <c r="A48" s="119">
        <v>4300</v>
      </c>
      <c r="B48" s="119">
        <v>5</v>
      </c>
      <c r="C48" s="122" t="s">
        <v>107</v>
      </c>
      <c r="D48" s="121">
        <v>30000</v>
      </c>
      <c r="E48" s="121">
        <v>29656.74</v>
      </c>
    </row>
    <row r="49" spans="1:5" ht="15.75">
      <c r="A49" s="119">
        <v>4300</v>
      </c>
      <c r="B49" s="119">
        <v>6</v>
      </c>
      <c r="C49" s="122" t="s">
        <v>108</v>
      </c>
      <c r="D49" s="121">
        <v>30000</v>
      </c>
      <c r="E49" s="121">
        <v>29960</v>
      </c>
    </row>
    <row r="50" spans="1:5" ht="15" customHeight="1">
      <c r="A50" s="119"/>
      <c r="B50" s="119"/>
      <c r="C50" s="124" t="s">
        <v>11</v>
      </c>
      <c r="D50" s="125">
        <f>SUM(D44:D49)</f>
        <v>485000</v>
      </c>
      <c r="E50" s="125">
        <f>SUM(E44:E49)</f>
        <v>182275.36000000002</v>
      </c>
    </row>
    <row r="51" spans="1:5" ht="35.25" customHeight="1">
      <c r="A51" s="192" t="s">
        <v>109</v>
      </c>
      <c r="B51" s="192"/>
      <c r="C51" s="192"/>
      <c r="D51" s="192"/>
      <c r="E51" s="192"/>
    </row>
    <row r="52" spans="1:5" ht="30.75" customHeight="1">
      <c r="A52" s="119">
        <v>2450</v>
      </c>
      <c r="B52" s="119">
        <v>1</v>
      </c>
      <c r="C52" s="122" t="s">
        <v>39</v>
      </c>
      <c r="D52" s="121">
        <v>173000</v>
      </c>
      <c r="E52" s="121">
        <v>161235.24</v>
      </c>
    </row>
    <row r="53" spans="1:5" ht="15.75">
      <c r="A53" s="119"/>
      <c r="B53" s="119"/>
      <c r="C53" s="124" t="s">
        <v>11</v>
      </c>
      <c r="D53" s="125">
        <f>SUM(D52:D52)</f>
        <v>173000</v>
      </c>
      <c r="E53" s="125">
        <f>SUM(E52:E52)</f>
        <v>161235.24</v>
      </c>
    </row>
    <row r="54" spans="1:5" ht="25.5" customHeight="1">
      <c r="A54" s="192" t="s">
        <v>110</v>
      </c>
      <c r="B54" s="192"/>
      <c r="C54" s="192"/>
      <c r="D54" s="192"/>
      <c r="E54" s="192"/>
    </row>
    <row r="55" spans="1:5" ht="15.75">
      <c r="A55" s="119">
        <v>2440</v>
      </c>
      <c r="B55" s="119">
        <v>1</v>
      </c>
      <c r="C55" s="122" t="s">
        <v>57</v>
      </c>
      <c r="D55" s="121">
        <v>125000</v>
      </c>
      <c r="E55" s="121">
        <v>125000</v>
      </c>
    </row>
    <row r="56" spans="1:5" ht="15" customHeight="1">
      <c r="A56" s="119"/>
      <c r="B56" s="119"/>
      <c r="C56" s="124" t="s">
        <v>11</v>
      </c>
      <c r="D56" s="125">
        <f>SUM(D55)</f>
        <v>125000</v>
      </c>
      <c r="E56" s="125">
        <f>SUM(E55)</f>
        <v>125000</v>
      </c>
    </row>
    <row r="57" spans="1:5" ht="15.75">
      <c r="A57" s="119"/>
      <c r="B57" s="119"/>
      <c r="C57" s="124" t="s">
        <v>111</v>
      </c>
      <c r="D57" s="125">
        <f>D14+D20+D42+D50+D53+D56</f>
        <v>2977490</v>
      </c>
      <c r="E57" s="125">
        <f>E14+E20+E42+E50+E53+E56</f>
        <v>2057325.9300000002</v>
      </c>
    </row>
    <row r="58" spans="1:5" ht="15.75">
      <c r="A58" s="119">
        <v>4210</v>
      </c>
      <c r="B58" s="156">
        <v>2</v>
      </c>
      <c r="C58" s="187" t="s">
        <v>40</v>
      </c>
      <c r="D58" s="121">
        <v>20</v>
      </c>
      <c r="E58" s="121">
        <v>0</v>
      </c>
    </row>
    <row r="59" spans="1:5" ht="15.75">
      <c r="A59" s="120">
        <v>4300</v>
      </c>
      <c r="B59" s="157"/>
      <c r="C59" s="188"/>
      <c r="D59" s="126">
        <v>180</v>
      </c>
      <c r="E59" s="126">
        <v>87</v>
      </c>
    </row>
    <row r="60" spans="1:5" ht="15.75">
      <c r="A60" s="166"/>
      <c r="B60" s="119">
        <v>3</v>
      </c>
      <c r="C60" s="167" t="s">
        <v>114</v>
      </c>
      <c r="D60" s="126"/>
      <c r="E60" s="126">
        <v>76.85</v>
      </c>
    </row>
    <row r="61" spans="1:5" ht="15.75">
      <c r="A61" s="135"/>
      <c r="B61" s="136"/>
      <c r="C61" s="137" t="s">
        <v>41</v>
      </c>
      <c r="D61" s="125">
        <f>SUM(D57:D59)</f>
        <v>2977690</v>
      </c>
      <c r="E61" s="125">
        <f>SUM(E57:E60)</f>
        <v>2057489.7800000003</v>
      </c>
    </row>
    <row r="62" spans="1:5" ht="15.75">
      <c r="A62" s="138"/>
      <c r="B62" s="138"/>
      <c r="C62" s="139"/>
      <c r="D62" s="140"/>
      <c r="E62" s="141"/>
    </row>
    <row r="63" spans="1:5" ht="15.75">
      <c r="A63" s="142"/>
      <c r="B63" s="142"/>
      <c r="C63" s="143"/>
      <c r="D63" s="144"/>
      <c r="E63" s="145"/>
    </row>
    <row r="64" spans="1:5" s="115" customFormat="1" ht="30" customHeight="1">
      <c r="A64" s="198" t="s">
        <v>118</v>
      </c>
      <c r="B64" s="199"/>
      <c r="C64" s="199"/>
      <c r="D64" s="199"/>
      <c r="E64" s="200"/>
    </row>
    <row r="65" spans="1:5" ht="28.5" customHeight="1">
      <c r="A65" s="116" t="s">
        <v>9</v>
      </c>
      <c r="B65" s="116" t="s">
        <v>35</v>
      </c>
      <c r="C65" s="117" t="s">
        <v>36</v>
      </c>
      <c r="D65" s="118" t="s">
        <v>84</v>
      </c>
      <c r="E65" s="118" t="s">
        <v>32</v>
      </c>
    </row>
    <row r="66" spans="1:5" ht="15" customHeight="1">
      <c r="A66" s="119">
        <v>2440</v>
      </c>
      <c r="B66" s="119">
        <v>1</v>
      </c>
      <c r="C66" s="122" t="s">
        <v>57</v>
      </c>
      <c r="D66" s="121">
        <v>450000</v>
      </c>
      <c r="E66" s="121">
        <v>381917</v>
      </c>
    </row>
    <row r="67" spans="1:5" ht="15.75">
      <c r="A67" s="116">
        <v>4210</v>
      </c>
      <c r="B67" s="195">
        <v>2</v>
      </c>
      <c r="C67" s="193" t="s">
        <v>40</v>
      </c>
      <c r="D67" s="127">
        <v>20</v>
      </c>
      <c r="E67" s="127"/>
    </row>
    <row r="68" spans="1:5" ht="15.75">
      <c r="A68" s="116">
        <v>4300</v>
      </c>
      <c r="B68" s="196"/>
      <c r="C68" s="194"/>
      <c r="D68" s="127">
        <v>80</v>
      </c>
      <c r="E68" s="127"/>
    </row>
    <row r="69" spans="1:5" ht="15.75">
      <c r="A69" s="116"/>
      <c r="B69" s="116"/>
      <c r="C69" s="146" t="s">
        <v>41</v>
      </c>
      <c r="D69" s="147">
        <f>SUM(D66:D68)</f>
        <v>450100</v>
      </c>
      <c r="E69" s="147">
        <f>SUM(E66:E68)</f>
        <v>381917</v>
      </c>
    </row>
    <row r="70" spans="1:5" ht="15.75" customHeight="1">
      <c r="A70" s="148"/>
      <c r="B70" s="148"/>
      <c r="C70" s="149"/>
      <c r="D70" s="150"/>
      <c r="E70" s="151"/>
    </row>
  </sheetData>
  <mergeCells count="17">
    <mergeCell ref="C67:C68"/>
    <mergeCell ref="B67:B68"/>
    <mergeCell ref="A64:E64"/>
    <mergeCell ref="A51:E51"/>
    <mergeCell ref="A54:E54"/>
    <mergeCell ref="B58:B59"/>
    <mergeCell ref="C58:C59"/>
    <mergeCell ref="A1:E1"/>
    <mergeCell ref="B5:B6"/>
    <mergeCell ref="A4:E4"/>
    <mergeCell ref="A2:E2"/>
    <mergeCell ref="A15:E15"/>
    <mergeCell ref="A21:E21"/>
    <mergeCell ref="A43:E43"/>
    <mergeCell ref="C5:C6"/>
    <mergeCell ref="B7:B8"/>
    <mergeCell ref="C7:C8"/>
  </mergeCells>
  <printOptions/>
  <pageMargins left="0.82" right="0.24" top="0.55" bottom="0.62" header="0.42" footer="0.4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7">
      <selection activeCell="A2" sqref="A2:L47"/>
    </sheetView>
  </sheetViews>
  <sheetFormatPr defaultColWidth="9.00390625" defaultRowHeight="12.75"/>
  <cols>
    <col min="1" max="1" width="6.00390625" style="3" customWidth="1"/>
    <col min="2" max="2" width="9.125" style="3" customWidth="1"/>
    <col min="3" max="3" width="4.125" style="3" customWidth="1"/>
    <col min="4" max="7" width="9.125" style="3" customWidth="1"/>
    <col min="8" max="8" width="10.375" style="3" customWidth="1"/>
    <col min="9" max="9" width="6.375" style="3" hidden="1" customWidth="1"/>
    <col min="10" max="10" width="11.375" style="3" bestFit="1" customWidth="1"/>
    <col min="11" max="11" width="11.125" style="3" bestFit="1" customWidth="1"/>
    <col min="12" max="12" width="9.75390625" style="3" customWidth="1"/>
    <col min="13" max="16384" width="9.125" style="3" customWidth="1"/>
  </cols>
  <sheetData>
    <row r="1" ht="12.75">
      <c r="L1" s="152"/>
    </row>
    <row r="2" spans="1:12" ht="27" customHeight="1">
      <c r="A2" s="176" t="s">
        <v>112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0" ht="15.75">
      <c r="A3" s="69" t="s">
        <v>45</v>
      </c>
      <c r="B3" s="70"/>
      <c r="C3" s="70"/>
      <c r="D3" s="71"/>
      <c r="E3" s="70"/>
      <c r="F3" s="70"/>
      <c r="G3" s="70"/>
      <c r="H3" s="70"/>
      <c r="I3" s="70"/>
      <c r="J3" s="70"/>
    </row>
    <row r="4" spans="1:10" ht="15.75">
      <c r="A4" s="69" t="s">
        <v>46</v>
      </c>
      <c r="B4" s="70"/>
      <c r="C4" s="70"/>
      <c r="D4" s="71"/>
      <c r="E4" s="70"/>
      <c r="F4" s="70"/>
      <c r="G4" s="70"/>
      <c r="H4" s="70"/>
      <c r="I4" s="70"/>
      <c r="J4" s="70"/>
    </row>
    <row r="5" spans="1:10" ht="15.75">
      <c r="A5" s="72"/>
      <c r="B5" s="73"/>
      <c r="C5" s="73"/>
      <c r="D5" s="74"/>
      <c r="E5" s="73"/>
      <c r="F5" s="73"/>
      <c r="G5" s="73"/>
      <c r="H5" s="73"/>
      <c r="I5" s="73"/>
      <c r="J5" s="73"/>
    </row>
    <row r="6" spans="1:12" ht="15.75">
      <c r="A6" s="75"/>
      <c r="B6" s="70"/>
      <c r="C6" s="70"/>
      <c r="D6" s="71"/>
      <c r="E6" s="70"/>
      <c r="F6" s="70"/>
      <c r="G6" s="70"/>
      <c r="H6" s="70"/>
      <c r="I6" s="70"/>
      <c r="J6" s="1" t="s">
        <v>34</v>
      </c>
      <c r="K6" s="2" t="s">
        <v>32</v>
      </c>
      <c r="L6" s="2" t="s">
        <v>33</v>
      </c>
    </row>
    <row r="7" spans="1:12" ht="18.75">
      <c r="A7" s="77" t="s">
        <v>28</v>
      </c>
      <c r="B7" s="181" t="s">
        <v>47</v>
      </c>
      <c r="C7" s="181"/>
      <c r="D7" s="181"/>
      <c r="E7" s="181"/>
      <c r="F7" s="181"/>
      <c r="G7" s="181"/>
      <c r="H7" s="181"/>
      <c r="I7" s="70"/>
      <c r="J7" s="78">
        <f>J8+J9-J10</f>
        <v>1335316</v>
      </c>
      <c r="K7" s="78">
        <f>K8+K9-K10</f>
        <v>1335316</v>
      </c>
      <c r="L7" s="112">
        <f>K7/J7</f>
        <v>1</v>
      </c>
    </row>
    <row r="8" spans="1:12" ht="12.75">
      <c r="A8" s="79"/>
      <c r="B8" s="79"/>
      <c r="C8" s="79" t="s">
        <v>5</v>
      </c>
      <c r="D8" s="80"/>
      <c r="E8" s="79"/>
      <c r="F8" s="79"/>
      <c r="G8" s="79"/>
      <c r="H8" s="79"/>
      <c r="I8" s="79"/>
      <c r="J8" s="81">
        <f>755814+645466</f>
        <v>1401280</v>
      </c>
      <c r="K8" s="81">
        <v>1401280</v>
      </c>
      <c r="L8" s="113">
        <f aca="true" t="shared" si="0" ref="L8:L46">K8/J8</f>
        <v>1</v>
      </c>
    </row>
    <row r="9" spans="1:12" ht="12.75">
      <c r="A9" s="79"/>
      <c r="B9" s="79"/>
      <c r="C9" s="79" t="s">
        <v>6</v>
      </c>
      <c r="D9" s="80"/>
      <c r="E9" s="79"/>
      <c r="F9" s="79"/>
      <c r="G9" s="79"/>
      <c r="H9" s="79"/>
      <c r="I9" s="79"/>
      <c r="J9" s="81">
        <f>15000-10128</f>
        <v>4872</v>
      </c>
      <c r="K9" s="81">
        <v>4872</v>
      </c>
      <c r="L9" s="113">
        <f t="shared" si="0"/>
        <v>1</v>
      </c>
    </row>
    <row r="10" spans="1:12" ht="12.75">
      <c r="A10" s="79"/>
      <c r="B10" s="79"/>
      <c r="C10" s="79" t="s">
        <v>7</v>
      </c>
      <c r="D10" s="80"/>
      <c r="E10" s="79"/>
      <c r="F10" s="79"/>
      <c r="G10" s="79"/>
      <c r="H10" s="79"/>
      <c r="I10" s="79"/>
      <c r="J10" s="81">
        <f>50000+20836</f>
        <v>70836</v>
      </c>
      <c r="K10" s="81">
        <v>70836</v>
      </c>
      <c r="L10" s="113">
        <f t="shared" si="0"/>
        <v>1</v>
      </c>
    </row>
    <row r="11" spans="1:12" ht="12.75">
      <c r="A11" s="82"/>
      <c r="B11" s="73"/>
      <c r="C11" s="73"/>
      <c r="D11" s="74"/>
      <c r="E11" s="73"/>
      <c r="F11" s="73"/>
      <c r="G11" s="73"/>
      <c r="H11" s="73"/>
      <c r="I11" s="73"/>
      <c r="J11" s="73"/>
      <c r="L11" s="112"/>
    </row>
    <row r="12" spans="1:12" ht="18.75">
      <c r="A12" s="77" t="s">
        <v>29</v>
      </c>
      <c r="B12" s="83" t="s">
        <v>8</v>
      </c>
      <c r="C12" s="70"/>
      <c r="D12" s="71"/>
      <c r="E12" s="70"/>
      <c r="F12" s="70"/>
      <c r="G12" s="70"/>
      <c r="H12" s="70"/>
      <c r="I12" s="70"/>
      <c r="J12" s="70"/>
      <c r="L12" s="112"/>
    </row>
    <row r="13" spans="1:12" ht="15.75">
      <c r="A13" s="84"/>
      <c r="B13" s="70"/>
      <c r="C13" s="70"/>
      <c r="D13" s="71"/>
      <c r="E13" s="70"/>
      <c r="F13" s="70"/>
      <c r="G13" s="70"/>
      <c r="H13" s="70"/>
      <c r="I13" s="70"/>
      <c r="J13" s="70"/>
      <c r="L13" s="112"/>
    </row>
    <row r="14" spans="1:12" ht="15">
      <c r="A14" s="85"/>
      <c r="B14" s="86" t="s">
        <v>9</v>
      </c>
      <c r="C14" s="70"/>
      <c r="D14" s="182" t="s">
        <v>10</v>
      </c>
      <c r="E14" s="182"/>
      <c r="F14" s="70"/>
      <c r="G14" s="70"/>
      <c r="H14" s="70"/>
      <c r="I14" s="70"/>
      <c r="J14" s="70"/>
      <c r="L14" s="112"/>
    </row>
    <row r="15" spans="1:12" ht="15.75">
      <c r="A15" s="87"/>
      <c r="B15" s="88" t="s">
        <v>48</v>
      </c>
      <c r="C15" s="70"/>
      <c r="D15" s="89" t="s">
        <v>49</v>
      </c>
      <c r="E15" s="70"/>
      <c r="F15" s="70"/>
      <c r="G15" s="70"/>
      <c r="H15" s="70"/>
      <c r="I15" s="70"/>
      <c r="J15" s="90">
        <f>1130000-200000+250000</f>
        <v>1180000</v>
      </c>
      <c r="K15" s="90">
        <v>921532.22</v>
      </c>
      <c r="L15" s="112">
        <f t="shared" si="0"/>
        <v>0.7809595084745763</v>
      </c>
    </row>
    <row r="16" spans="1:12" ht="15.75">
      <c r="A16" s="87"/>
      <c r="B16" s="88" t="s">
        <v>50</v>
      </c>
      <c r="C16" s="70"/>
      <c r="D16" s="89" t="s">
        <v>51</v>
      </c>
      <c r="E16" s="70"/>
      <c r="F16" s="70"/>
      <c r="G16" s="70"/>
      <c r="H16" s="70"/>
      <c r="I16" s="70"/>
      <c r="J16" s="90">
        <v>70000</v>
      </c>
      <c r="K16" s="90">
        <v>40166.46</v>
      </c>
      <c r="L16" s="112">
        <f t="shared" si="0"/>
        <v>0.5738065714285714</v>
      </c>
    </row>
    <row r="17" spans="1:12" ht="16.5">
      <c r="A17" s="91"/>
      <c r="B17" s="92" t="s">
        <v>11</v>
      </c>
      <c r="C17" s="91"/>
      <c r="D17" s="93"/>
      <c r="E17" s="70"/>
      <c r="F17" s="70"/>
      <c r="G17" s="70"/>
      <c r="H17" s="70"/>
      <c r="I17" s="70"/>
      <c r="J17" s="78">
        <f>SUM(J15:J16)</f>
        <v>1250000</v>
      </c>
      <c r="K17" s="78">
        <f>SUM(K15:K16)</f>
        <v>961698.6799999999</v>
      </c>
      <c r="L17" s="112">
        <f t="shared" si="0"/>
        <v>0.7693589439999999</v>
      </c>
    </row>
    <row r="18" spans="1:12" ht="12.75">
      <c r="A18" s="94"/>
      <c r="B18" s="73"/>
      <c r="C18" s="73"/>
      <c r="D18" s="74"/>
      <c r="E18" s="73"/>
      <c r="F18" s="73"/>
      <c r="G18" s="73"/>
      <c r="H18" s="73"/>
      <c r="I18" s="73"/>
      <c r="J18" s="73"/>
      <c r="L18" s="112"/>
    </row>
    <row r="19" spans="1:12" ht="18.75">
      <c r="A19" s="77" t="s">
        <v>30</v>
      </c>
      <c r="B19" s="83" t="s">
        <v>13</v>
      </c>
      <c r="C19" s="70"/>
      <c r="D19" s="71"/>
      <c r="E19" s="70"/>
      <c r="F19" s="70"/>
      <c r="G19" s="70"/>
      <c r="H19" s="70"/>
      <c r="I19" s="70"/>
      <c r="J19" s="70"/>
      <c r="L19" s="112"/>
    </row>
    <row r="20" spans="1:12" ht="12.75">
      <c r="A20" s="70"/>
      <c r="B20" s="70"/>
      <c r="C20" s="70"/>
      <c r="D20" s="71"/>
      <c r="E20" s="70"/>
      <c r="F20" s="70"/>
      <c r="G20" s="70"/>
      <c r="H20" s="70"/>
      <c r="I20" s="95" t="s">
        <v>53</v>
      </c>
      <c r="J20" s="70"/>
      <c r="L20" s="112"/>
    </row>
    <row r="21" spans="1:12" ht="15.75">
      <c r="A21" s="91"/>
      <c r="B21" s="96" t="s">
        <v>9</v>
      </c>
      <c r="C21" s="70"/>
      <c r="D21" s="178" t="s">
        <v>10</v>
      </c>
      <c r="E21" s="178"/>
      <c r="F21" s="70"/>
      <c r="G21" s="70"/>
      <c r="H21" s="70"/>
      <c r="I21" s="70"/>
      <c r="J21" s="76"/>
      <c r="L21" s="112"/>
    </row>
    <row r="22" spans="1:12" ht="15" customHeight="1">
      <c r="A22" s="91"/>
      <c r="B22" s="85">
        <v>4210</v>
      </c>
      <c r="C22" s="70"/>
      <c r="D22" s="97" t="s">
        <v>16</v>
      </c>
      <c r="E22" s="70"/>
      <c r="F22" s="70"/>
      <c r="G22" s="70"/>
      <c r="H22" s="70"/>
      <c r="I22" s="70"/>
      <c r="J22" s="98">
        <f>143000-13000</f>
        <v>130000</v>
      </c>
      <c r="K22" s="98">
        <v>59545</v>
      </c>
      <c r="L22" s="112">
        <f t="shared" si="0"/>
        <v>0.45803846153846156</v>
      </c>
    </row>
    <row r="23" spans="1:12" ht="15.75">
      <c r="A23" s="91"/>
      <c r="B23" s="85">
        <v>4270</v>
      </c>
      <c r="C23" s="70"/>
      <c r="D23" s="97" t="s">
        <v>17</v>
      </c>
      <c r="E23" s="70"/>
      <c r="F23" s="70"/>
      <c r="G23" s="70"/>
      <c r="H23" s="70"/>
      <c r="I23" s="70"/>
      <c r="J23" s="98">
        <f>50000+100000+5000-15000</f>
        <v>140000</v>
      </c>
      <c r="K23" s="98">
        <v>18226.8</v>
      </c>
      <c r="L23" s="112">
        <f t="shared" si="0"/>
        <v>0.13019142857142857</v>
      </c>
    </row>
    <row r="24" spans="1:12" ht="15.75">
      <c r="A24" s="91"/>
      <c r="B24" s="85">
        <v>4300</v>
      </c>
      <c r="C24" s="70"/>
      <c r="D24" s="97" t="s">
        <v>18</v>
      </c>
      <c r="E24" s="70"/>
      <c r="F24" s="70"/>
      <c r="G24" s="70"/>
      <c r="H24" s="70"/>
      <c r="I24" s="70"/>
      <c r="J24" s="98">
        <f>676814-224998+173000+250000+30000+4000+13000</f>
        <v>921816</v>
      </c>
      <c r="K24" s="98">
        <v>241128.92</v>
      </c>
      <c r="L24" s="112">
        <f t="shared" si="0"/>
        <v>0.2615803153774723</v>
      </c>
    </row>
    <row r="25" spans="1:12" ht="15.75">
      <c r="A25" s="91"/>
      <c r="B25" s="85">
        <v>4610</v>
      </c>
      <c r="C25" s="70"/>
      <c r="D25" s="97" t="s">
        <v>79</v>
      </c>
      <c r="E25" s="70"/>
      <c r="F25" s="70"/>
      <c r="G25" s="70"/>
      <c r="H25" s="70"/>
      <c r="I25" s="70"/>
      <c r="J25" s="98">
        <f>1000+15500</f>
        <v>16500</v>
      </c>
      <c r="K25" s="98"/>
      <c r="L25" s="112">
        <f t="shared" si="0"/>
        <v>0</v>
      </c>
    </row>
    <row r="26" spans="1:12" ht="29.25" customHeight="1">
      <c r="A26" s="91"/>
      <c r="B26" s="85">
        <v>4700</v>
      </c>
      <c r="C26" s="70"/>
      <c r="D26" s="180" t="s">
        <v>115</v>
      </c>
      <c r="E26" s="180"/>
      <c r="F26" s="180"/>
      <c r="G26" s="180"/>
      <c r="H26" s="180"/>
      <c r="I26" s="180"/>
      <c r="J26" s="98">
        <f>10000+22000+15000</f>
        <v>47000</v>
      </c>
      <c r="K26" s="98">
        <v>35653</v>
      </c>
      <c r="L26" s="112">
        <f t="shared" si="0"/>
        <v>0.7585744680851064</v>
      </c>
    </row>
    <row r="27" spans="1:12" ht="15.75">
      <c r="A27" s="91"/>
      <c r="B27" s="85">
        <v>6120</v>
      </c>
      <c r="C27" s="70"/>
      <c r="D27" s="97" t="s">
        <v>54</v>
      </c>
      <c r="E27" s="70"/>
      <c r="F27" s="70"/>
      <c r="G27" s="70"/>
      <c r="H27" s="70"/>
      <c r="I27" s="70"/>
      <c r="J27" s="98">
        <f>300000+50000-50000+80000+100000+70000+20000+10000</f>
        <v>580000</v>
      </c>
      <c r="K27" s="98">
        <v>14268.8</v>
      </c>
      <c r="L27" s="112">
        <f t="shared" si="0"/>
        <v>0.024601379310344826</v>
      </c>
    </row>
    <row r="28" spans="1:12" ht="15.75">
      <c r="A28" s="91"/>
      <c r="B28" s="85">
        <v>2960</v>
      </c>
      <c r="C28" s="70"/>
      <c r="D28" s="97" t="s">
        <v>52</v>
      </c>
      <c r="E28" s="70"/>
      <c r="F28" s="70"/>
      <c r="G28" s="70"/>
      <c r="H28" s="70"/>
      <c r="I28" s="70"/>
      <c r="J28" s="98">
        <f>240000-40000+50000</f>
        <v>250000</v>
      </c>
      <c r="K28" s="98">
        <v>192200</v>
      </c>
      <c r="L28" s="112">
        <f t="shared" si="0"/>
        <v>0.7688</v>
      </c>
    </row>
    <row r="29" spans="1:12" ht="8.25" customHeight="1">
      <c r="A29" s="99"/>
      <c r="B29" s="100"/>
      <c r="C29" s="73"/>
      <c r="D29" s="101"/>
      <c r="E29" s="73"/>
      <c r="F29" s="73"/>
      <c r="G29" s="73"/>
      <c r="H29" s="73"/>
      <c r="I29" s="73"/>
      <c r="J29" s="102"/>
      <c r="L29" s="112"/>
    </row>
    <row r="30" spans="1:12" ht="16.5">
      <c r="A30" s="91"/>
      <c r="B30" s="92" t="s">
        <v>11</v>
      </c>
      <c r="C30" s="91"/>
      <c r="D30" s="92"/>
      <c r="E30" s="70"/>
      <c r="F30" s="70"/>
      <c r="G30" s="70"/>
      <c r="H30" s="70"/>
      <c r="I30" s="70"/>
      <c r="J30" s="78">
        <f>SUM(J22:J29)</f>
        <v>2085316</v>
      </c>
      <c r="K30" s="78">
        <f>SUM(K22:K29)</f>
        <v>561022.52</v>
      </c>
      <c r="L30" s="112">
        <f t="shared" si="0"/>
        <v>0.2690347745857223</v>
      </c>
    </row>
    <row r="31" spans="1:12" ht="15.75">
      <c r="A31" s="72"/>
      <c r="B31" s="73"/>
      <c r="C31" s="73"/>
      <c r="D31" s="74"/>
      <c r="E31" s="73"/>
      <c r="F31" s="73"/>
      <c r="G31" s="73"/>
      <c r="H31" s="73"/>
      <c r="I31" s="73"/>
      <c r="J31" s="73"/>
      <c r="L31" s="112"/>
    </row>
    <row r="32" spans="1:12" ht="18.75">
      <c r="A32" s="77" t="s">
        <v>20</v>
      </c>
      <c r="B32" s="83" t="s">
        <v>21</v>
      </c>
      <c r="C32" s="70"/>
      <c r="D32" s="71"/>
      <c r="E32" s="70"/>
      <c r="F32" s="70"/>
      <c r="G32" s="70"/>
      <c r="H32" s="70"/>
      <c r="I32" s="70"/>
      <c r="J32" s="103">
        <f>J33+J34-J35</f>
        <v>500000</v>
      </c>
      <c r="K32" s="103">
        <f>K33+K34-K35</f>
        <v>1735991</v>
      </c>
      <c r="L32" s="112">
        <f t="shared" si="0"/>
        <v>3.471982</v>
      </c>
    </row>
    <row r="33" spans="1:12" ht="12.75">
      <c r="A33" s="79"/>
      <c r="B33" s="79" t="s">
        <v>5</v>
      </c>
      <c r="C33" s="79"/>
      <c r="D33" s="80"/>
      <c r="E33" s="79"/>
      <c r="F33" s="79"/>
      <c r="G33" s="79"/>
      <c r="H33" s="79"/>
      <c r="I33" s="79"/>
      <c r="J33" s="81">
        <v>535000</v>
      </c>
      <c r="K33" s="81">
        <v>1790924</v>
      </c>
      <c r="L33" s="113">
        <f t="shared" si="0"/>
        <v>3.347521495327103</v>
      </c>
    </row>
    <row r="34" spans="1:12" ht="12.75">
      <c r="A34" s="79"/>
      <c r="B34" s="79" t="s">
        <v>6</v>
      </c>
      <c r="C34" s="79"/>
      <c r="D34" s="80"/>
      <c r="E34" s="79"/>
      <c r="F34" s="79"/>
      <c r="G34" s="79"/>
      <c r="H34" s="79"/>
      <c r="I34" s="79"/>
      <c r="J34" s="81">
        <v>15000</v>
      </c>
      <c r="K34" s="81">
        <v>4523</v>
      </c>
      <c r="L34" s="113">
        <f t="shared" si="0"/>
        <v>0.3015333333333333</v>
      </c>
    </row>
    <row r="35" spans="1:12" ht="12.75">
      <c r="A35" s="79"/>
      <c r="B35" s="79" t="s">
        <v>7</v>
      </c>
      <c r="C35" s="79"/>
      <c r="D35" s="80"/>
      <c r="E35" s="79"/>
      <c r="F35" s="79"/>
      <c r="G35" s="79"/>
      <c r="H35" s="79"/>
      <c r="I35" s="79"/>
      <c r="J35" s="81">
        <v>50000</v>
      </c>
      <c r="K35" s="81">
        <v>59456</v>
      </c>
      <c r="L35" s="113">
        <f t="shared" si="0"/>
        <v>1.18912</v>
      </c>
    </row>
    <row r="36" spans="1:12" ht="12.75">
      <c r="A36" s="82"/>
      <c r="B36" s="73"/>
      <c r="C36" s="73"/>
      <c r="D36" s="74"/>
      <c r="E36" s="73"/>
      <c r="F36" s="73"/>
      <c r="G36" s="73"/>
      <c r="H36" s="73"/>
      <c r="I36" s="73"/>
      <c r="J36" s="73"/>
      <c r="K36" s="17"/>
      <c r="L36" s="112"/>
    </row>
    <row r="37" spans="1:12" ht="15.75">
      <c r="A37" s="83" t="s">
        <v>55</v>
      </c>
      <c r="B37" s="70"/>
      <c r="C37" s="70"/>
      <c r="D37" s="71"/>
      <c r="E37" s="70"/>
      <c r="F37" s="70"/>
      <c r="G37" s="70"/>
      <c r="H37" s="70"/>
      <c r="I37" s="70"/>
      <c r="J37" s="70"/>
      <c r="L37" s="112"/>
    </row>
    <row r="38" spans="1:12" ht="9.75" customHeight="1">
      <c r="A38" s="69"/>
      <c r="B38" s="70"/>
      <c r="C38" s="70"/>
      <c r="D38" s="71"/>
      <c r="E38" s="70"/>
      <c r="F38" s="70"/>
      <c r="G38" s="70"/>
      <c r="H38" s="70"/>
      <c r="I38" s="70"/>
      <c r="J38" s="70"/>
      <c r="L38" s="112"/>
    </row>
    <row r="39" spans="1:12" ht="15">
      <c r="A39" s="85">
        <v>1</v>
      </c>
      <c r="B39" s="104" t="s">
        <v>80</v>
      </c>
      <c r="C39" s="105"/>
      <c r="D39" s="89"/>
      <c r="E39" s="105"/>
      <c r="F39" s="105"/>
      <c r="G39" s="105"/>
      <c r="H39" s="105"/>
      <c r="I39" s="105"/>
      <c r="J39" s="98">
        <f>344814-224998</f>
        <v>119816</v>
      </c>
      <c r="K39" s="98"/>
      <c r="L39" s="112">
        <f t="shared" si="0"/>
        <v>0</v>
      </c>
    </row>
    <row r="40" spans="1:12" ht="15">
      <c r="A40" s="85">
        <v>2</v>
      </c>
      <c r="B40" s="177" t="s">
        <v>81</v>
      </c>
      <c r="C40" s="177"/>
      <c r="D40" s="177"/>
      <c r="E40" s="177"/>
      <c r="F40" s="177"/>
      <c r="G40" s="177"/>
      <c r="H40" s="177"/>
      <c r="I40" s="177"/>
      <c r="J40" s="98">
        <f>300000+100000+173000+50000-15000+100000</f>
        <v>708000</v>
      </c>
      <c r="K40" s="98">
        <v>124874.98</v>
      </c>
      <c r="L40" s="112">
        <f t="shared" si="0"/>
        <v>0.17637709039548022</v>
      </c>
    </row>
    <row r="41" spans="1:12" ht="15">
      <c r="A41" s="85">
        <v>3</v>
      </c>
      <c r="B41" s="177" t="s">
        <v>68</v>
      </c>
      <c r="C41" s="177"/>
      <c r="D41" s="177"/>
      <c r="E41" s="177"/>
      <c r="F41" s="177"/>
      <c r="G41" s="177"/>
      <c r="H41" s="177"/>
      <c r="I41" s="177"/>
      <c r="J41" s="106">
        <f>200000+250000-50000+70000</f>
        <v>470000</v>
      </c>
      <c r="K41" s="98">
        <v>62950.79</v>
      </c>
      <c r="L41" s="112">
        <f t="shared" si="0"/>
        <v>0.1339378510638298</v>
      </c>
    </row>
    <row r="42" spans="1:12" ht="15">
      <c r="A42" s="85">
        <v>4</v>
      </c>
      <c r="B42" s="177" t="s">
        <v>82</v>
      </c>
      <c r="C42" s="177"/>
      <c r="D42" s="177"/>
      <c r="E42" s="177"/>
      <c r="F42" s="177"/>
      <c r="G42" s="177"/>
      <c r="H42" s="177"/>
      <c r="I42" s="177"/>
      <c r="J42" s="106">
        <f>120000+30000+20000</f>
        <v>170000</v>
      </c>
      <c r="K42" s="98">
        <v>45655.32</v>
      </c>
      <c r="L42" s="112">
        <f t="shared" si="0"/>
        <v>0.2685607058823529</v>
      </c>
    </row>
    <row r="43" spans="1:12" ht="15">
      <c r="A43" s="85">
        <v>5</v>
      </c>
      <c r="B43" s="179" t="s">
        <v>83</v>
      </c>
      <c r="C43" s="179"/>
      <c r="D43" s="179"/>
      <c r="E43" s="179"/>
      <c r="F43" s="179"/>
      <c r="G43" s="179"/>
      <c r="H43" s="179"/>
      <c r="I43" s="179"/>
      <c r="J43" s="106">
        <f>200000+5000+4000+80000+10000</f>
        <v>299000</v>
      </c>
      <c r="K43" s="98">
        <v>96041.13</v>
      </c>
      <c r="L43" s="112">
        <f t="shared" si="0"/>
        <v>0.3212077926421405</v>
      </c>
    </row>
    <row r="44" spans="1:12" ht="15">
      <c r="A44" s="85">
        <v>6</v>
      </c>
      <c r="B44" s="104" t="s">
        <v>69</v>
      </c>
      <c r="C44" s="107"/>
      <c r="D44" s="107"/>
      <c r="E44" s="107"/>
      <c r="F44" s="107"/>
      <c r="G44" s="107"/>
      <c r="H44" s="107"/>
      <c r="I44" s="107"/>
      <c r="J44" s="98">
        <f>10000+22000+15000</f>
        <v>47000</v>
      </c>
      <c r="K44" s="98">
        <v>35653.1</v>
      </c>
      <c r="L44" s="112">
        <f t="shared" si="0"/>
        <v>0.7585765957446808</v>
      </c>
    </row>
    <row r="45" spans="1:12" ht="15">
      <c r="A45" s="85">
        <v>7</v>
      </c>
      <c r="B45" s="104" t="s">
        <v>58</v>
      </c>
      <c r="C45" s="70"/>
      <c r="D45" s="71"/>
      <c r="E45" s="70"/>
      <c r="F45" s="70"/>
      <c r="G45" s="70"/>
      <c r="H45" s="70"/>
      <c r="I45" s="70"/>
      <c r="J45" s="98">
        <f>6000+15500</f>
        <v>21500</v>
      </c>
      <c r="K45" s="98">
        <v>3647.83</v>
      </c>
      <c r="L45" s="112">
        <f t="shared" si="0"/>
        <v>0.16966651162790697</v>
      </c>
    </row>
    <row r="46" spans="1:12" ht="15">
      <c r="A46" s="85">
        <v>8</v>
      </c>
      <c r="B46" s="104" t="s">
        <v>56</v>
      </c>
      <c r="C46" s="105"/>
      <c r="D46" s="89"/>
      <c r="E46" s="105"/>
      <c r="F46" s="105"/>
      <c r="G46" s="105"/>
      <c r="H46" s="105"/>
      <c r="I46" s="105"/>
      <c r="J46" s="98">
        <f>240000-40000+50000</f>
        <v>250000</v>
      </c>
      <c r="K46" s="98">
        <v>192200</v>
      </c>
      <c r="L46" s="112">
        <f t="shared" si="0"/>
        <v>0.7688</v>
      </c>
    </row>
    <row r="47" spans="1:11" ht="15">
      <c r="A47" s="108"/>
      <c r="B47" s="107"/>
      <c r="C47" s="107"/>
      <c r="D47" s="107"/>
      <c r="E47" s="107"/>
      <c r="F47" s="107"/>
      <c r="G47" s="107"/>
      <c r="H47" s="107"/>
      <c r="I47" s="107"/>
      <c r="J47" s="109"/>
      <c r="K47" s="17"/>
    </row>
    <row r="48" spans="1:10" ht="15">
      <c r="A48" s="108"/>
      <c r="B48" s="107"/>
      <c r="C48" s="107"/>
      <c r="D48" s="107"/>
      <c r="E48" s="107"/>
      <c r="F48" s="107"/>
      <c r="G48" s="107"/>
      <c r="H48" s="107"/>
      <c r="I48" s="107"/>
      <c r="J48" s="109"/>
    </row>
  </sheetData>
  <mergeCells count="9">
    <mergeCell ref="B42:I42"/>
    <mergeCell ref="D21:E21"/>
    <mergeCell ref="B43:I43"/>
    <mergeCell ref="D26:I26"/>
    <mergeCell ref="B40:I40"/>
    <mergeCell ref="B41:I41"/>
    <mergeCell ref="B7:H7"/>
    <mergeCell ref="D14:E14"/>
    <mergeCell ref="A2:L2"/>
  </mergeCells>
  <printOptions/>
  <pageMargins left="0.17" right="0.18" top="0.45" bottom="0.7" header="0.27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2010-03-16T13:57:09Z</cp:lastPrinted>
  <dcterms:created xsi:type="dcterms:W3CDTF">1997-02-26T13:46:56Z</dcterms:created>
  <dcterms:modified xsi:type="dcterms:W3CDTF">2010-03-16T14:00:47Z</dcterms:modified>
  <cp:category/>
  <cp:version/>
  <cp:contentType/>
  <cp:contentStatus/>
</cp:coreProperties>
</file>