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2"/>
  </bookViews>
  <sheets>
    <sheet name="przedsięwzięcia zał nr 1" sheetId="1" r:id="rId1"/>
    <sheet name="WPF UE zał nr 2" sheetId="2" r:id="rId2"/>
    <sheet name="WPF pozostałe zał nr 3" sheetId="3" r:id="rId3"/>
  </sheets>
  <externalReferences>
    <externalReference r:id="rId6"/>
  </externalReferences>
  <definedNames>
    <definedName name="_xlnm.Print_Area" localSheetId="0">'przedsięwzięcia zał nr 1'!$A$1:$AI$470</definedName>
    <definedName name="_xlnm.Print_Area" localSheetId="2">'WPF pozostałe zał nr 3'!$A$1:$M$355</definedName>
    <definedName name="_xlnm.Print_Area" localSheetId="1">'WPF UE zał nr 2'!$A$1:$P$586</definedName>
    <definedName name="_xlnm.Print_Titles" localSheetId="0">'przedsięwzięcia zał nr 1'!$4:$4</definedName>
    <definedName name="_xlnm.Print_Titles" localSheetId="2">'WPF pozostałe zał nr 3'!$3:$3</definedName>
    <definedName name="_xlnm.Print_Titles" localSheetId="1">'WPF UE zał nr 2'!$4:$6</definedName>
  </definedNames>
  <calcPr fullCalcOnLoad="1"/>
</workbook>
</file>

<file path=xl/sharedStrings.xml><?xml version="1.0" encoding="utf-8"?>
<sst xmlns="http://schemas.openxmlformats.org/spreadsheetml/2006/main" count="2312" uniqueCount="249">
  <si>
    <t>Prowadzenie punktu konsultacyjnego dla osób uzależnionych i współuzależnionych.</t>
  </si>
  <si>
    <t>Program profilaktyczny "Kochać i pracować"</t>
  </si>
  <si>
    <t>Prowadzenie Ośrodka Wsparcia "Podwójny Problem"</t>
  </si>
  <si>
    <t>Opieka hospicyjna dla terminalnie i nieuleczalnie chorych</t>
  </si>
  <si>
    <t>Grupy wsparcia i rehabilitacja dla osób z chorobą Alzheimera</t>
  </si>
  <si>
    <t>Warto być-program wsparcia i rehabilitacja dla osób z chorobą otępienną oraz ich rodzin i opiekunów”</t>
  </si>
  <si>
    <t>Pomoc dzieciom  z ADHD i ich rodzinom</t>
  </si>
  <si>
    <t>Gdyńska Szkoła Niewydolności Serca</t>
  </si>
  <si>
    <t>Ochrona zdrowia i edukacja zdrowotna  w warunkach domowych  dla przewlekle chorych na SM</t>
  </si>
  <si>
    <t>Prowadzenie placówki opiekuńczo-wychowawczej Dom na Klifie</t>
  </si>
  <si>
    <t>Placówka opiekuńczo-wychowawcza</t>
  </si>
  <si>
    <t>Prowadzenie placówki rodzinnej</t>
  </si>
  <si>
    <t>Prowadzenie placówki opiekuńczo-wychowawczej socjoterapeutycznej Dom pod Magnolią</t>
  </si>
  <si>
    <t>Najem pomieszczeń dla Pl. Opiekuńczo-Wychowawczej "Dom na Klifie"</t>
  </si>
  <si>
    <t>Najem pomieszczeń dla Pl. Opiekuńczo-Wychowawczej "Dom pod Magnolią"</t>
  </si>
  <si>
    <t>Najem pomieszczeń dla Pl. Opiekuńczo-Wychowawczej Nasza Rodzina Szymankowo</t>
  </si>
  <si>
    <t>Prowadzenie schroniska dla bezdomnych</t>
  </si>
  <si>
    <t>Świadczenie usług opiekuńczych Fundacja Niesiemy Pomoc</t>
  </si>
  <si>
    <t>Świadczenie usług opiekuńczych Polski Czerwony Krzyż</t>
  </si>
  <si>
    <t>Pomoc dla więźniów opuszczających zakłady karne</t>
  </si>
  <si>
    <t xml:space="preserve">MOPS </t>
  </si>
  <si>
    <t>Prowadzenie banku żywności</t>
  </si>
  <si>
    <t>Utrzymanie sprawności psychicznej i integracja osób chorych na stwardnienie rozsiane (mieszkańców Gdyni)</t>
  </si>
  <si>
    <t>Konserwacja bieżąca zieleni miejskiej - Wykonawstwo terenów zielonych i inwentaryzacja zieleni miejskiej</t>
  </si>
  <si>
    <t>Program ochrony przed hałasem</t>
  </si>
  <si>
    <t>Organizacja kąpielisk morskich</t>
  </si>
  <si>
    <t>Plan 2013 r.</t>
  </si>
  <si>
    <t>Wykonanie 2013 r.</t>
  </si>
  <si>
    <t>MOPS</t>
  </si>
  <si>
    <t>Rozdział</t>
  </si>
  <si>
    <t>LP.</t>
  </si>
  <si>
    <t>Nazwa przedsięwzięcia i cel</t>
  </si>
  <si>
    <t>Rozdział klasyfikacji wydatków</t>
  </si>
  <si>
    <t>Jednostka odpowiedzialna lub koordynująca</t>
  </si>
  <si>
    <t>Okres realizacji</t>
  </si>
  <si>
    <t>RCO</t>
  </si>
  <si>
    <t>MG</t>
  </si>
  <si>
    <t>OE</t>
  </si>
  <si>
    <t>PB</t>
  </si>
  <si>
    <t>OZ</t>
  </si>
  <si>
    <t>PON</t>
  </si>
  <si>
    <t>RO</t>
  </si>
  <si>
    <t>Modernizacja ulic gminnych oraz ul. Przebendowskich - poprawa lokalnego systemu drogowego</t>
  </si>
  <si>
    <t>Organizacja zajęć dla dzieci i młodzieży zagrożonych uzależnieniem</t>
  </si>
  <si>
    <t>Stopień realizacji planu w % (kol.11/6)</t>
  </si>
  <si>
    <t>Źródła finansowania</t>
  </si>
  <si>
    <t xml:space="preserve">Urząd Miasta </t>
  </si>
  <si>
    <t>bieżące</t>
  </si>
  <si>
    <t>środa. was. bież.</t>
  </si>
  <si>
    <t>środa. włas. maj.</t>
  </si>
  <si>
    <t>bud. państ. bież.</t>
  </si>
  <si>
    <t>majątkowe</t>
  </si>
  <si>
    <t>bud. państ. maj.</t>
  </si>
  <si>
    <t>środ. inne bież.</t>
  </si>
  <si>
    <t>środ. inne maj.</t>
  </si>
  <si>
    <t>Ogółem</t>
  </si>
  <si>
    <t>łącznie bieżące</t>
  </si>
  <si>
    <t>łącznie majątkowe</t>
  </si>
  <si>
    <t xml:space="preserve">Dokumentacja przyszłościowa - rozwój proekologicznego transportu publicznego na obszarze metropolitalnym Trójmiasta -                      przygotowanie zadań do realizacji </t>
  </si>
  <si>
    <t>środ. włas. bież.</t>
  </si>
  <si>
    <t>środ. włas. maj.</t>
  </si>
  <si>
    <t>Rozwój Komunikacji Rowerowej w aglomeracji Trójmiejskiej oraz budowa ścieżek rowerowych - dokumentacja projektowa, przygotowanie do realizacji - rozbudowa sieci nowoczesnych dróg rowerowych i ograniczenie emisji spalin</t>
  </si>
  <si>
    <t>Wykupy gruntów - przygotowanie zadań do realizacji</t>
  </si>
  <si>
    <t>Budowa ścieżek rowerowych - rozbudowa sieci nowoczesnych dróg rowerowych i ograniczenie emisji spalin</t>
  </si>
  <si>
    <t>załącznik nr 1</t>
  </si>
  <si>
    <t>Informacja o realizacji przedsięwzięć (zadań) z udziałem środków UE</t>
  </si>
  <si>
    <t>Łącznie nakłady do 31.12.2013                              (kol. 9+11)</t>
  </si>
  <si>
    <t>Rozbudowa przystani rybackiej w Gdyni - Obłuże - etap I - poprawa warunków bezpieczeństwa i higieny pracy oraz poprawa jakości produktów rybnych pochodzących z połowów w wodach morskich - Program Operacyjny Zrównoważony rozwój sektora rygołówstwa i nabrze</t>
  </si>
  <si>
    <t>Rozbudowa przystani rybackiej w Gdyni - Obłuże - etap II - poprawa warunków bezpieczeństwa i higieny pracy przy wodowaniu i wyciąganiu na brzeg łodzi rybackich - Program Operacyjny Zrównoważony rozwój sektora rygołówstwa i nabrzeznych obszarów rybackich 2</t>
  </si>
  <si>
    <t xml:space="preserve">Rozbudowa przystani rybackiej w Gdyni - Oksywie - etap II - poprawa warunków bezpieczeństwa i higieny pracy przy wodowaniu i wyciąganiu na brzeg łodzi rybackich - Program Operacyjny Zrównoważony rozwój sektora rygołówstwa i nabrzeznych obszarów rybackich </t>
  </si>
  <si>
    <t>Załącznik nr 2</t>
  </si>
  <si>
    <t>Załącznik nr 3</t>
  </si>
  <si>
    <t>Lokalne inicjatywy inwestycyjne - uzbrojenie terenów pod budownictwo mieszkaniowe</t>
  </si>
  <si>
    <t>Dokumentacja przyszłościowa - przygotowanie zadań do realizacji</t>
  </si>
  <si>
    <t>Udziały Gminy w Porcie Lotniczym Gdynia-Kosakowo oraz w budowie drogi do Portu Lotniczego - udział w realizacji projektu</t>
  </si>
  <si>
    <t>Rozbudowa cmentarzy ZCK - poprawa stanu technicznego obiektów</t>
  </si>
  <si>
    <t>Budowa oraz przebudowa szkół - rozbudowa infrastruktury oświatowej oraz poprawa stanu technicznego obiektów oświatowych</t>
  </si>
  <si>
    <t>Przebudowa szkół - poprawa stanu technicznego obiektów oświatowych</t>
  </si>
  <si>
    <t>Dofinansowanie rozbudowy części zabiegowej Gdyńskiego Centrum Onkologii przy Szpitalu Morskim im. PCK w Gdyni wraz z zakupem niezbędnego sprzętu i wyposażenia - poprawa dostepności i jakości leczenia chorób nowotworowych</t>
  </si>
  <si>
    <t>85154     85214</t>
  </si>
  <si>
    <t>Regulacje cieków i kanalizacje burzowe, uzupełnianie kanalizacji sanitarnej i sieci wodociagowej, rozbudowa systemów kanalizacji sanitarnej i  zaopatrzenia w wodę na obszarze gdyni - eliminowanie zanieczyszczeń wprowadzanych do wód powierzchniowych</t>
  </si>
  <si>
    <t>Lokalne Inicjatywy Inwestycyjne - uzbrojenie terenów pod budownictwo mieszkaniowe</t>
  </si>
  <si>
    <t>Oświetlenie ulic - poprawa bezpieczeństwa</t>
  </si>
  <si>
    <t>Lokalne Inicjatywy Inwestycyjne - poprawa bezpieczeństwa</t>
  </si>
  <si>
    <t>Modernizacja Teatru Muzycznego w Gdyni - wkład własny - rozbudowa infrastruktury kulturalnej</t>
  </si>
  <si>
    <t>Gdyński Ośrodek Sportu i Rekreacji</t>
  </si>
  <si>
    <t>Budowa kompleksu sportowego - stadion Oksywie - rozbudowa infrastruktury sportowej</t>
  </si>
  <si>
    <t>SUMA</t>
  </si>
  <si>
    <t>LP</t>
  </si>
  <si>
    <t>Łączne nakłady finansowe</t>
  </si>
  <si>
    <t>środ. UE bież.</t>
  </si>
  <si>
    <t>środ. UE maj.</t>
  </si>
  <si>
    <t>Rozwój komunikacji rowerowej aglomeracji trójmiejskiej w latach 2007-2013  - Regionalny Program Województwa Pomorskiego na lata 2007-2013</t>
  </si>
  <si>
    <t>Rozwój elektronicznych usług publicznych w Gdyni - Regionalny Program Operacyjny dla Województwa Pomorskiego na lata 2007-2013</t>
  </si>
  <si>
    <t>GDYŃSKIE CENTRUM INNOWACJI</t>
  </si>
  <si>
    <t>URZĄD MIASTA GDYNI - BIURO ROZWOJU MIASTA</t>
  </si>
  <si>
    <t>Dokumentacja przyszłościowa (w tym rewitalizacja rejonu Opata Hackiego, Zamenhofa, Chylońskiej i  Komierowskiego)</t>
  </si>
  <si>
    <t xml:space="preserve">Dział </t>
  </si>
  <si>
    <t>do 2010</t>
  </si>
  <si>
    <t>Mój biznes II -  Program Operacyjny Kapitał Ludzki 2007-2013</t>
  </si>
  <si>
    <t>POWIATOWY URZĄD PRACY</t>
  </si>
  <si>
    <t>TROLLEY - Promoting Electric Public Transport - Program dla Europy Środkowej na lata 2007-2013</t>
  </si>
  <si>
    <t>URZĄD MIASTA GDYNI - WYDZIAŁ INWESTYCJI</t>
  </si>
  <si>
    <t>Wdrożenie zintegrowanego systemu zarządzania ruchem TRISTAR w Gdańsku, Gdyni i Sopocie - Program Operacyjny Infrastruktura i Środowisko</t>
  </si>
  <si>
    <t>"Bothnian Green Logistic Corridor" - Program dla Regionu Morza Bałtyckiego</t>
  </si>
  <si>
    <t>SEGMENT - Program Inteligentna Energia Europa 2007-2013</t>
  </si>
  <si>
    <t>ZARZĄD DRÓG I ZIELENI</t>
  </si>
  <si>
    <t>Pomorski Park Naukowo-Technologiczny - rozbudowa etap 3  -  Program Operacyjny Innowacyjna Gospodarka</t>
  </si>
  <si>
    <t>Pomorski Park Naukowo-Technologiczny - rozbudowa etap 4  -  Regionalny Program Operacyjny dla Województwa Pomorskiego na lata 2007-2013</t>
  </si>
  <si>
    <t>Promocja innowacyjnego przemysłu modowego w obszarze Morza Błtyckiego - Baltic Fashion - Program Współpracy Transgranicznej Południowy Bałtyk 2007-2013</t>
  </si>
  <si>
    <t xml:space="preserve">Dynamika morskiego rynku pracy i atrakcyjne otoczenie miast portowych Południowego Bałtyku (SB Professionalns) - Program Współpracy Transgranicznej Południowy Bałtyk 2007-2013 </t>
  </si>
  <si>
    <t>URZĄD MIASTA GDYNI - WYDZIAŁ INFORMATYKI</t>
  </si>
  <si>
    <t>COMENIUS - Program „Uczenie się przez całe życie"  Fundacja Rozwoju Systemu Edukacji</t>
  </si>
  <si>
    <t>GIMNAZJUM NR 1</t>
  </si>
  <si>
    <t>GIMNAZJUM NR 4</t>
  </si>
  <si>
    <t>ZESPÓŁ SZKÓŁ NR 12</t>
  </si>
  <si>
    <t>ZESPÓŁ SZKÓL ADMINISTRACYJNO- EKONOMICZNYCH</t>
  </si>
  <si>
    <t>ZESPÓŁ SZKÓŁ ADMINISTRACYJNO-EKONOMICZNYCH</t>
  </si>
  <si>
    <t>ZESPÓŁ SZKÓŁ CHŁODNICZYCH I ELEKTRONICZNYCH</t>
  </si>
  <si>
    <t>Dojrzała Przedsiebiorczość - Innowacyjny model preinkubacji przedsiebiorczej osób 50+ - Program Operacyjny Kapitał Ludzki 2007-2013</t>
  </si>
  <si>
    <t>Urzędnik na plus III - program Operacyjny Kapitał Ludzki 2007-2013</t>
  </si>
  <si>
    <t>Praktyka czyni mistrza - nowatorski program praktyk na studiach pedagogicznych PWSH - Program Operacyjny Kapitał Ludzki 2007-2013</t>
  </si>
  <si>
    <t>URZĄD MIASTA GDYNI - WYDZIAŁ EDUKACJI</t>
  </si>
  <si>
    <t>"Odkryj moje możliwości" - Wyrównywanie szans edukacyjnych uczniów z grup o utrudnionym dostepie do edukacji oraz zmniejszenie różnic w jakości usług edukacyjnych - Program Operacyjny Kapitał Ludzki 2007-2013</t>
  </si>
  <si>
    <t>Ochrona wód Zatoki Gdańskiej - budowa i modernizacja systemu odprowadzania wód opadowych w Gdyni Etap I - Program Operacyjny Infrastruktura I Środowisko</t>
  </si>
  <si>
    <t>URZĄD MIASTA GDYNI -WYDZIAŁ INWESTYCJI</t>
  </si>
  <si>
    <t xml:space="preserve">Dokumentacja przyszłościowa ul. Waszyngtona - Nowa Węglowa - przygotowanie zadań do realizacji </t>
  </si>
  <si>
    <t>Budowa Gdyńskiego Inkubatora Przedsiębiorczości</t>
  </si>
  <si>
    <t>Tereny zielone</t>
  </si>
  <si>
    <t>Zagospodarowanie fragmentu terenu przy ul. Orłowskiej w pobliżu mola</t>
  </si>
  <si>
    <t>Rozbudowa, przebudowa, adaptacja i wyposażenie budynku Dworca Morskiego oraz Magazynu Tranzytowego na potrzeby Muzeum Emigracji w Gdyni</t>
  </si>
  <si>
    <t>środ. inne maj. - pożyczka w ramach inicjatywy JESSICA</t>
  </si>
  <si>
    <t>Dokumentacja, wykonanie i instalacja wystawy stałej Muzeum Emigracji</t>
  </si>
  <si>
    <t>RÓŻNICE</t>
  </si>
  <si>
    <t xml:space="preserve">bież </t>
  </si>
  <si>
    <t>maj</t>
  </si>
  <si>
    <t>Urząd Miasta</t>
  </si>
  <si>
    <t>Wspieranie zadań z zakresu zajęć opiekuńczo - wychowawczo - dydaktycznych wspomagających rozwój dzieci</t>
  </si>
  <si>
    <t>Wspieranie zadań promujących rozwój dzieci i młodzieży w zakresie nowych technologii</t>
  </si>
  <si>
    <t>Monitoring w dzielnicach</t>
  </si>
  <si>
    <t>Gdynia Aktywna 2011-2013</t>
  </si>
  <si>
    <t>Gdyńska Debata Młodych</t>
  </si>
  <si>
    <t>Centrum informacji i rehabilitacji dla osób niewidomych i niedowidzących</t>
  </si>
  <si>
    <t>Utrzymanie obiektów sportowo - rekreacyjnych - stadion miejski</t>
  </si>
  <si>
    <t>Prowadzenie Poradni Opieki Paliatywnej</t>
  </si>
  <si>
    <t>Akademia Walki z Rakiem</t>
  </si>
  <si>
    <t>Profilaktyka raka jądra</t>
  </si>
  <si>
    <t>Konserwacja bieżąca zieleni miejskiej</t>
  </si>
  <si>
    <t>Zakładanie i urządzanie terenów zieleni</t>
  </si>
  <si>
    <t>Prowadzenie Biura Porad Obywatelskich</t>
  </si>
  <si>
    <t>WFOŚ. bież.</t>
  </si>
  <si>
    <t>Prowadzenie schroniska z funkcją interwencyjnego punktu noclegowego dla osób w stanie nietrzeźwości</t>
  </si>
  <si>
    <t>Zapewnienie schronienia wraz z opieką dla osób starszych, niepełnosprawnych będących osobami bezdomnymi</t>
  </si>
  <si>
    <t>Wspieranie ubogich mieszkańców Gdyni</t>
  </si>
  <si>
    <t>Prowadzenie aktywizacji społecznej osób po amputacji krtani</t>
  </si>
  <si>
    <t>Prowadzenie centrum informacji dla osób niesłyszących i niedosłyszących</t>
  </si>
  <si>
    <t>Wspieranie rozwoju dzieci niepełnosprawnych i zagrożnych niepełnosprawnością w wieku 0-2 lata</t>
  </si>
  <si>
    <t>Wspieranie rozwoju dzieci niepełnosprawnych i zagrożnych niepełnosprawnością w wieku 3-7 lat</t>
  </si>
  <si>
    <t>Wspieranie zadań z zakresu działań wychowawczych dzieci i młodzieży</t>
  </si>
  <si>
    <t>Wykonanie ekspertyzy dotyczącej funkcjonowania Eko Doliny Sp. z o.o. w Łężycach, wpływu na stan środowiska oraz jakość życia mieszkańcówistniejącej zabudowy wokół zakładu, a także doraźnych i systemowych metod ograniczenia negatywnego oddziaływania</t>
  </si>
  <si>
    <t>Czynna ochrona gatunkowa roślin - Rosiczki</t>
  </si>
  <si>
    <t>Gdyńskie Centrum innowacji</t>
  </si>
  <si>
    <t>BioBusiness Laboratorium</t>
  </si>
  <si>
    <t>Dokumentacja przyszłościowa I etap - budowa ul. Nowej Węglowej i tunelu pod torami kolejowymi do ul. Morskiej w Gdyni wraz z przebudową istniejącego układu komunikacyjnego</t>
  </si>
  <si>
    <t>URZĄD MIASTA GDYNI -WYDZIAŁ POLITYKI GOSPODARCZEJ                                    I NIERUCHOMOŚCI</t>
  </si>
  <si>
    <t>Good governance and cooperation - response to common chalenges in public finance (Dobre zarządzanie i współpraca odpowiedzią na wyzwania w sferze finansów publicznych)  - Program Współpracy Transgranicznej Litwa-Polska-Rosja 2007-2013</t>
  </si>
  <si>
    <t>URZĄD MIASTA GDYNI - WYDZIAŁ INTEGRACJI EUROPEJSKIEJ</t>
  </si>
  <si>
    <t>ZESPÓŁ SZKÓŁ NR 14</t>
  </si>
  <si>
    <t>COMENIUS (2012-2014) - Program „Uczenie się przez całe życie"  Fundacja Rozwoju Systemu Edukacji</t>
  </si>
  <si>
    <t xml:space="preserve">ZESPÓŁ SPORTOWYCH SZKÓŁ OGÓLNOKSZTAŁCĄCYCH </t>
  </si>
  <si>
    <t>GIMNAZJUM NR 2</t>
  </si>
  <si>
    <t>ZESPÓŁ SZKÓŁ NR 7</t>
  </si>
  <si>
    <t>ZESPÓŁ SZKÓŁ NR 5</t>
  </si>
  <si>
    <t>Leonardo da Vinci (2012-2014) - Program "Uczenie się przez całe życie" Fundacja Rozwoju Systemu Edukacji</t>
  </si>
  <si>
    <t>ZESPÓŁ SZKÓŁ HOTELARSKO-GASTRONOMICZNYCH</t>
  </si>
  <si>
    <t>Przebudowa i rozbudowa Szkoły Muzycznej w Gdyni wraz z zakupem niezbędnego wyposażenia - Program Operacyjny Infrastruktura i Środowisko</t>
  </si>
  <si>
    <t>URZĄD MIASTA GDYNI - WYDZIAŁ BUDYNKÓW</t>
  </si>
  <si>
    <t>(Niepełno)Sprawni, Aktywni, Kreatywni - Program Operacyjny Kapitał Ludzki 2007-2013</t>
  </si>
  <si>
    <t>Rodzina bliżej siebie - Projekt systemowy - Program Operacyjny Kapitał Ludzki 2007-2013</t>
  </si>
  <si>
    <t>MIEJSKI OŚRODEK POMOCY SPOŁECZNEJ</t>
  </si>
  <si>
    <t>Budowa małej infrastruktury służącej ochronie przyrody na obszarze rezerwatu Kępa Redłowska w Gdyni - Program Operacyjny Infrastruktura i Środowisko oraz Narodowy Fundusz Ochrony Środowiska i Gospodarki Wodnej</t>
  </si>
  <si>
    <t xml:space="preserve">URZĄD MIASTA GDYNI - BIURO OGRODNIKA MIASTA </t>
  </si>
  <si>
    <t>PYDOS - Przeciwdziałanie wykluczeniu młodzieży poprzez sport - Program Współpracy Transgranicznej Południowy Bałtyk na lata 2007-2013</t>
  </si>
  <si>
    <t>GDYŃSKI OŚRODEK SPORTU I REKREACJI</t>
  </si>
  <si>
    <t>Informacja o realizacji zadań inwestycyjnych bez udziału środków UE</t>
  </si>
  <si>
    <t>Informacja o wykonaniu umów, których realizacja w roku budżetowymi w latach następnych niezbędna dla zapewnienia ciągłości działania jednostki i których płatności przypadają w okresie dłuższym niż rok</t>
  </si>
  <si>
    <t>III. STOPIEŃ ZAAWANSOWANIA REALIZACJI PROGRAMÓW WIELOLETNICH</t>
  </si>
  <si>
    <t>Wydział</t>
  </si>
  <si>
    <t>UI</t>
  </si>
  <si>
    <t>Kolej Metropolitalna - węzły integracyjne przy przystankach</t>
  </si>
  <si>
    <t>Objęcie udziałów w PKA - zabezpieczenie wkładu własnego na zakup autobusów w projekcie "Zwiększenie konkurencyjności transportu publicznego w Gdyni, dzięki przebudowie infrastruktury komunikacji zbiorowej oraz zakupowi nowoczesnego taboru"</t>
  </si>
  <si>
    <t>Objęcie udziałów w PKM - zabezpieczenie wkładu własnego na zakup autobusów w projekcie "Zwiększenie konkurencyjności transportu publicznego w Gdyni, dzięki przebudowie infrastruktury komunikacji zbiorowej oraz zakupowi nowoczesnego taboru"</t>
  </si>
  <si>
    <t>Przebudowa dróg powiatowych  - przebudowa oraz poprawa systemu drogowego i układu komunikacji miejskiej</t>
  </si>
  <si>
    <t>Przebudowa odcinka ul. Bpa Dominika - dojazd do Szkoły Muzycznej</t>
  </si>
  <si>
    <t>MN</t>
  </si>
  <si>
    <t>System Informacji Prawnej LEX</t>
  </si>
  <si>
    <t>RI</t>
  </si>
  <si>
    <t>Ochrona wód Zatoki Gdańskiej - koszty niekwalifikowane eliminowanie zanieczyszczeń wprowadzanych do wód powierzchniowych</t>
  </si>
  <si>
    <t>Par.</t>
  </si>
  <si>
    <t>Plan 2013</t>
  </si>
  <si>
    <t>Wykonanie 2013</t>
  </si>
  <si>
    <t>Stopień realizacji planu w %                      (kol. 12/7)</t>
  </si>
  <si>
    <t>DYN@MO 50% (DYNamic Citizens @ctive for Mobility) - 7 Program Ramowy (FP7-SST-CIVITAS-2011-MOVE)</t>
  </si>
  <si>
    <t>DYN@MO 75% (DYNamic Citizens @ctive for Mobility) - 7 Program Ramowy (FP7-SST-CIVITAS-2011-MOVE)</t>
  </si>
  <si>
    <t>DYN@MO 100% (DYNamic Citizens @ctive for Mobility) - 7 Program Ramowy (FP7-SST-CIVITAS-2011-MOVE)</t>
  </si>
  <si>
    <t>ENTER.HUB - EFRR, Program URBZCT II</t>
  </si>
  <si>
    <t>CASCADE - Program Inteligentna Energia Europa</t>
  </si>
  <si>
    <t>BIURO PLANOWANIA PRZESTRZENNEGO</t>
  </si>
  <si>
    <t>9 i 0</t>
  </si>
  <si>
    <t>Integracja oraz edukacja studentów, absolwentów i MSP (mikro, małych i srednich przedsiębiorstw) w zakresie zarządzania wzornnictwem przemysłowym DesignEntrepreneurSHIP - Program Współpracy Transgranicznej Południowy Bałtyk 2007-2013</t>
  </si>
  <si>
    <t>Wymiennikownia - innowacyjna przestrzeń współpracy na rzecz młodzieży - Szwajcarsko-Polski Program Współpracy</t>
  </si>
  <si>
    <t>Kurs - Partycypacja! - Szwajcarsko-Polski Program Współpracy</t>
  </si>
  <si>
    <t>"LET'S EXPO 2 ! - Wspieranie międzynarodowej aktywności innowacyjnych przedsiębiorców z Pomorza poprzez udział w targach branżowych"</t>
  </si>
  <si>
    <t>Ścieżki Kopernika, zadanie UCZEŃ - NAUKOWIEC! - Program Innowacyjna Gospodarka 2007-2013</t>
  </si>
  <si>
    <t>COMENIUS - (2013-2015) Program „Uczenie się przez całe życie"  Fundacja Rozwoju Systemu Edukacji</t>
  </si>
  <si>
    <t>SPECJALNY OŚRODEK SZKOLNO-WYCHOWAWCZY NR 1</t>
  </si>
  <si>
    <t>COMENIUS (2013-2015) - Program „Uczenie się przez całe życie"  Fundacja Rozwoju Systemu Edukacji</t>
  </si>
  <si>
    <t>ZESPÓŁ SZKÓŁ OGÓLNOKSZTAŁCĄCYCH           NR 1</t>
  </si>
  <si>
    <t>ZAGRANICZNA MOBILNOŚĆ SZKOLNEJ KADRY EDUKACYJNEJ - Program POKL "Być uczniem i mistrzem"</t>
  </si>
  <si>
    <t>VI LICEUM OGÓLNOKSZTAŁCĄCE</t>
  </si>
  <si>
    <t>"SZKOŁA + BIZNES - współpraca na rzecz rozwoju ITC"</t>
  </si>
  <si>
    <t>"Stażyści na językach" - POKL 2007-2013</t>
  </si>
  <si>
    <t>Laboratorium edukcji - Program Operacyjny Kapitał Ludzki 2007-2013</t>
  </si>
  <si>
    <t>Pluszowy Misiaczek - wsparcie najmłodszych gdyńskich przedszkolaków na starcie - Program Operacyjny Kapitał Ludzki 2007-2013</t>
  </si>
  <si>
    <t>COMENIUS REGIO - Program „Uczenie się przez całe życie"  Fundacja Rozwoju Systemu Edukacji</t>
  </si>
  <si>
    <t>Zagospodarowanie Skweru Żeromskiego</t>
  </si>
  <si>
    <t>SMO</t>
  </si>
  <si>
    <t xml:space="preserve">Lokalne Inicjatywy Inwestycyjne </t>
  </si>
  <si>
    <t>Rewitalizacja rejonu Opata Hackiego, Zamenhofa, Chylońskiej i  Komierowskiego</t>
  </si>
  <si>
    <t>MB</t>
  </si>
  <si>
    <t xml:space="preserve">Muzeum Emigracji </t>
  </si>
  <si>
    <t>Budowa siedziby Gdyńskiej Szkoły Filmowej w Gdyni z parkingiem podziemnym pod Placem Grunwaldzkim i zagospodarowanie terenu Placu Grunwaldzkiego wraz z budową kolejki torowej z Placu Grunwaldzkiego na Kamienną Górę</t>
  </si>
  <si>
    <t>z 25.09.2013</t>
  </si>
  <si>
    <t>Nakłady poniesione do 31.12.2012</t>
  </si>
  <si>
    <t>Wykonanie w  2013r.</t>
  </si>
  <si>
    <t>Łączne nakłady do 31.12.2013 (kol.8+10)</t>
  </si>
  <si>
    <t>Plan 2013r.</t>
  </si>
  <si>
    <t>GCI</t>
  </si>
  <si>
    <t>Asysta techniczno - autorska oprogramowania systemu informatycznego obsługi zasobu geodezyjno - kartograficznego i katastru nieruchomości</t>
  </si>
  <si>
    <t>MK</t>
  </si>
  <si>
    <t xml:space="preserve">Opracowanie koncepcji podniesienia atrakcyjności ZMHT w Gdyni i jego oferty oraz realizacja przedstawionych działań </t>
  </si>
  <si>
    <t>Konkurs - Organizowanie Społeczności Lokalnych (Opata Hackiego i Zamenhofa)</t>
  </si>
  <si>
    <t>71095    85154    85395</t>
  </si>
  <si>
    <t>PK</t>
  </si>
  <si>
    <t>Miejskie Centrum Zarządzania Kryzysowego</t>
  </si>
  <si>
    <t>Wspieranie międzynarodowych staży i wymian</t>
  </si>
  <si>
    <t>Wspieranie zadańz zakresu zajęć opiekuńczo - wychowawczo - dydaktycznych wspomagających rozwój dzieci</t>
  </si>
  <si>
    <t>Prowadzenie warsztatów młodzieżowych i punktu psychologiczno-pedagogicznego w dzielnicy Gdynia Witomino.</t>
  </si>
  <si>
    <t>Prowadzenie świetlic socjoterapeutycznych</t>
  </si>
</sst>
</file>

<file path=xl/styles.xml><?xml version="1.0" encoding="utf-8"?>
<styleSheet xmlns="http://schemas.openxmlformats.org/spreadsheetml/2006/main">
  <numFmts count="6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"/>
    <numFmt numFmtId="171" formatCode="#,##0.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00%"/>
    <numFmt numFmtId="181" formatCode="0.000000000"/>
    <numFmt numFmtId="182" formatCode="yy\-mm\-dd"/>
    <numFmt numFmtId="183" formatCode="dd\-mmm\-yy"/>
    <numFmt numFmtId="184" formatCode="dd\-mmm"/>
    <numFmt numFmtId="185" formatCode="mmm\-yy"/>
    <numFmt numFmtId="186" formatCode="yy\-mm\-dd\ hh:mm"/>
    <numFmt numFmtId="187" formatCode="#,##0.0000"/>
    <numFmt numFmtId="188" formatCode="#,##0.0\ _z_ł;[Red]\-#,##0.0\ _z_ł"/>
    <numFmt numFmtId="189" formatCode="#,##0.00000"/>
    <numFmt numFmtId="190" formatCode="#,##0.000"/>
    <numFmt numFmtId="191" formatCode="0.000"/>
    <numFmt numFmtId="192" formatCode="0.0000000"/>
    <numFmt numFmtId="193" formatCode="0.00000"/>
    <numFmt numFmtId="194" formatCode="0.0000"/>
    <numFmt numFmtId="195" formatCode="0.0000%"/>
    <numFmt numFmtId="196" formatCode="0.00000%"/>
    <numFmt numFmtId="197" formatCode="0.000000%"/>
    <numFmt numFmtId="198" formatCode="0.0000000%"/>
    <numFmt numFmtId="199" formatCode="d\-mmm\-yy"/>
    <numFmt numFmtId="200" formatCode="_-* #,##0.0\ _z_ł_-;\-* #,##0.0\ _z_ł_-;_-* &quot;-&quot;??\ _z_ł_-;_-@_-"/>
    <numFmt numFmtId="201" formatCode="_-* #,##0\ _z_ł_-;\-* #,##0\ _z_ł_-;_-* &quot;-&quot;??\ _z_ł_-;_-@_-"/>
    <numFmt numFmtId="202" formatCode="###,###.#"/>
    <numFmt numFmtId="203" formatCode="###,###.0"/>
    <numFmt numFmtId="204" formatCode="###,###.##"/>
    <numFmt numFmtId="205" formatCode="###,###"/>
    <numFmt numFmtId="206" formatCode="#,##0_ ;\-#,##0\ "/>
    <numFmt numFmtId="207" formatCode="d/mm"/>
    <numFmt numFmtId="208" formatCode="mmmm\ yy"/>
    <numFmt numFmtId="209" formatCode="d\ mmmm\ yyyy"/>
    <numFmt numFmtId="210" formatCode="mmm/yyyy"/>
    <numFmt numFmtId="211" formatCode="mmm\ yy"/>
    <numFmt numFmtId="212" formatCode="###,###.\O"/>
    <numFmt numFmtId="213" formatCode="###.0"/>
    <numFmt numFmtId="214" formatCode="###,###.00"/>
    <numFmt numFmtId="215" formatCode="[$-415]d\ mmmm\ yyyy"/>
    <numFmt numFmtId="216" formatCode="00\-000"/>
  </numFmts>
  <fonts count="45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 CE"/>
      <family val="0"/>
    </font>
    <font>
      <u val="single"/>
      <sz val="10"/>
      <color indexed="12"/>
      <name val="Arial"/>
      <family val="0"/>
    </font>
    <font>
      <b/>
      <sz val="12"/>
      <color indexed="12"/>
      <name val="Arial"/>
      <family val="2"/>
    </font>
    <font>
      <b/>
      <sz val="8"/>
      <color indexed="52"/>
      <name val="Arial"/>
      <family val="2"/>
    </font>
    <font>
      <sz val="10"/>
      <color indexed="61"/>
      <name val="Arial"/>
      <family val="0"/>
    </font>
    <font>
      <b/>
      <sz val="10"/>
      <color indexed="61"/>
      <name val="Arial"/>
      <family val="0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8"/>
      <color indexed="48"/>
      <name val="Arial"/>
      <family val="2"/>
    </font>
    <font>
      <b/>
      <sz val="8"/>
      <color indexed="12"/>
      <name val="Arial"/>
      <family val="2"/>
    </font>
    <font>
      <sz val="10"/>
      <color indexed="16"/>
      <name val="Arial"/>
      <family val="0"/>
    </font>
    <font>
      <b/>
      <sz val="10"/>
      <color indexed="16"/>
      <name val="Arial"/>
      <family val="2"/>
    </font>
    <font>
      <sz val="10"/>
      <color indexed="14"/>
      <name val="Arial"/>
      <family val="0"/>
    </font>
    <font>
      <b/>
      <sz val="10"/>
      <color indexed="14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539">
    <xf numFmtId="0" fontId="0" fillId="0" borderId="0" xfId="0" applyAlignment="1">
      <alignment/>
    </xf>
    <xf numFmtId="3" fontId="7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7" fillId="0" borderId="12" xfId="0" applyNumberFormat="1" applyFont="1" applyFill="1" applyBorder="1" applyAlignment="1" applyProtection="1">
      <alignment/>
      <protection locked="0"/>
    </xf>
    <xf numFmtId="3" fontId="7" fillId="0" borderId="11" xfId="0" applyNumberFormat="1" applyFont="1" applyFill="1" applyBorder="1" applyAlignment="1" applyProtection="1">
      <alignment/>
      <protection locked="0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3" fontId="7" fillId="0" borderId="18" xfId="56" applyNumberFormat="1" applyFont="1" applyFill="1" applyBorder="1" applyProtection="1">
      <alignment/>
      <protection locked="0"/>
    </xf>
    <xf numFmtId="3" fontId="7" fillId="0" borderId="19" xfId="56" applyNumberFormat="1" applyFont="1" applyFill="1" applyBorder="1" applyProtection="1">
      <alignment/>
      <protection locked="0"/>
    </xf>
    <xf numFmtId="3" fontId="7" fillId="0" borderId="19" xfId="56" applyNumberFormat="1" applyFont="1" applyFill="1" applyBorder="1">
      <alignment/>
      <protection/>
    </xf>
    <xf numFmtId="3" fontId="7" fillId="0" borderId="20" xfId="56" applyNumberFormat="1" applyFont="1" applyFill="1" applyBorder="1">
      <alignment/>
      <protection/>
    </xf>
    <xf numFmtId="3" fontId="7" fillId="0" borderId="12" xfId="56" applyNumberFormat="1" applyFont="1" applyFill="1" applyBorder="1" applyProtection="1">
      <alignment/>
      <protection locked="0"/>
    </xf>
    <xf numFmtId="3" fontId="7" fillId="0" borderId="10" xfId="56" applyNumberFormat="1" applyFont="1" applyFill="1" applyBorder="1" applyProtection="1">
      <alignment/>
      <protection locked="0"/>
    </xf>
    <xf numFmtId="3" fontId="7" fillId="0" borderId="10" xfId="56" applyNumberFormat="1" applyFont="1" applyFill="1" applyBorder="1">
      <alignment/>
      <protection/>
    </xf>
    <xf numFmtId="3" fontId="7" fillId="0" borderId="11" xfId="56" applyNumberFormat="1" applyFont="1" applyFill="1" applyBorder="1">
      <alignment/>
      <protection/>
    </xf>
    <xf numFmtId="3" fontId="7" fillId="0" borderId="14" xfId="56" applyNumberFormat="1" applyFont="1" applyFill="1" applyBorder="1" applyAlignment="1">
      <alignment vertical="center"/>
      <protection/>
    </xf>
    <xf numFmtId="0" fontId="7" fillId="0" borderId="14" xfId="56" applyFont="1" applyFill="1" applyBorder="1">
      <alignment/>
      <protection/>
    </xf>
    <xf numFmtId="0" fontId="7" fillId="0" borderId="15" xfId="56" applyFont="1" applyFill="1" applyBorder="1">
      <alignment/>
      <protection/>
    </xf>
    <xf numFmtId="3" fontId="7" fillId="0" borderId="15" xfId="56" applyNumberFormat="1" applyFont="1" applyFill="1" applyBorder="1" applyAlignment="1">
      <alignment vertical="center"/>
      <protection/>
    </xf>
    <xf numFmtId="0" fontId="7" fillId="0" borderId="21" xfId="56" applyFont="1" applyFill="1" applyBorder="1">
      <alignment/>
      <protection/>
    </xf>
    <xf numFmtId="164" fontId="0" fillId="0" borderId="0" xfId="59" applyNumberFormat="1" applyFont="1" applyAlignment="1">
      <alignment horizontal="right"/>
    </xf>
    <xf numFmtId="0" fontId="7" fillId="0" borderId="14" xfId="0" applyFont="1" applyFill="1" applyBorder="1" applyAlignment="1">
      <alignment/>
    </xf>
    <xf numFmtId="3" fontId="7" fillId="0" borderId="18" xfId="0" applyNumberFormat="1" applyFont="1" applyFill="1" applyBorder="1" applyAlignment="1" applyProtection="1">
      <alignment/>
      <protection locked="0"/>
    </xf>
    <xf numFmtId="0" fontId="7" fillId="0" borderId="15" xfId="0" applyFont="1" applyFill="1" applyBorder="1" applyAlignment="1">
      <alignment/>
    </xf>
    <xf numFmtId="3" fontId="7" fillId="0" borderId="19" xfId="0" applyNumberFormat="1" applyFont="1" applyFill="1" applyBorder="1" applyAlignment="1" applyProtection="1">
      <alignment/>
      <protection locked="0"/>
    </xf>
    <xf numFmtId="3" fontId="7" fillId="0" borderId="19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0" fontId="27" fillId="0" borderId="0" xfId="0" applyFont="1" applyFill="1" applyAlignment="1">
      <alignment/>
    </xf>
    <xf numFmtId="164" fontId="1" fillId="0" borderId="0" xfId="59" applyNumberFormat="1" applyFont="1" applyAlignment="1">
      <alignment horizontal="right"/>
    </xf>
    <xf numFmtId="3" fontId="7" fillId="0" borderId="24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3" xfId="56" applyFont="1" applyFill="1" applyBorder="1" applyAlignment="1">
      <alignment horizontal="center" vertical="center"/>
      <protection/>
    </xf>
    <xf numFmtId="0" fontId="7" fillId="0" borderId="25" xfId="56" applyFont="1" applyFill="1" applyBorder="1" applyAlignment="1">
      <alignment horizontal="center" vertical="center"/>
      <protection/>
    </xf>
    <xf numFmtId="0" fontId="7" fillId="0" borderId="26" xfId="56" applyFont="1" applyFill="1" applyBorder="1" applyAlignment="1">
      <alignment horizontal="center" vertical="center"/>
      <protection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28" fillId="0" borderId="0" xfId="55" applyFont="1" applyFill="1">
      <alignment/>
      <protection/>
    </xf>
    <xf numFmtId="0" fontId="28" fillId="0" borderId="0" xfId="55" applyFont="1" applyFill="1" applyAlignment="1">
      <alignment horizontal="center"/>
      <protection/>
    </xf>
    <xf numFmtId="0" fontId="4" fillId="0" borderId="0" xfId="55" applyFont="1" applyFill="1">
      <alignment/>
      <protection/>
    </xf>
    <xf numFmtId="0" fontId="7" fillId="0" borderId="13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 applyProtection="1">
      <alignment horizontal="center" vertical="center" wrapText="1"/>
      <protection locked="0"/>
    </xf>
    <xf numFmtId="3" fontId="7" fillId="0" borderId="14" xfId="55" applyNumberFormat="1" applyFont="1" applyFill="1" applyBorder="1" applyAlignment="1">
      <alignment vertical="center"/>
      <protection/>
    </xf>
    <xf numFmtId="0" fontId="5" fillId="0" borderId="14" xfId="55" applyFont="1" applyFill="1" applyBorder="1">
      <alignment/>
      <protection/>
    </xf>
    <xf numFmtId="3" fontId="5" fillId="0" borderId="14" xfId="55" applyNumberFormat="1" applyFont="1" applyFill="1" applyBorder="1" applyProtection="1">
      <alignment/>
      <protection locked="0"/>
    </xf>
    <xf numFmtId="3" fontId="5" fillId="0" borderId="12" xfId="55" applyNumberFormat="1" applyFont="1" applyFill="1" applyBorder="1" applyProtection="1">
      <alignment/>
      <protection locked="0"/>
    </xf>
    <xf numFmtId="0" fontId="4" fillId="0" borderId="0" xfId="55" applyFill="1">
      <alignment/>
      <protection/>
    </xf>
    <xf numFmtId="0" fontId="5" fillId="0" borderId="25" xfId="55" applyFont="1" applyFill="1" applyBorder="1" applyAlignment="1" applyProtection="1">
      <alignment horizontal="center" vertical="center" wrapText="1"/>
      <protection locked="0"/>
    </xf>
    <xf numFmtId="0" fontId="5" fillId="0" borderId="15" xfId="55" applyFont="1" applyFill="1" applyBorder="1">
      <alignment/>
      <protection/>
    </xf>
    <xf numFmtId="3" fontId="5" fillId="0" borderId="15" xfId="55" applyNumberFormat="1" applyFont="1" applyFill="1" applyBorder="1" applyProtection="1">
      <alignment/>
      <protection locked="0"/>
    </xf>
    <xf numFmtId="3" fontId="5" fillId="0" borderId="10" xfId="55" applyNumberFormat="1" applyFont="1" applyFill="1" applyBorder="1" applyProtection="1">
      <alignment/>
      <protection locked="0"/>
    </xf>
    <xf numFmtId="3" fontId="7" fillId="0" borderId="15" xfId="55" applyNumberFormat="1" applyFont="1" applyFill="1" applyBorder="1" applyAlignment="1">
      <alignment vertical="center"/>
      <protection/>
    </xf>
    <xf numFmtId="3" fontId="4" fillId="0" borderId="0" xfId="55" applyNumberFormat="1" applyFill="1">
      <alignment/>
      <protection/>
    </xf>
    <xf numFmtId="3" fontId="7" fillId="0" borderId="15" xfId="55" applyNumberFormat="1" applyFont="1" applyFill="1" applyBorder="1">
      <alignment/>
      <protection/>
    </xf>
    <xf numFmtId="3" fontId="7" fillId="0" borderId="10" xfId="55" applyNumberFormat="1" applyFont="1" applyFill="1" applyBorder="1">
      <alignment/>
      <protection/>
    </xf>
    <xf numFmtId="3" fontId="7" fillId="0" borderId="21" xfId="55" applyNumberFormat="1" applyFont="1" applyFill="1" applyBorder="1" applyAlignment="1">
      <alignment vertical="center"/>
      <protection/>
    </xf>
    <xf numFmtId="0" fontId="5" fillId="0" borderId="21" xfId="55" applyFont="1" applyFill="1" applyBorder="1">
      <alignment/>
      <protection/>
    </xf>
    <xf numFmtId="3" fontId="7" fillId="0" borderId="21" xfId="55" applyNumberFormat="1" applyFont="1" applyFill="1" applyBorder="1">
      <alignment/>
      <protection/>
    </xf>
    <xf numFmtId="3" fontId="7" fillId="0" borderId="11" xfId="55" applyNumberFormat="1" applyFont="1" applyFill="1" applyBorder="1">
      <alignment/>
      <protection/>
    </xf>
    <xf numFmtId="3" fontId="7" fillId="0" borderId="14" xfId="55" applyNumberFormat="1" applyFont="1" applyFill="1" applyBorder="1" applyProtection="1">
      <alignment/>
      <protection locked="0"/>
    </xf>
    <xf numFmtId="3" fontId="7" fillId="0" borderId="15" xfId="55" applyNumberFormat="1" applyFont="1" applyFill="1" applyBorder="1" applyProtection="1">
      <alignment/>
      <protection locked="0"/>
    </xf>
    <xf numFmtId="0" fontId="5" fillId="0" borderId="26" xfId="55" applyFont="1" applyFill="1" applyBorder="1" applyAlignment="1" applyProtection="1">
      <alignment horizontal="center" vertical="center" wrapText="1"/>
      <protection locked="0"/>
    </xf>
    <xf numFmtId="0" fontId="5" fillId="0" borderId="24" xfId="55" applyFont="1" applyFill="1" applyBorder="1">
      <alignment/>
      <protection/>
    </xf>
    <xf numFmtId="3" fontId="5" fillId="0" borderId="27" xfId="55" applyNumberFormat="1" applyFont="1" applyFill="1" applyBorder="1" applyProtection="1">
      <alignment/>
      <protection locked="0"/>
    </xf>
    <xf numFmtId="0" fontId="5" fillId="0" borderId="28" xfId="55" applyFont="1" applyFill="1" applyBorder="1">
      <alignment/>
      <protection/>
    </xf>
    <xf numFmtId="3" fontId="7" fillId="0" borderId="10" xfId="55" applyNumberFormat="1" applyFont="1" applyFill="1" applyBorder="1" applyProtection="1">
      <alignment/>
      <protection locked="0"/>
    </xf>
    <xf numFmtId="3" fontId="7" fillId="0" borderId="29" xfId="55" applyNumberFormat="1" applyFont="1" applyFill="1" applyBorder="1">
      <alignment/>
      <protection/>
    </xf>
    <xf numFmtId="3" fontId="5" fillId="0" borderId="30" xfId="55" applyNumberFormat="1" applyFont="1" applyFill="1" applyBorder="1" applyProtection="1">
      <alignment/>
      <protection locked="0"/>
    </xf>
    <xf numFmtId="3" fontId="7" fillId="0" borderId="24" xfId="55" applyNumberFormat="1" applyFont="1" applyFill="1" applyBorder="1" applyProtection="1">
      <alignment/>
      <protection locked="0"/>
    </xf>
    <xf numFmtId="3" fontId="7" fillId="0" borderId="14" xfId="53" applyNumberFormat="1" applyFont="1" applyFill="1" applyBorder="1" applyAlignment="1">
      <alignment vertical="center"/>
      <protection/>
    </xf>
    <xf numFmtId="3" fontId="7" fillId="0" borderId="0" xfId="55" applyNumberFormat="1" applyFont="1" applyFill="1" applyBorder="1" applyProtection="1">
      <alignment/>
      <protection locked="0"/>
    </xf>
    <xf numFmtId="3" fontId="7" fillId="0" borderId="15" xfId="53" applyNumberFormat="1" applyFont="1" applyFill="1" applyBorder="1" applyAlignment="1">
      <alignment vertical="center"/>
      <protection/>
    </xf>
    <xf numFmtId="3" fontId="7" fillId="0" borderId="0" xfId="55" applyNumberFormat="1" applyFont="1" applyFill="1" applyBorder="1">
      <alignment/>
      <protection/>
    </xf>
    <xf numFmtId="3" fontId="7" fillId="0" borderId="21" xfId="53" applyNumberFormat="1" applyFont="1" applyFill="1" applyBorder="1" applyAlignment="1">
      <alignment vertical="center"/>
      <protection/>
    </xf>
    <xf numFmtId="3" fontId="28" fillId="0" borderId="0" xfId="55" applyNumberFormat="1" applyFont="1" applyFill="1">
      <alignment/>
      <protection/>
    </xf>
    <xf numFmtId="0" fontId="5" fillId="0" borderId="15" xfId="55" applyFont="1" applyFill="1" applyBorder="1" applyAlignment="1">
      <alignment wrapText="1"/>
      <protection/>
    </xf>
    <xf numFmtId="0" fontId="28" fillId="0" borderId="0" xfId="55" applyFont="1" applyFill="1" applyBorder="1">
      <alignment/>
      <protection/>
    </xf>
    <xf numFmtId="3" fontId="7" fillId="0" borderId="24" xfId="55" applyNumberFormat="1" applyFont="1" applyFill="1" applyBorder="1" applyAlignment="1">
      <alignment vertical="center"/>
      <protection/>
    </xf>
    <xf numFmtId="3" fontId="5" fillId="0" borderId="24" xfId="55" applyNumberFormat="1" applyFont="1" applyFill="1" applyBorder="1" applyProtection="1">
      <alignment/>
      <protection locked="0"/>
    </xf>
    <xf numFmtId="3" fontId="28" fillId="0" borderId="0" xfId="55" applyNumberFormat="1" applyFont="1" applyFill="1" applyBorder="1">
      <alignment/>
      <protection/>
    </xf>
    <xf numFmtId="0" fontId="29" fillId="0" borderId="31" xfId="55" applyFont="1" applyFill="1" applyBorder="1" applyAlignment="1">
      <alignment vertical="center"/>
      <protection/>
    </xf>
    <xf numFmtId="0" fontId="29" fillId="0" borderId="31" xfId="55" applyFont="1" applyFill="1" applyBorder="1" applyAlignment="1" applyProtection="1">
      <alignment vertical="center" wrapText="1"/>
      <protection locked="0"/>
    </xf>
    <xf numFmtId="0" fontId="29" fillId="0" borderId="31" xfId="55" applyFont="1" applyFill="1" applyBorder="1" applyAlignment="1" applyProtection="1">
      <alignment horizontal="center" vertical="center"/>
      <protection locked="0"/>
    </xf>
    <xf numFmtId="0" fontId="29" fillId="0" borderId="31" xfId="55" applyFont="1" applyFill="1" applyBorder="1" applyAlignment="1" applyProtection="1">
      <alignment horizontal="center" vertical="center" wrapText="1"/>
      <protection locked="0"/>
    </xf>
    <xf numFmtId="0" fontId="29" fillId="0" borderId="31" xfId="55" applyFont="1" applyFill="1" applyBorder="1" applyAlignment="1" applyProtection="1">
      <alignment horizontal="center"/>
      <protection locked="0"/>
    </xf>
    <xf numFmtId="3" fontId="29" fillId="0" borderId="0" xfId="55" applyNumberFormat="1" applyFont="1" applyFill="1" applyBorder="1" applyAlignment="1">
      <alignment vertical="center"/>
      <protection/>
    </xf>
    <xf numFmtId="0" fontId="30" fillId="0" borderId="0" xfId="55" applyFont="1" applyFill="1" applyBorder="1">
      <alignment/>
      <protection/>
    </xf>
    <xf numFmtId="3" fontId="29" fillId="0" borderId="0" xfId="55" applyNumberFormat="1" applyFont="1" applyFill="1" applyBorder="1" applyProtection="1">
      <alignment/>
      <protection locked="0"/>
    </xf>
    <xf numFmtId="0" fontId="29" fillId="0" borderId="0" xfId="55" applyFont="1" applyFill="1" applyBorder="1" applyAlignment="1">
      <alignment vertical="center"/>
      <protection/>
    </xf>
    <xf numFmtId="0" fontId="29" fillId="0" borderId="0" xfId="55" applyFont="1" applyFill="1" applyBorder="1" applyAlignment="1" applyProtection="1">
      <alignment vertical="center" wrapText="1"/>
      <protection locked="0"/>
    </xf>
    <xf numFmtId="0" fontId="29" fillId="0" borderId="0" xfId="55" applyFont="1" applyFill="1" applyBorder="1" applyAlignment="1" applyProtection="1">
      <alignment horizontal="center" vertical="center"/>
      <protection locked="0"/>
    </xf>
    <xf numFmtId="0" fontId="29" fillId="0" borderId="0" xfId="55" applyFont="1" applyFill="1" applyBorder="1" applyAlignment="1" applyProtection="1">
      <alignment horizontal="center" vertical="center" wrapText="1"/>
      <protection locked="0"/>
    </xf>
    <xf numFmtId="0" fontId="29" fillId="0" borderId="0" xfId="55" applyFont="1" applyFill="1" applyBorder="1" applyAlignment="1" applyProtection="1">
      <alignment horizontal="center"/>
      <protection locked="0"/>
    </xf>
    <xf numFmtId="3" fontId="29" fillId="0" borderId="0" xfId="55" applyNumberFormat="1" applyFont="1" applyFill="1" applyBorder="1">
      <alignment/>
      <protection/>
    </xf>
    <xf numFmtId="1" fontId="29" fillId="0" borderId="0" xfId="55" applyNumberFormat="1" applyFont="1" applyFill="1" applyBorder="1" applyAlignment="1">
      <alignment horizontal="center"/>
      <protection/>
    </xf>
    <xf numFmtId="0" fontId="5" fillId="0" borderId="18" xfId="55" applyFont="1" applyFill="1" applyBorder="1">
      <alignment/>
      <protection/>
    </xf>
    <xf numFmtId="0" fontId="5" fillId="0" borderId="19" xfId="55" applyFont="1" applyFill="1" applyBorder="1">
      <alignment/>
      <protection/>
    </xf>
    <xf numFmtId="0" fontId="5" fillId="0" borderId="20" xfId="55" applyFont="1" applyFill="1" applyBorder="1">
      <alignment/>
      <protection/>
    </xf>
    <xf numFmtId="3" fontId="7" fillId="0" borderId="11" xfId="55" applyNumberFormat="1" applyFont="1" applyFill="1" applyBorder="1" applyProtection="1">
      <alignment/>
      <protection locked="0"/>
    </xf>
    <xf numFmtId="0" fontId="7" fillId="0" borderId="16" xfId="55" applyFont="1" applyFill="1" applyBorder="1" applyAlignment="1">
      <alignment vertical="center" wrapText="1"/>
      <protection/>
    </xf>
    <xf numFmtId="0" fontId="7" fillId="0" borderId="16" xfId="55" applyFont="1" applyFill="1" applyBorder="1" applyAlignment="1">
      <alignment horizontal="center" vertical="center" wrapText="1"/>
      <protection/>
    </xf>
    <xf numFmtId="0" fontId="7" fillId="0" borderId="13" xfId="55" applyFont="1" applyFill="1" applyBorder="1" applyAlignment="1">
      <alignment horizontal="center" vertical="center" wrapText="1"/>
      <protection/>
    </xf>
    <xf numFmtId="0" fontId="7" fillId="0" borderId="13" xfId="55" applyFont="1" applyFill="1" applyBorder="1" applyAlignment="1">
      <alignment vertical="center"/>
      <protection/>
    </xf>
    <xf numFmtId="0" fontId="7" fillId="0" borderId="13" xfId="55" applyFont="1" applyFill="1" applyBorder="1" applyAlignment="1">
      <alignment vertical="center" wrapText="1"/>
      <protection/>
    </xf>
    <xf numFmtId="0" fontId="7" fillId="0" borderId="16" xfId="55" applyFont="1" applyFill="1" applyBorder="1" applyAlignment="1">
      <alignment horizontal="center" vertical="center"/>
      <protection/>
    </xf>
    <xf numFmtId="164" fontId="5" fillId="0" borderId="10" xfId="55" applyNumberFormat="1" applyFont="1" applyFill="1" applyBorder="1" applyProtection="1">
      <alignment/>
      <protection locked="0"/>
    </xf>
    <xf numFmtId="164" fontId="7" fillId="0" borderId="10" xfId="55" applyNumberFormat="1" applyFont="1" applyFill="1" applyBorder="1" applyProtection="1">
      <alignment/>
      <protection locked="0"/>
    </xf>
    <xf numFmtId="164" fontId="7" fillId="0" borderId="27" xfId="55" applyNumberFormat="1" applyFont="1" applyFill="1" applyBorder="1" applyProtection="1">
      <alignment/>
      <protection locked="0"/>
    </xf>
    <xf numFmtId="164" fontId="7" fillId="0" borderId="11" xfId="55" applyNumberFormat="1" applyFont="1" applyFill="1" applyBorder="1" applyProtection="1">
      <alignment/>
      <protection locked="0"/>
    </xf>
    <xf numFmtId="164" fontId="5" fillId="0" borderId="27" xfId="55" applyNumberFormat="1" applyFont="1" applyFill="1" applyBorder="1" applyProtection="1">
      <alignment/>
      <protection locked="0"/>
    </xf>
    <xf numFmtId="164" fontId="0" fillId="0" borderId="0" xfId="59" applyNumberFormat="1" applyFont="1" applyFill="1" applyAlignment="1">
      <alignment horizontal="right"/>
    </xf>
    <xf numFmtId="0" fontId="6" fillId="0" borderId="0" xfId="55" applyFont="1" applyFill="1">
      <alignment/>
      <protection/>
    </xf>
    <xf numFmtId="3" fontId="7" fillId="0" borderId="12" xfId="55" applyNumberFormat="1" applyFont="1" applyFill="1" applyBorder="1" applyProtection="1">
      <alignment/>
      <protection locked="0"/>
    </xf>
    <xf numFmtId="3" fontId="7" fillId="0" borderId="32" xfId="55" applyNumberFormat="1" applyFont="1" applyFill="1" applyBorder="1" applyProtection="1">
      <alignment/>
      <protection locked="0"/>
    </xf>
    <xf numFmtId="3" fontId="7" fillId="0" borderId="33" xfId="55" applyNumberFormat="1" applyFont="1" applyFill="1" applyBorder="1" applyProtection="1">
      <alignment/>
      <protection locked="0"/>
    </xf>
    <xf numFmtId="3" fontId="7" fillId="0" borderId="27" xfId="55" applyNumberFormat="1" applyFont="1" applyFill="1" applyBorder="1" applyProtection="1">
      <alignment/>
      <protection locked="0"/>
    </xf>
    <xf numFmtId="3" fontId="7" fillId="0" borderId="34" xfId="55" applyNumberFormat="1" applyFont="1" applyFill="1" applyBorder="1" applyProtection="1">
      <alignment/>
      <protection locked="0"/>
    </xf>
    <xf numFmtId="0" fontId="5" fillId="0" borderId="13" xfId="53" applyFont="1" applyFill="1" applyBorder="1" applyAlignment="1" applyProtection="1">
      <alignment horizontal="center" vertical="center" wrapText="1"/>
      <protection locked="0"/>
    </xf>
    <xf numFmtId="0" fontId="5" fillId="0" borderId="14" xfId="53" applyFont="1" applyFill="1" applyBorder="1">
      <alignment/>
      <protection/>
    </xf>
    <xf numFmtId="3" fontId="5" fillId="0" borderId="14" xfId="53" applyNumberFormat="1" applyFont="1" applyFill="1" applyBorder="1" applyProtection="1">
      <alignment/>
      <protection locked="0"/>
    </xf>
    <xf numFmtId="3" fontId="5" fillId="0" borderId="12" xfId="53" applyNumberFormat="1" applyFont="1" applyFill="1" applyBorder="1" applyProtection="1">
      <alignment/>
      <protection locked="0"/>
    </xf>
    <xf numFmtId="3" fontId="7" fillId="0" borderId="12" xfId="53" applyNumberFormat="1" applyFont="1" applyFill="1" applyBorder="1" applyProtection="1">
      <alignment/>
      <protection locked="0"/>
    </xf>
    <xf numFmtId="3" fontId="7" fillId="0" borderId="32" xfId="53" applyNumberFormat="1" applyFont="1" applyFill="1" applyBorder="1" applyProtection="1">
      <alignment/>
      <protection locked="0"/>
    </xf>
    <xf numFmtId="0" fontId="4" fillId="0" borderId="0" xfId="53" applyFill="1">
      <alignment/>
      <protection/>
    </xf>
    <xf numFmtId="0" fontId="5" fillId="0" borderId="25" xfId="53" applyFont="1" applyFill="1" applyBorder="1" applyAlignment="1" applyProtection="1">
      <alignment horizontal="center" vertical="center" wrapText="1"/>
      <protection locked="0"/>
    </xf>
    <xf numFmtId="0" fontId="5" fillId="0" borderId="15" xfId="53" applyFont="1" applyFill="1" applyBorder="1">
      <alignment/>
      <protection/>
    </xf>
    <xf numFmtId="3" fontId="5" fillId="0" borderId="15" xfId="53" applyNumberFormat="1" applyFont="1" applyFill="1" applyBorder="1" applyProtection="1">
      <alignment/>
      <protection locked="0"/>
    </xf>
    <xf numFmtId="3" fontId="5" fillId="0" borderId="10" xfId="53" applyNumberFormat="1" applyFont="1" applyFill="1" applyBorder="1" applyProtection="1">
      <alignment/>
      <protection locked="0"/>
    </xf>
    <xf numFmtId="3" fontId="5" fillId="0" borderId="35" xfId="53" applyNumberFormat="1" applyFont="1" applyFill="1" applyBorder="1" applyProtection="1">
      <alignment/>
      <protection locked="0"/>
    </xf>
    <xf numFmtId="3" fontId="7" fillId="0" borderId="10" xfId="53" applyNumberFormat="1" applyFont="1" applyFill="1" applyBorder="1" applyProtection="1">
      <alignment/>
      <protection locked="0"/>
    </xf>
    <xf numFmtId="3" fontId="7" fillId="0" borderId="33" xfId="53" applyNumberFormat="1" applyFont="1" applyFill="1" applyBorder="1" applyProtection="1">
      <alignment/>
      <protection locked="0"/>
    </xf>
    <xf numFmtId="3" fontId="7" fillId="0" borderId="15" xfId="53" applyNumberFormat="1" applyFont="1" applyFill="1" applyBorder="1">
      <alignment/>
      <protection/>
    </xf>
    <xf numFmtId="3" fontId="7" fillId="0" borderId="10" xfId="53" applyNumberFormat="1" applyFont="1" applyFill="1" applyBorder="1">
      <alignment/>
      <protection/>
    </xf>
    <xf numFmtId="3" fontId="7" fillId="0" borderId="33" xfId="53" applyNumberFormat="1" applyFont="1" applyFill="1" applyBorder="1">
      <alignment/>
      <protection/>
    </xf>
    <xf numFmtId="0" fontId="5" fillId="0" borderId="21" xfId="53" applyFont="1" applyFill="1" applyBorder="1">
      <alignment/>
      <protection/>
    </xf>
    <xf numFmtId="3" fontId="7" fillId="0" borderId="21" xfId="53" applyNumberFormat="1" applyFont="1" applyFill="1" applyBorder="1">
      <alignment/>
      <protection/>
    </xf>
    <xf numFmtId="3" fontId="7" fillId="0" borderId="11" xfId="53" applyNumberFormat="1" applyFont="1" applyFill="1" applyBorder="1">
      <alignment/>
      <protection/>
    </xf>
    <xf numFmtId="3" fontId="7" fillId="0" borderId="36" xfId="53" applyNumberFormat="1" applyFont="1" applyFill="1" applyBorder="1">
      <alignment/>
      <protection/>
    </xf>
    <xf numFmtId="3" fontId="7" fillId="0" borderId="37" xfId="55" applyNumberFormat="1" applyFont="1" applyFill="1" applyBorder="1">
      <alignment/>
      <protection/>
    </xf>
    <xf numFmtId="0" fontId="7" fillId="0" borderId="14" xfId="53" applyFont="1" applyFill="1" applyBorder="1">
      <alignment/>
      <protection/>
    </xf>
    <xf numFmtId="0" fontId="7" fillId="0" borderId="15" xfId="53" applyFont="1" applyFill="1" applyBorder="1">
      <alignment/>
      <protection/>
    </xf>
    <xf numFmtId="0" fontId="5" fillId="0" borderId="26" xfId="53" applyFont="1" applyFill="1" applyBorder="1" applyAlignment="1" applyProtection="1">
      <alignment horizontal="center" vertical="center" wrapText="1"/>
      <protection locked="0"/>
    </xf>
    <xf numFmtId="0" fontId="7" fillId="0" borderId="21" xfId="53" applyFont="1" applyFill="1" applyBorder="1">
      <alignment/>
      <protection/>
    </xf>
    <xf numFmtId="3" fontId="4" fillId="0" borderId="0" xfId="53" applyNumberFormat="1" applyFill="1">
      <alignment/>
      <protection/>
    </xf>
    <xf numFmtId="0" fontId="7" fillId="0" borderId="24" xfId="53" applyFont="1" applyFill="1" applyBorder="1">
      <alignment/>
      <protection/>
    </xf>
    <xf numFmtId="3" fontId="5" fillId="0" borderId="27" xfId="53" applyNumberFormat="1" applyFont="1" applyFill="1" applyBorder="1" applyProtection="1">
      <alignment/>
      <protection locked="0"/>
    </xf>
    <xf numFmtId="3" fontId="7" fillId="0" borderId="27" xfId="53" applyNumberFormat="1" applyFont="1" applyFill="1" applyBorder="1" applyProtection="1">
      <alignment/>
      <protection locked="0"/>
    </xf>
    <xf numFmtId="3" fontId="7" fillId="0" borderId="34" xfId="53" applyNumberFormat="1" applyFont="1" applyFill="1" applyBorder="1" applyProtection="1">
      <alignment/>
      <protection locked="0"/>
    </xf>
    <xf numFmtId="3" fontId="7" fillId="0" borderId="29" xfId="53" applyNumberFormat="1" applyFont="1" applyFill="1" applyBorder="1">
      <alignment/>
      <protection/>
    </xf>
    <xf numFmtId="0" fontId="7" fillId="0" borderId="15" xfId="53" applyFont="1" applyFill="1" applyBorder="1" applyAlignment="1">
      <alignment horizontal="left"/>
      <protection/>
    </xf>
    <xf numFmtId="3" fontId="7" fillId="0" borderId="33" xfId="55" applyNumberFormat="1" applyFont="1" applyFill="1" applyBorder="1">
      <alignment/>
      <protection/>
    </xf>
    <xf numFmtId="3" fontId="7" fillId="0" borderId="36" xfId="55" applyNumberFormat="1" applyFont="1" applyFill="1" applyBorder="1">
      <alignment/>
      <protection/>
    </xf>
    <xf numFmtId="0" fontId="7" fillId="0" borderId="13" xfId="53" applyFont="1" applyFill="1" applyBorder="1" applyAlignment="1" applyProtection="1">
      <alignment horizontal="center" vertical="center" wrapText="1"/>
      <protection locked="0"/>
    </xf>
    <xf numFmtId="0" fontId="7" fillId="0" borderId="25" xfId="53" applyFont="1" applyFill="1" applyBorder="1" applyAlignment="1" applyProtection="1">
      <alignment horizontal="center" vertical="center" wrapText="1"/>
      <protection locked="0"/>
    </xf>
    <xf numFmtId="0" fontId="7" fillId="0" borderId="26" xfId="53" applyFont="1" applyFill="1" applyBorder="1" applyAlignment="1" applyProtection="1">
      <alignment horizontal="center" vertical="center" wrapText="1"/>
      <protection locked="0"/>
    </xf>
    <xf numFmtId="0" fontId="30" fillId="0" borderId="0" xfId="55" applyFont="1" applyFill="1" applyBorder="1" applyAlignment="1">
      <alignment vertical="center"/>
      <protection/>
    </xf>
    <xf numFmtId="0" fontId="30" fillId="0" borderId="0" xfId="55" applyFont="1" applyFill="1" applyBorder="1" applyAlignment="1" applyProtection="1">
      <alignment vertical="center" wrapText="1"/>
      <protection locked="0"/>
    </xf>
    <xf numFmtId="0" fontId="30" fillId="0" borderId="0" xfId="55" applyFont="1" applyFill="1" applyBorder="1" applyAlignment="1" applyProtection="1">
      <alignment horizontal="center" vertical="center"/>
      <protection locked="0"/>
    </xf>
    <xf numFmtId="0" fontId="30" fillId="0" borderId="0" xfId="55" applyFont="1" applyFill="1" applyBorder="1" applyAlignment="1" applyProtection="1">
      <alignment horizontal="center" vertical="center" wrapText="1"/>
      <protection locked="0"/>
    </xf>
    <xf numFmtId="0" fontId="30" fillId="0" borderId="0" xfId="55" applyFont="1" applyFill="1" applyBorder="1" applyAlignment="1" applyProtection="1">
      <alignment horizontal="center"/>
      <protection locked="0"/>
    </xf>
    <xf numFmtId="1" fontId="7" fillId="0" borderId="38" xfId="55" applyNumberFormat="1" applyFont="1" applyFill="1" applyBorder="1" applyAlignment="1">
      <alignment horizontal="center"/>
      <protection/>
    </xf>
    <xf numFmtId="3" fontId="7" fillId="0" borderId="38" xfId="55" applyNumberFormat="1" applyFont="1" applyFill="1" applyBorder="1" applyAlignment="1">
      <alignment horizontal="center"/>
      <protection/>
    </xf>
    <xf numFmtId="3" fontId="7" fillId="0" borderId="39" xfId="55" applyNumberFormat="1" applyFont="1" applyFill="1" applyBorder="1" applyAlignment="1">
      <alignment horizontal="center"/>
      <protection/>
    </xf>
    <xf numFmtId="3" fontId="7" fillId="0" borderId="31" xfId="55" applyNumberFormat="1" applyFont="1" applyFill="1" applyBorder="1" applyAlignment="1">
      <alignment horizontal="center"/>
      <protection/>
    </xf>
    <xf numFmtId="0" fontId="7" fillId="0" borderId="25" xfId="55" applyFont="1" applyFill="1" applyBorder="1" applyAlignment="1">
      <alignment horizontal="center" vertical="center" wrapText="1"/>
      <protection/>
    </xf>
    <xf numFmtId="3" fontId="7" fillId="0" borderId="25" xfId="55" applyNumberFormat="1" applyFont="1" applyFill="1" applyBorder="1" applyAlignment="1">
      <alignment horizontal="center" vertical="center" wrapText="1"/>
      <protection/>
    </xf>
    <xf numFmtId="3" fontId="7" fillId="0" borderId="40" xfId="55" applyNumberFormat="1" applyFont="1" applyFill="1" applyBorder="1" applyAlignment="1">
      <alignment horizontal="center" vertical="center"/>
      <protection/>
    </xf>
    <xf numFmtId="0" fontId="5" fillId="0" borderId="16" xfId="55" applyFont="1" applyFill="1" applyBorder="1" applyAlignment="1">
      <alignment vertical="center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3" fontId="7" fillId="0" borderId="16" xfId="55" applyNumberFormat="1" applyFont="1" applyFill="1" applyBorder="1" applyAlignment="1">
      <alignment horizontal="center" vertical="center" wrapText="1"/>
      <protection/>
    </xf>
    <xf numFmtId="0" fontId="31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/>
      <protection locked="0"/>
    </xf>
    <xf numFmtId="164" fontId="7" fillId="0" borderId="42" xfId="0" applyNumberFormat="1" applyFont="1" applyFill="1" applyBorder="1" applyAlignment="1" applyProtection="1">
      <alignment horizontal="right" vertical="center"/>
      <protection locked="0"/>
    </xf>
    <xf numFmtId="3" fontId="7" fillId="0" borderId="27" xfId="0" applyNumberFormat="1" applyFont="1" applyFill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164" fontId="7" fillId="0" borderId="35" xfId="0" applyNumberFormat="1" applyFont="1" applyFill="1" applyBorder="1" applyAlignment="1" applyProtection="1">
      <alignment horizontal="right" vertical="center"/>
      <protection locked="0"/>
    </xf>
    <xf numFmtId="3" fontId="7" fillId="0" borderId="27" xfId="0" applyNumberFormat="1" applyFont="1" applyFill="1" applyBorder="1" applyAlignment="1">
      <alignment horizontal="right" vertical="center"/>
    </xf>
    <xf numFmtId="3" fontId="7" fillId="0" borderId="43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 applyProtection="1">
      <alignment horizontal="right" vertical="center"/>
      <protection locked="0"/>
    </xf>
    <xf numFmtId="164" fontId="7" fillId="0" borderId="44" xfId="0" applyNumberFormat="1" applyFont="1" applyFill="1" applyBorder="1" applyAlignment="1" applyProtection="1">
      <alignment horizontal="right" vertical="center"/>
      <protection locked="0"/>
    </xf>
    <xf numFmtId="164" fontId="7" fillId="0" borderId="45" xfId="0" applyNumberFormat="1" applyFont="1" applyFill="1" applyBorder="1" applyAlignment="1" applyProtection="1">
      <alignment horizontal="right" vertical="center"/>
      <protection locked="0"/>
    </xf>
    <xf numFmtId="164" fontId="7" fillId="0" borderId="45" xfId="0" applyNumberFormat="1" applyFont="1" applyFill="1" applyBorder="1" applyAlignment="1">
      <alignment horizontal="right" vertical="center"/>
    </xf>
    <xf numFmtId="164" fontId="7" fillId="0" borderId="46" xfId="0" applyNumberFormat="1" applyFont="1" applyFill="1" applyBorder="1" applyAlignment="1">
      <alignment horizontal="right" vertical="center"/>
    </xf>
    <xf numFmtId="3" fontId="7" fillId="0" borderId="42" xfId="0" applyNumberFormat="1" applyFont="1" applyFill="1" applyBorder="1" applyAlignment="1" applyProtection="1">
      <alignment horizontal="right" vertical="center"/>
      <protection locked="0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3" fontId="7" fillId="0" borderId="31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 horizontal="right" vertical="center"/>
    </xf>
    <xf numFmtId="164" fontId="7" fillId="0" borderId="42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/>
    </xf>
    <xf numFmtId="3" fontId="7" fillId="0" borderId="50" xfId="0" applyNumberFormat="1" applyFont="1" applyFill="1" applyBorder="1" applyAlignment="1">
      <alignment/>
    </xf>
    <xf numFmtId="3" fontId="7" fillId="0" borderId="51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164" fontId="7" fillId="0" borderId="35" xfId="0" applyNumberFormat="1" applyFont="1" applyFill="1" applyBorder="1" applyAlignment="1">
      <alignment horizontal="right" vertical="center"/>
    </xf>
    <xf numFmtId="3" fontId="7" fillId="0" borderId="52" xfId="0" applyNumberFormat="1" applyFont="1" applyFill="1" applyBorder="1" applyAlignment="1">
      <alignment/>
    </xf>
    <xf numFmtId="3" fontId="7" fillId="0" borderId="53" xfId="0" applyNumberFormat="1" applyFont="1" applyFill="1" applyBorder="1" applyAlignment="1">
      <alignment/>
    </xf>
    <xf numFmtId="3" fontId="7" fillId="0" borderId="37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164" fontId="7" fillId="0" borderId="44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/>
    </xf>
    <xf numFmtId="3" fontId="7" fillId="0" borderId="54" xfId="0" applyNumberFormat="1" applyFont="1" applyFill="1" applyBorder="1" applyAlignment="1">
      <alignment horizontal="right" vertical="center"/>
    </xf>
    <xf numFmtId="3" fontId="7" fillId="0" borderId="27" xfId="56" applyNumberFormat="1" applyFont="1" applyFill="1" applyBorder="1" applyAlignment="1" applyProtection="1">
      <alignment horizontal="right" vertical="center"/>
      <protection locked="0"/>
    </xf>
    <xf numFmtId="164" fontId="7" fillId="0" borderId="45" xfId="56" applyNumberFormat="1" applyFont="1" applyFill="1" applyBorder="1" applyAlignment="1" applyProtection="1">
      <alignment horizontal="right" vertical="center"/>
      <protection locked="0"/>
    </xf>
    <xf numFmtId="3" fontId="7" fillId="0" borderId="41" xfId="0" applyNumberFormat="1" applyFont="1" applyFill="1" applyBorder="1" applyAlignment="1">
      <alignment/>
    </xf>
    <xf numFmtId="3" fontId="7" fillId="0" borderId="55" xfId="0" applyNumberFormat="1" applyFont="1" applyFill="1" applyBorder="1" applyAlignment="1">
      <alignment/>
    </xf>
    <xf numFmtId="3" fontId="7" fillId="0" borderId="14" xfId="56" applyNumberFormat="1" applyFont="1" applyFill="1" applyBorder="1" applyAlignment="1">
      <alignment horizontal="left" vertical="center"/>
      <protection/>
    </xf>
    <xf numFmtId="3" fontId="7" fillId="0" borderId="41" xfId="56" applyNumberFormat="1" applyFont="1" applyFill="1" applyBorder="1">
      <alignment/>
      <protection/>
    </xf>
    <xf numFmtId="3" fontId="7" fillId="0" borderId="50" xfId="56" applyNumberFormat="1" applyFont="1" applyFill="1" applyBorder="1">
      <alignment/>
      <protection/>
    </xf>
    <xf numFmtId="3" fontId="7" fillId="0" borderId="12" xfId="56" applyNumberFormat="1" applyFont="1" applyFill="1" applyBorder="1">
      <alignment/>
      <protection/>
    </xf>
    <xf numFmtId="3" fontId="7" fillId="0" borderId="12" xfId="56" applyNumberFormat="1" applyFont="1" applyFill="1" applyBorder="1" applyAlignment="1">
      <alignment horizontal="right" vertical="center"/>
      <protection/>
    </xf>
    <xf numFmtId="164" fontId="7" fillId="0" borderId="42" xfId="56" applyNumberFormat="1" applyFont="1" applyFill="1" applyBorder="1" applyAlignment="1">
      <alignment horizontal="right" vertical="center"/>
      <protection/>
    </xf>
    <xf numFmtId="3" fontId="7" fillId="0" borderId="10" xfId="56" applyNumberFormat="1" applyFont="1" applyFill="1" applyBorder="1" applyAlignment="1">
      <alignment horizontal="right" vertical="center"/>
      <protection/>
    </xf>
    <xf numFmtId="164" fontId="7" fillId="0" borderId="35" xfId="56" applyNumberFormat="1" applyFont="1" applyFill="1" applyBorder="1" applyAlignment="1">
      <alignment horizontal="right" vertical="center"/>
      <protection/>
    </xf>
    <xf numFmtId="3" fontId="7" fillId="0" borderId="15" xfId="56" applyNumberFormat="1" applyFont="1" applyFill="1" applyBorder="1" applyAlignment="1">
      <alignment horizontal="left" vertical="center"/>
      <protection/>
    </xf>
    <xf numFmtId="3" fontId="7" fillId="0" borderId="11" xfId="56" applyNumberFormat="1" applyFont="1" applyFill="1" applyBorder="1" applyAlignment="1">
      <alignment horizontal="right" vertical="center"/>
      <protection/>
    </xf>
    <xf numFmtId="164" fontId="7" fillId="0" borderId="44" xfId="56" applyNumberFormat="1" applyFont="1" applyFill="1" applyBorder="1" applyAlignment="1">
      <alignment horizontal="right" vertical="center"/>
      <protection/>
    </xf>
    <xf numFmtId="0" fontId="7" fillId="0" borderId="14" xfId="56" applyFont="1" applyFill="1" applyBorder="1" applyAlignment="1">
      <alignment horizontal="center" vertical="center"/>
      <protection/>
    </xf>
    <xf numFmtId="0" fontId="7" fillId="0" borderId="15" xfId="56" applyFont="1" applyFill="1" applyBorder="1" applyAlignment="1">
      <alignment horizontal="center" vertical="center"/>
      <protection/>
    </xf>
    <xf numFmtId="0" fontId="7" fillId="0" borderId="21" xfId="56" applyFont="1" applyFill="1" applyBorder="1" applyAlignment="1">
      <alignment horizontal="center" vertical="center"/>
      <protection/>
    </xf>
    <xf numFmtId="3" fontId="7" fillId="0" borderId="12" xfId="56" applyNumberFormat="1" applyFont="1" applyFill="1" applyBorder="1" applyAlignment="1" applyProtection="1">
      <alignment horizontal="right" vertical="center"/>
      <protection locked="0"/>
    </xf>
    <xf numFmtId="164" fontId="7" fillId="0" borderId="42" xfId="56" applyNumberFormat="1" applyFont="1" applyFill="1" applyBorder="1" applyAlignment="1" applyProtection="1">
      <alignment horizontal="right" vertical="center"/>
      <protection locked="0"/>
    </xf>
    <xf numFmtId="3" fontId="7" fillId="0" borderId="27" xfId="56" applyNumberFormat="1" applyFont="1" applyFill="1" applyBorder="1" applyAlignment="1">
      <alignment horizontal="right" vertical="center"/>
      <protection/>
    </xf>
    <xf numFmtId="164" fontId="7" fillId="0" borderId="45" xfId="56" applyNumberFormat="1" applyFont="1" applyFill="1" applyBorder="1" applyAlignment="1">
      <alignment horizontal="right" vertical="center"/>
      <protection/>
    </xf>
    <xf numFmtId="3" fontId="7" fillId="0" borderId="43" xfId="56" applyNumberFormat="1" applyFont="1" applyFill="1" applyBorder="1" applyAlignment="1">
      <alignment horizontal="right" vertical="center"/>
      <protection/>
    </xf>
    <xf numFmtId="164" fontId="7" fillId="0" borderId="46" xfId="56" applyNumberFormat="1" applyFont="1" applyFill="1" applyBorder="1" applyAlignment="1">
      <alignment horizontal="right" vertical="center"/>
      <protection/>
    </xf>
    <xf numFmtId="3" fontId="7" fillId="0" borderId="10" xfId="56" applyNumberFormat="1" applyFont="1" applyFill="1" applyBorder="1" applyAlignment="1" applyProtection="1">
      <alignment horizontal="right" vertical="center"/>
      <protection locked="0"/>
    </xf>
    <xf numFmtId="3" fontId="7" fillId="0" borderId="55" xfId="0" applyNumberFormat="1" applyFont="1" applyFill="1" applyBorder="1" applyAlignment="1">
      <alignment horizontal="right" vertical="center"/>
    </xf>
    <xf numFmtId="3" fontId="7" fillId="0" borderId="29" xfId="0" applyNumberFormat="1" applyFont="1" applyFill="1" applyBorder="1" applyAlignment="1">
      <alignment/>
    </xf>
    <xf numFmtId="164" fontId="7" fillId="0" borderId="56" xfId="0" applyNumberFormat="1" applyFont="1" applyFill="1" applyBorder="1" applyAlignment="1">
      <alignment horizontal="right" vertical="center"/>
    </xf>
    <xf numFmtId="0" fontId="7" fillId="0" borderId="16" xfId="55" applyFont="1" applyFill="1" applyBorder="1" applyAlignment="1" applyProtection="1">
      <alignment vertical="center"/>
      <protection locked="0"/>
    </xf>
    <xf numFmtId="3" fontId="5" fillId="24" borderId="12" xfId="55" applyNumberFormat="1" applyFont="1" applyFill="1" applyBorder="1" applyProtection="1">
      <alignment/>
      <protection locked="0"/>
    </xf>
    <xf numFmtId="3" fontId="5" fillId="24" borderId="10" xfId="55" applyNumberFormat="1" applyFont="1" applyFill="1" applyBorder="1" applyProtection="1">
      <alignment/>
      <protection locked="0"/>
    </xf>
    <xf numFmtId="3" fontId="7" fillId="24" borderId="10" xfId="55" applyNumberFormat="1" applyFont="1" applyFill="1" applyBorder="1">
      <alignment/>
      <protection/>
    </xf>
    <xf numFmtId="3" fontId="7" fillId="24" borderId="11" xfId="55" applyNumberFormat="1" applyFont="1" applyFill="1" applyBorder="1">
      <alignment/>
      <protection/>
    </xf>
    <xf numFmtId="3" fontId="7" fillId="24" borderId="14" xfId="55" applyNumberFormat="1" applyFont="1" applyFill="1" applyBorder="1" applyProtection="1">
      <alignment/>
      <protection locked="0"/>
    </xf>
    <xf numFmtId="3" fontId="7" fillId="24" borderId="15" xfId="55" applyNumberFormat="1" applyFont="1" applyFill="1" applyBorder="1" applyProtection="1">
      <alignment/>
      <protection locked="0"/>
    </xf>
    <xf numFmtId="164" fontId="5" fillId="24" borderId="10" xfId="55" applyNumberFormat="1" applyFont="1" applyFill="1" applyBorder="1" applyProtection="1">
      <alignment/>
      <protection locked="0"/>
    </xf>
    <xf numFmtId="3" fontId="7" fillId="24" borderId="15" xfId="55" applyNumberFormat="1" applyFont="1" applyFill="1" applyBorder="1">
      <alignment/>
      <protection/>
    </xf>
    <xf numFmtId="164" fontId="7" fillId="24" borderId="10" xfId="55" applyNumberFormat="1" applyFont="1" applyFill="1" applyBorder="1" applyProtection="1">
      <alignment/>
      <protection locked="0"/>
    </xf>
    <xf numFmtId="3" fontId="7" fillId="24" borderId="21" xfId="55" applyNumberFormat="1" applyFont="1" applyFill="1" applyBorder="1">
      <alignment/>
      <protection/>
    </xf>
    <xf numFmtId="3" fontId="30" fillId="0" borderId="12" xfId="53" applyNumberFormat="1" applyFont="1" applyFill="1" applyBorder="1" applyProtection="1">
      <alignment/>
      <protection locked="0"/>
    </xf>
    <xf numFmtId="3" fontId="30" fillId="0" borderId="10" xfId="53" applyNumberFormat="1" applyFont="1" applyFill="1" applyBorder="1" applyProtection="1">
      <alignment/>
      <protection locked="0"/>
    </xf>
    <xf numFmtId="3" fontId="29" fillId="0" borderId="10" xfId="53" applyNumberFormat="1" applyFont="1" applyFill="1" applyBorder="1">
      <alignment/>
      <protection/>
    </xf>
    <xf numFmtId="3" fontId="29" fillId="0" borderId="11" xfId="53" applyNumberFormat="1" applyFont="1" applyFill="1" applyBorder="1">
      <alignment/>
      <protection/>
    </xf>
    <xf numFmtId="3" fontId="7" fillId="0" borderId="24" xfId="53" applyNumberFormat="1" applyFont="1" applyFill="1" applyBorder="1" applyAlignment="1">
      <alignment vertical="center"/>
      <protection/>
    </xf>
    <xf numFmtId="164" fontId="7" fillId="0" borderId="29" xfId="55" applyNumberFormat="1" applyFont="1" applyFill="1" applyBorder="1" applyProtection="1">
      <alignment/>
      <protection locked="0"/>
    </xf>
    <xf numFmtId="3" fontId="5" fillId="0" borderId="42" xfId="55" applyNumberFormat="1" applyFont="1" applyFill="1" applyBorder="1" applyProtection="1">
      <alignment/>
      <protection locked="0"/>
    </xf>
    <xf numFmtId="3" fontId="5" fillId="0" borderId="51" xfId="55" applyNumberFormat="1" applyFont="1" applyFill="1" applyBorder="1" applyProtection="1">
      <alignment/>
      <protection locked="0"/>
    </xf>
    <xf numFmtId="3" fontId="5" fillId="0" borderId="35" xfId="55" applyNumberFormat="1" applyFont="1" applyFill="1" applyBorder="1" applyProtection="1">
      <alignment/>
      <protection locked="0"/>
    </xf>
    <xf numFmtId="3" fontId="7" fillId="0" borderId="51" xfId="55" applyNumberFormat="1" applyFont="1" applyFill="1" applyBorder="1" applyProtection="1">
      <alignment/>
      <protection locked="0"/>
    </xf>
    <xf numFmtId="164" fontId="7" fillId="0" borderId="35" xfId="55" applyNumberFormat="1" applyFont="1" applyFill="1" applyBorder="1" applyProtection="1">
      <alignment/>
      <protection locked="0"/>
    </xf>
    <xf numFmtId="3" fontId="7" fillId="0" borderId="37" xfId="55" applyNumberFormat="1" applyFont="1" applyFill="1" applyBorder="1" applyProtection="1">
      <alignment/>
      <protection locked="0"/>
    </xf>
    <xf numFmtId="164" fontId="7" fillId="0" borderId="44" xfId="55" applyNumberFormat="1" applyFont="1" applyFill="1" applyBorder="1" applyProtection="1">
      <alignment/>
      <protection locked="0"/>
    </xf>
    <xf numFmtId="0" fontId="1" fillId="0" borderId="57" xfId="0" applyFont="1" applyBorder="1" applyAlignment="1">
      <alignment/>
    </xf>
    <xf numFmtId="1" fontId="7" fillId="0" borderId="58" xfId="55" applyNumberFormat="1" applyFont="1" applyFill="1" applyBorder="1" applyAlignment="1">
      <alignment horizontal="center"/>
      <protection/>
    </xf>
    <xf numFmtId="3" fontId="5" fillId="0" borderId="59" xfId="55" applyNumberFormat="1" applyFont="1" applyFill="1" applyBorder="1" applyProtection="1">
      <alignment/>
      <protection locked="0"/>
    </xf>
    <xf numFmtId="3" fontId="5" fillId="0" borderId="60" xfId="55" applyNumberFormat="1" applyFont="1" applyFill="1" applyBorder="1" applyProtection="1">
      <alignment/>
      <protection locked="0"/>
    </xf>
    <xf numFmtId="3" fontId="7" fillId="0" borderId="60" xfId="55" applyNumberFormat="1" applyFont="1" applyFill="1" applyBorder="1">
      <alignment/>
      <protection/>
    </xf>
    <xf numFmtId="3" fontId="7" fillId="0" borderId="61" xfId="55" applyNumberFormat="1" applyFont="1" applyFill="1" applyBorder="1">
      <alignment/>
      <protection/>
    </xf>
    <xf numFmtId="3" fontId="5" fillId="0" borderId="62" xfId="55" applyNumberFormat="1" applyFont="1" applyFill="1" applyBorder="1" applyProtection="1">
      <alignment/>
      <protection locked="0"/>
    </xf>
    <xf numFmtId="3" fontId="5" fillId="0" borderId="22" xfId="53" applyNumberFormat="1" applyFont="1" applyFill="1" applyBorder="1" applyProtection="1">
      <alignment/>
      <protection locked="0"/>
    </xf>
    <xf numFmtId="3" fontId="5" fillId="0" borderId="23" xfId="53" applyNumberFormat="1" applyFont="1" applyFill="1" applyBorder="1" applyProtection="1">
      <alignment/>
      <protection locked="0"/>
    </xf>
    <xf numFmtId="3" fontId="7" fillId="0" borderId="23" xfId="53" applyNumberFormat="1" applyFont="1" applyFill="1" applyBorder="1">
      <alignment/>
      <protection/>
    </xf>
    <xf numFmtId="3" fontId="7" fillId="0" borderId="63" xfId="53" applyNumberFormat="1" applyFont="1" applyFill="1" applyBorder="1">
      <alignment/>
      <protection/>
    </xf>
    <xf numFmtId="3" fontId="7" fillId="0" borderId="64" xfId="55" applyNumberFormat="1" applyFont="1" applyFill="1" applyBorder="1">
      <alignment/>
      <protection/>
    </xf>
    <xf numFmtId="3" fontId="5" fillId="0" borderId="59" xfId="53" applyNumberFormat="1" applyFont="1" applyFill="1" applyBorder="1" applyProtection="1">
      <alignment/>
      <protection locked="0"/>
    </xf>
    <xf numFmtId="3" fontId="5" fillId="0" borderId="60" xfId="53" applyNumberFormat="1" applyFont="1" applyFill="1" applyBorder="1" applyProtection="1">
      <alignment/>
      <protection locked="0"/>
    </xf>
    <xf numFmtId="3" fontId="7" fillId="0" borderId="60" xfId="53" applyNumberFormat="1" applyFont="1" applyFill="1" applyBorder="1">
      <alignment/>
      <protection/>
    </xf>
    <xf numFmtId="3" fontId="7" fillId="0" borderId="61" xfId="53" applyNumberFormat="1" applyFont="1" applyFill="1" applyBorder="1">
      <alignment/>
      <protection/>
    </xf>
    <xf numFmtId="3" fontId="5" fillId="0" borderId="62" xfId="53" applyNumberFormat="1" applyFont="1" applyFill="1" applyBorder="1" applyProtection="1">
      <alignment/>
      <protection locked="0"/>
    </xf>
    <xf numFmtId="1" fontId="7" fillId="0" borderId="65" xfId="55" applyNumberFormat="1" applyFont="1" applyFill="1" applyBorder="1" applyAlignment="1">
      <alignment horizontal="center"/>
      <protection/>
    </xf>
    <xf numFmtId="164" fontId="5" fillId="0" borderId="42" xfId="55" applyNumberFormat="1" applyFont="1" applyFill="1" applyBorder="1" applyProtection="1">
      <alignment/>
      <protection locked="0"/>
    </xf>
    <xf numFmtId="164" fontId="7" fillId="0" borderId="35" xfId="55" applyNumberFormat="1" applyFont="1" applyFill="1" applyBorder="1">
      <alignment/>
      <protection/>
    </xf>
    <xf numFmtId="164" fontId="7" fillId="0" borderId="44" xfId="55" applyNumberFormat="1" applyFont="1" applyFill="1" applyBorder="1">
      <alignment/>
      <protection/>
    </xf>
    <xf numFmtId="164" fontId="5" fillId="0" borderId="45" xfId="55" applyNumberFormat="1" applyFont="1" applyFill="1" applyBorder="1" applyProtection="1">
      <alignment/>
      <protection locked="0"/>
    </xf>
    <xf numFmtId="3" fontId="7" fillId="0" borderId="35" xfId="55" applyNumberFormat="1" applyFont="1" applyFill="1" applyBorder="1">
      <alignment/>
      <protection/>
    </xf>
    <xf numFmtId="3" fontId="7" fillId="0" borderId="44" xfId="55" applyNumberFormat="1" applyFont="1" applyFill="1" applyBorder="1">
      <alignment/>
      <protection/>
    </xf>
    <xf numFmtId="0" fontId="5" fillId="0" borderId="13" xfId="53" applyFont="1" applyFill="1" applyBorder="1" applyAlignment="1" applyProtection="1">
      <alignment vertical="center" wrapText="1"/>
      <protection locked="0"/>
    </xf>
    <xf numFmtId="0" fontId="5" fillId="0" borderId="25" xfId="53" applyFont="1" applyFill="1" applyBorder="1" applyAlignment="1" applyProtection="1">
      <alignment vertical="center" wrapText="1"/>
      <protection locked="0"/>
    </xf>
    <xf numFmtId="0" fontId="5" fillId="0" borderId="26" xfId="53" applyFont="1" applyFill="1" applyBorder="1" applyAlignment="1" applyProtection="1">
      <alignment vertical="center" wrapText="1"/>
      <protection locked="0"/>
    </xf>
    <xf numFmtId="0" fontId="5" fillId="0" borderId="28" xfId="53" applyFont="1" applyFill="1" applyBorder="1" applyAlignment="1" applyProtection="1">
      <alignment horizontal="center"/>
      <protection locked="0"/>
    </xf>
    <xf numFmtId="0" fontId="5" fillId="0" borderId="25" xfId="53" applyFont="1" applyFill="1" applyBorder="1" applyAlignment="1" applyProtection="1">
      <alignment horizontal="center"/>
      <protection locked="0"/>
    </xf>
    <xf numFmtId="0" fontId="5" fillId="0" borderId="26" xfId="53" applyFont="1" applyFill="1" applyBorder="1" applyAlignment="1" applyProtection="1">
      <alignment horizontal="center"/>
      <protection locked="0"/>
    </xf>
    <xf numFmtId="0" fontId="5" fillId="0" borderId="13" xfId="53" applyFont="1" applyFill="1" applyBorder="1" applyAlignment="1" applyProtection="1">
      <alignment horizontal="center"/>
      <protection locked="0"/>
    </xf>
    <xf numFmtId="0" fontId="5" fillId="0" borderId="24" xfId="53" applyFont="1" applyFill="1" applyBorder="1" applyAlignment="1" applyProtection="1">
      <alignment horizontal="center"/>
      <protection locked="0"/>
    </xf>
    <xf numFmtId="0" fontId="5" fillId="0" borderId="41" xfId="55" applyFont="1" applyFill="1" applyBorder="1" applyAlignment="1" applyProtection="1">
      <alignment horizontal="center" vertical="center" wrapText="1"/>
      <protection locked="0"/>
    </xf>
    <xf numFmtId="0" fontId="7" fillId="0" borderId="25" xfId="53" applyFont="1" applyFill="1" applyBorder="1" applyAlignment="1">
      <alignment horizontal="center" vertical="center"/>
      <protection/>
    </xf>
    <xf numFmtId="0" fontId="7" fillId="0" borderId="26" xfId="53" applyFont="1" applyFill="1" applyBorder="1" applyAlignment="1">
      <alignment horizontal="center" vertical="center"/>
      <protection/>
    </xf>
    <xf numFmtId="0" fontId="5" fillId="0" borderId="26" xfId="55" applyFont="1" applyFill="1" applyBorder="1" applyAlignment="1" applyProtection="1">
      <alignment horizontal="center" vertical="center" wrapText="1"/>
      <protection locked="0"/>
    </xf>
    <xf numFmtId="0" fontId="5" fillId="0" borderId="13" xfId="55" applyFont="1" applyFill="1" applyBorder="1" applyAlignment="1" applyProtection="1">
      <alignment horizontal="center"/>
      <protection locked="0"/>
    </xf>
    <xf numFmtId="0" fontId="5" fillId="0" borderId="24" xfId="55" applyFont="1" applyFill="1" applyBorder="1" applyAlignment="1" applyProtection="1">
      <alignment horizontal="center"/>
      <protection locked="0"/>
    </xf>
    <xf numFmtId="0" fontId="6" fillId="0" borderId="52" xfId="0" applyFont="1" applyFill="1" applyBorder="1" applyAlignment="1">
      <alignment horizontal="center" vertical="center" wrapText="1"/>
    </xf>
    <xf numFmtId="0" fontId="7" fillId="0" borderId="13" xfId="53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 applyProtection="1">
      <alignment horizontal="center" vertical="center"/>
      <protection locked="0"/>
    </xf>
    <xf numFmtId="0" fontId="5" fillId="0" borderId="25" xfId="55" applyFont="1" applyFill="1" applyBorder="1" applyAlignment="1" applyProtection="1">
      <alignment horizontal="center" vertical="center"/>
      <protection locked="0"/>
    </xf>
    <xf numFmtId="0" fontId="5" fillId="0" borderId="26" xfId="55" applyFont="1" applyFill="1" applyBorder="1" applyAlignment="1" applyProtection="1">
      <alignment horizontal="center" vertical="center"/>
      <protection locked="0"/>
    </xf>
    <xf numFmtId="0" fontId="5" fillId="0" borderId="28" xfId="55" applyFont="1" applyFill="1" applyBorder="1" applyAlignment="1" applyProtection="1">
      <alignment horizontal="center"/>
      <protection locked="0"/>
    </xf>
    <xf numFmtId="0" fontId="5" fillId="0" borderId="25" xfId="55" applyFont="1" applyFill="1" applyBorder="1" applyAlignment="1" applyProtection="1">
      <alignment horizontal="center"/>
      <protection locked="0"/>
    </xf>
    <xf numFmtId="0" fontId="5" fillId="0" borderId="26" xfId="55" applyFont="1" applyFill="1" applyBorder="1" applyAlignment="1" applyProtection="1">
      <alignment horizontal="center"/>
      <protection locked="0"/>
    </xf>
    <xf numFmtId="3" fontId="7" fillId="0" borderId="28" xfId="53" applyNumberFormat="1" applyFont="1" applyFill="1" applyBorder="1" applyAlignment="1">
      <alignment vertical="center"/>
      <protection/>
    </xf>
    <xf numFmtId="3" fontId="7" fillId="0" borderId="24" xfId="53" applyNumberFormat="1" applyFont="1" applyFill="1" applyBorder="1" applyAlignment="1">
      <alignment vertical="center"/>
      <protection/>
    </xf>
    <xf numFmtId="0" fontId="5" fillId="0" borderId="13" xfId="55" applyFont="1" applyFill="1" applyBorder="1" applyAlignment="1" applyProtection="1">
      <alignment horizontal="center" vertical="center" wrapText="1"/>
      <protection locked="0"/>
    </xf>
    <xf numFmtId="0" fontId="5" fillId="0" borderId="25" xfId="55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Border="1" applyAlignment="1">
      <alignment/>
    </xf>
    <xf numFmtId="0" fontId="5" fillId="0" borderId="26" xfId="55" applyFont="1" applyFill="1" applyBorder="1" applyAlignment="1" applyProtection="1">
      <alignment vertical="center" wrapText="1"/>
      <protection locked="0"/>
    </xf>
    <xf numFmtId="3" fontId="34" fillId="0" borderId="0" xfId="0" applyNumberFormat="1" applyFont="1" applyFill="1" applyBorder="1" applyAlignment="1" applyProtection="1">
      <alignment horizontal="right" vertical="center"/>
      <protection locked="0"/>
    </xf>
    <xf numFmtId="3" fontId="35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right" vertical="center"/>
    </xf>
    <xf numFmtId="3" fontId="36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37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7" fillId="0" borderId="66" xfId="56" applyNumberFormat="1" applyFont="1" applyFill="1" applyBorder="1" applyProtection="1">
      <alignment/>
      <protection locked="0"/>
    </xf>
    <xf numFmtId="3" fontId="7" fillId="0" borderId="27" xfId="0" applyNumberFormat="1" applyFont="1" applyFill="1" applyBorder="1" applyAlignment="1" applyProtection="1">
      <alignment/>
      <protection locked="0"/>
    </xf>
    <xf numFmtId="3" fontId="7" fillId="0" borderId="67" xfId="0" applyNumberFormat="1" applyFont="1" applyFill="1" applyBorder="1" applyAlignment="1" applyProtection="1">
      <alignment/>
      <protection locked="0"/>
    </xf>
    <xf numFmtId="3" fontId="39" fillId="0" borderId="0" xfId="0" applyNumberFormat="1" applyFont="1" applyFill="1" applyBorder="1" applyAlignment="1" applyProtection="1">
      <alignment/>
      <protection locked="0"/>
    </xf>
    <xf numFmtId="3" fontId="40" fillId="0" borderId="0" xfId="0" applyNumberFormat="1" applyFont="1" applyFill="1" applyBorder="1" applyAlignment="1" applyProtection="1">
      <alignment/>
      <protection locked="0"/>
    </xf>
    <xf numFmtId="3" fontId="39" fillId="0" borderId="0" xfId="54" applyNumberFormat="1" applyFont="1" applyFill="1" applyBorder="1" applyProtection="1">
      <alignment/>
      <protection locked="0"/>
    </xf>
    <xf numFmtId="3" fontId="39" fillId="0" borderId="0" xfId="0" applyNumberFormat="1" applyFont="1" applyFill="1" applyBorder="1" applyAlignment="1">
      <alignment/>
    </xf>
    <xf numFmtId="164" fontId="7" fillId="0" borderId="0" xfId="56" applyNumberFormat="1" applyFont="1" applyFill="1" applyBorder="1" applyAlignment="1" applyProtection="1">
      <alignment horizontal="right" vertical="center"/>
      <protection locked="0"/>
    </xf>
    <xf numFmtId="0" fontId="37" fillId="0" borderId="0" xfId="0" applyFont="1" applyFill="1" applyBorder="1" applyAlignment="1">
      <alignment/>
    </xf>
    <xf numFmtId="164" fontId="7" fillId="0" borderId="0" xfId="56" applyNumberFormat="1" applyFont="1" applyFill="1" applyBorder="1" applyAlignment="1">
      <alignment horizontal="right" vertical="center"/>
      <protection/>
    </xf>
    <xf numFmtId="3" fontId="7" fillId="0" borderId="0" xfId="56" applyNumberFormat="1" applyFont="1" applyFill="1" applyBorder="1">
      <alignment/>
      <protection/>
    </xf>
    <xf numFmtId="3" fontId="41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3" fontId="7" fillId="0" borderId="0" xfId="56" applyNumberFormat="1" applyFont="1" applyFill="1" applyBorder="1" applyProtection="1">
      <alignment/>
      <protection locked="0"/>
    </xf>
    <xf numFmtId="0" fontId="35" fillId="0" borderId="0" xfId="0" applyFont="1" applyFill="1" applyBorder="1" applyAlignment="1">
      <alignment/>
    </xf>
    <xf numFmtId="0" fontId="7" fillId="0" borderId="0" xfId="56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3" fillId="0" borderId="0" xfId="0" applyNumberFormat="1" applyFont="1" applyFill="1" applyBorder="1" applyAlignment="1">
      <alignment vertical="center" wrapText="1"/>
    </xf>
    <xf numFmtId="3" fontId="43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 vertical="center" wrapText="1"/>
    </xf>
    <xf numFmtId="3" fontId="4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26" fillId="0" borderId="0" xfId="0" applyFont="1" applyFill="1" applyBorder="1" applyAlignment="1">
      <alignment vertical="center" wrapText="1"/>
    </xf>
    <xf numFmtId="3" fontId="2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13" xfId="55" applyFont="1" applyFill="1" applyBorder="1" applyAlignment="1" applyProtection="1">
      <alignment vertical="center" wrapText="1"/>
      <protection locked="0"/>
    </xf>
    <xf numFmtId="0" fontId="5" fillId="0" borderId="25" xfId="55" applyFont="1" applyFill="1" applyBorder="1" applyAlignment="1" applyProtection="1">
      <alignment vertical="center" wrapText="1"/>
      <protection locked="0"/>
    </xf>
    <xf numFmtId="0" fontId="5" fillId="0" borderId="13" xfId="53" applyFont="1" applyFill="1" applyBorder="1" applyAlignment="1" applyProtection="1">
      <alignment horizontal="center" vertical="center"/>
      <protection locked="0"/>
    </xf>
    <xf numFmtId="0" fontId="5" fillId="0" borderId="25" xfId="53" applyFont="1" applyFill="1" applyBorder="1" applyAlignment="1" applyProtection="1">
      <alignment horizontal="center" vertical="center"/>
      <protection locked="0"/>
    </xf>
    <xf numFmtId="0" fontId="5" fillId="0" borderId="26" xfId="53" applyFont="1" applyFill="1" applyBorder="1" applyAlignment="1" applyProtection="1">
      <alignment horizontal="center" vertical="center"/>
      <protection locked="0"/>
    </xf>
    <xf numFmtId="0" fontId="5" fillId="0" borderId="13" xfId="53" applyFont="1" applyFill="1" applyBorder="1" applyAlignment="1" applyProtection="1">
      <alignment horizontal="center" vertical="center" wrapText="1"/>
      <protection locked="0"/>
    </xf>
    <xf numFmtId="0" fontId="5" fillId="0" borderId="25" xfId="53" applyFont="1" applyFill="1" applyBorder="1" applyAlignment="1" applyProtection="1">
      <alignment horizontal="center" vertical="center" wrapText="1"/>
      <protection locked="0"/>
    </xf>
    <xf numFmtId="0" fontId="5" fillId="0" borderId="26" xfId="53" applyFont="1" applyFill="1" applyBorder="1" applyAlignment="1" applyProtection="1">
      <alignment horizontal="center" vertical="center" wrapText="1"/>
      <protection locked="0"/>
    </xf>
    <xf numFmtId="49" fontId="5" fillId="0" borderId="13" xfId="53" applyNumberFormat="1" applyFont="1" applyFill="1" applyBorder="1" applyAlignment="1" applyProtection="1">
      <alignment horizontal="center" vertical="center"/>
      <protection locked="0"/>
    </xf>
    <xf numFmtId="49" fontId="5" fillId="0" borderId="25" xfId="53" applyNumberFormat="1" applyFont="1" applyFill="1" applyBorder="1" applyAlignment="1" applyProtection="1">
      <alignment horizontal="center" vertical="center"/>
      <protection locked="0"/>
    </xf>
    <xf numFmtId="49" fontId="5" fillId="0" borderId="26" xfId="53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68" xfId="0" applyFont="1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0" fontId="7" fillId="0" borderId="21" xfId="0" applyFont="1" applyFill="1" applyBorder="1" applyAlignment="1" applyProtection="1">
      <alignment horizontal="center"/>
      <protection locked="0"/>
    </xf>
    <xf numFmtId="3" fontId="7" fillId="0" borderId="25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25" xfId="0" applyFont="1" applyFill="1" applyBorder="1" applyAlignment="1" applyProtection="1">
      <alignment vertical="center" wrapText="1"/>
      <protection locked="0"/>
    </xf>
    <xf numFmtId="0" fontId="7" fillId="0" borderId="26" xfId="0" applyFont="1" applyFill="1" applyBorder="1" applyAlignment="1" applyProtection="1">
      <alignment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vertical="center" wrapText="1"/>
      <protection locked="0"/>
    </xf>
    <xf numFmtId="0" fontId="7" fillId="0" borderId="15" xfId="0" applyFont="1" applyFill="1" applyBorder="1" applyAlignment="1" applyProtection="1">
      <alignment vertical="center" wrapText="1"/>
      <protection locked="0"/>
    </xf>
    <xf numFmtId="0" fontId="7" fillId="0" borderId="21" xfId="0" applyFont="1" applyFill="1" applyBorder="1" applyAlignment="1" applyProtection="1">
      <alignment vertical="center" wrapText="1"/>
      <protection locked="0"/>
    </xf>
    <xf numFmtId="0" fontId="7" fillId="0" borderId="47" xfId="0" applyFont="1" applyFill="1" applyBorder="1" applyAlignment="1" applyProtection="1">
      <alignment vertical="center" wrapText="1"/>
      <protection locked="0"/>
    </xf>
    <xf numFmtId="0" fontId="7" fillId="0" borderId="48" xfId="0" applyFont="1" applyFill="1" applyBorder="1" applyAlignment="1" applyProtection="1">
      <alignment vertical="center" wrapText="1"/>
      <protection locked="0"/>
    </xf>
    <xf numFmtId="0" fontId="7" fillId="0" borderId="49" xfId="0" applyFont="1" applyFill="1" applyBorder="1" applyAlignment="1" applyProtection="1">
      <alignment vertical="center" wrapText="1"/>
      <protection locked="0"/>
    </xf>
    <xf numFmtId="0" fontId="7" fillId="0" borderId="47" xfId="45" applyFont="1" applyFill="1" applyBorder="1" applyAlignment="1" applyProtection="1">
      <alignment vertical="center" wrapText="1"/>
      <protection locked="0"/>
    </xf>
    <xf numFmtId="0" fontId="7" fillId="0" borderId="13" xfId="45" applyFont="1" applyFill="1" applyBorder="1" applyAlignment="1" applyProtection="1">
      <alignment vertical="center" wrapText="1"/>
      <protection locked="0"/>
    </xf>
    <xf numFmtId="0" fontId="7" fillId="0" borderId="25" xfId="45" applyFont="1" applyFill="1" applyBorder="1" applyAlignment="1" applyProtection="1">
      <alignment vertical="center" wrapText="1"/>
      <protection locked="0"/>
    </xf>
    <xf numFmtId="0" fontId="7" fillId="0" borderId="26" xfId="45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 applyProtection="1">
      <alignment vertical="center" wrapText="1"/>
      <protection locked="0"/>
    </xf>
    <xf numFmtId="0" fontId="7" fillId="0" borderId="26" xfId="0" applyFont="1" applyFill="1" applyBorder="1" applyAlignment="1">
      <alignment horizontal="center" vertical="center" wrapText="1"/>
    </xf>
    <xf numFmtId="3" fontId="7" fillId="0" borderId="69" xfId="0" applyNumberFormat="1" applyFont="1" applyFill="1" applyBorder="1" applyAlignment="1">
      <alignment vertical="center"/>
    </xf>
    <xf numFmtId="3" fontId="7" fillId="0" borderId="70" xfId="0" applyNumberFormat="1" applyFont="1" applyFill="1" applyBorder="1" applyAlignment="1">
      <alignment vertical="center"/>
    </xf>
    <xf numFmtId="3" fontId="7" fillId="0" borderId="48" xfId="0" applyNumberFormat="1" applyFont="1" applyFill="1" applyBorder="1" applyAlignment="1">
      <alignment vertical="center"/>
    </xf>
    <xf numFmtId="3" fontId="7" fillId="0" borderId="49" xfId="0" applyNumberFormat="1" applyFont="1" applyFill="1" applyBorder="1" applyAlignment="1">
      <alignment vertical="center"/>
    </xf>
    <xf numFmtId="3" fontId="7" fillId="0" borderId="28" xfId="56" applyNumberFormat="1" applyFont="1" applyFill="1" applyBorder="1" applyAlignment="1">
      <alignment horizontal="right" vertical="center"/>
      <protection/>
    </xf>
    <xf numFmtId="3" fontId="7" fillId="0" borderId="24" xfId="56" applyNumberFormat="1" applyFont="1" applyFill="1" applyBorder="1" applyAlignment="1">
      <alignment horizontal="right" vertical="center"/>
      <protection/>
    </xf>
    <xf numFmtId="3" fontId="7" fillId="0" borderId="25" xfId="56" applyNumberFormat="1" applyFont="1" applyFill="1" applyBorder="1" applyAlignment="1">
      <alignment horizontal="right" vertical="center"/>
      <protection/>
    </xf>
    <xf numFmtId="3" fontId="7" fillId="0" borderId="26" xfId="56" applyNumberFormat="1" applyFont="1" applyFill="1" applyBorder="1" applyAlignment="1">
      <alignment horizontal="right" vertical="center"/>
      <protection/>
    </xf>
    <xf numFmtId="0" fontId="7" fillId="0" borderId="13" xfId="56" applyFont="1" applyFill="1" applyBorder="1" applyAlignment="1">
      <alignment horizontal="center" vertical="center"/>
      <protection/>
    </xf>
    <xf numFmtId="0" fontId="7" fillId="0" borderId="25" xfId="56" applyFont="1" applyFill="1" applyBorder="1" applyAlignment="1">
      <alignment horizontal="center" vertical="center"/>
      <protection/>
    </xf>
    <xf numFmtId="0" fontId="7" fillId="0" borderId="26" xfId="56" applyFont="1" applyFill="1" applyBorder="1" applyAlignment="1">
      <alignment horizontal="center" vertical="center"/>
      <protection/>
    </xf>
    <xf numFmtId="0" fontId="7" fillId="0" borderId="13" xfId="56" applyFont="1" applyFill="1" applyBorder="1" applyAlignment="1" applyProtection="1">
      <alignment vertical="center" wrapText="1"/>
      <protection locked="0"/>
    </xf>
    <xf numFmtId="0" fontId="7" fillId="0" borderId="25" xfId="56" applyFont="1" applyFill="1" applyBorder="1" applyAlignment="1" applyProtection="1">
      <alignment vertical="center" wrapText="1"/>
      <protection locked="0"/>
    </xf>
    <xf numFmtId="0" fontId="7" fillId="0" borderId="26" xfId="56" applyFont="1" applyFill="1" applyBorder="1" applyAlignment="1" applyProtection="1">
      <alignment vertical="center" wrapText="1"/>
      <protection locked="0"/>
    </xf>
    <xf numFmtId="0" fontId="7" fillId="0" borderId="13" xfId="56" applyFont="1" applyFill="1" applyBorder="1" applyAlignment="1" applyProtection="1">
      <alignment horizontal="center" vertical="center" wrapText="1"/>
      <protection locked="0"/>
    </xf>
    <xf numFmtId="0" fontId="7" fillId="0" borderId="25" xfId="56" applyFont="1" applyFill="1" applyBorder="1" applyAlignment="1" applyProtection="1">
      <alignment horizontal="center" vertical="center" wrapText="1"/>
      <protection locked="0"/>
    </xf>
    <xf numFmtId="0" fontId="7" fillId="0" borderId="26" xfId="56" applyFont="1" applyFill="1" applyBorder="1" applyAlignment="1" applyProtection="1">
      <alignment horizontal="center" vertical="center" wrapText="1"/>
      <protection locked="0"/>
    </xf>
    <xf numFmtId="0" fontId="7" fillId="0" borderId="13" xfId="56" applyFont="1" applyFill="1" applyBorder="1" applyAlignment="1" applyProtection="1">
      <alignment horizontal="center"/>
      <protection locked="0"/>
    </xf>
    <xf numFmtId="0" fontId="7" fillId="0" borderId="25" xfId="56" applyFont="1" applyFill="1" applyBorder="1" applyAlignment="1" applyProtection="1">
      <alignment horizontal="center"/>
      <protection locked="0"/>
    </xf>
    <xf numFmtId="0" fontId="7" fillId="0" borderId="24" xfId="56" applyFont="1" applyFill="1" applyBorder="1" applyAlignment="1" applyProtection="1">
      <alignment horizontal="center"/>
      <protection locked="0"/>
    </xf>
    <xf numFmtId="0" fontId="7" fillId="0" borderId="26" xfId="56" applyFont="1" applyFill="1" applyBorder="1" applyAlignment="1" applyProtection="1">
      <alignment horizontal="center"/>
      <protection locked="0"/>
    </xf>
    <xf numFmtId="0" fontId="7" fillId="0" borderId="13" xfId="56" applyFont="1" applyFill="1" applyBorder="1" applyAlignment="1" applyProtection="1">
      <alignment horizontal="left" vertical="center" wrapText="1"/>
      <protection locked="0"/>
    </xf>
    <xf numFmtId="0" fontId="7" fillId="0" borderId="25" xfId="56" applyFont="1" applyFill="1" applyBorder="1" applyAlignment="1" applyProtection="1">
      <alignment horizontal="left" vertical="center" wrapText="1"/>
      <protection locked="0"/>
    </xf>
    <xf numFmtId="0" fontId="7" fillId="0" borderId="26" xfId="56" applyFont="1" applyFill="1" applyBorder="1" applyAlignment="1" applyProtection="1">
      <alignment horizontal="left" vertical="center" wrapText="1"/>
      <protection locked="0"/>
    </xf>
    <xf numFmtId="0" fontId="7" fillId="0" borderId="14" xfId="56" applyFont="1" applyFill="1" applyBorder="1" applyAlignment="1" applyProtection="1">
      <alignment horizontal="center" vertical="center" wrapText="1"/>
      <protection locked="0"/>
    </xf>
    <xf numFmtId="0" fontId="7" fillId="0" borderId="15" xfId="56" applyFont="1" applyFill="1" applyBorder="1" applyAlignment="1" applyProtection="1">
      <alignment horizontal="center" vertical="center" wrapText="1"/>
      <protection locked="0"/>
    </xf>
    <xf numFmtId="0" fontId="7" fillId="0" borderId="21" xfId="56" applyFont="1" applyFill="1" applyBorder="1" applyAlignment="1" applyProtection="1">
      <alignment horizontal="center" vertical="center" wrapText="1"/>
      <protection locked="0"/>
    </xf>
    <xf numFmtId="0" fontId="7" fillId="0" borderId="14" xfId="56" applyFont="1" applyFill="1" applyBorder="1" applyAlignment="1" applyProtection="1">
      <alignment horizontal="center"/>
      <protection locked="0"/>
    </xf>
    <xf numFmtId="0" fontId="7" fillId="0" borderId="15" xfId="56" applyFont="1" applyFill="1" applyBorder="1" applyAlignment="1" applyProtection="1">
      <alignment horizontal="center"/>
      <protection locked="0"/>
    </xf>
    <xf numFmtId="3" fontId="7" fillId="0" borderId="28" xfId="56" applyNumberFormat="1" applyFont="1" applyFill="1" applyBorder="1" applyAlignment="1">
      <alignment vertical="center"/>
      <protection/>
    </xf>
    <xf numFmtId="3" fontId="7" fillId="0" borderId="24" xfId="56" applyNumberFormat="1" applyFont="1" applyFill="1" applyBorder="1" applyAlignment="1">
      <alignment vertical="center"/>
      <protection/>
    </xf>
    <xf numFmtId="0" fontId="7" fillId="0" borderId="21" xfId="56" applyFont="1" applyFill="1" applyBorder="1" applyAlignment="1" applyProtection="1">
      <alignment horizontal="center"/>
      <protection locked="0"/>
    </xf>
    <xf numFmtId="3" fontId="7" fillId="0" borderId="25" xfId="56" applyNumberFormat="1" applyFont="1" applyFill="1" applyBorder="1" applyAlignment="1">
      <alignment vertical="center"/>
      <protection/>
    </xf>
    <xf numFmtId="3" fontId="7" fillId="0" borderId="26" xfId="56" applyNumberFormat="1" applyFont="1" applyFill="1" applyBorder="1" applyAlignment="1">
      <alignment vertical="center"/>
      <protection/>
    </xf>
    <xf numFmtId="3" fontId="7" fillId="0" borderId="15" xfId="56" applyNumberFormat="1" applyFont="1" applyFill="1" applyBorder="1" applyAlignment="1">
      <alignment horizontal="right" vertical="center"/>
      <protection/>
    </xf>
    <xf numFmtId="3" fontId="7" fillId="0" borderId="28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28" xfId="56" applyFont="1" applyFill="1" applyBorder="1" applyAlignment="1" applyProtection="1">
      <alignment horizontal="center"/>
      <protection locked="0"/>
    </xf>
    <xf numFmtId="3" fontId="7" fillId="0" borderId="21" xfId="56" applyNumberFormat="1" applyFont="1" applyFill="1" applyBorder="1" applyAlignment="1">
      <alignment horizontal="right" vertical="center"/>
      <protection/>
    </xf>
    <xf numFmtId="3" fontId="7" fillId="0" borderId="25" xfId="0" applyNumberFormat="1" applyFont="1" applyFill="1" applyBorder="1" applyAlignment="1">
      <alignment horizontal="right" vertical="center"/>
    </xf>
    <xf numFmtId="3" fontId="7" fillId="0" borderId="26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 vertical="center"/>
    </xf>
    <xf numFmtId="0" fontId="6" fillId="0" borderId="52" xfId="0" applyFont="1" applyFill="1" applyBorder="1" applyAlignment="1">
      <alignment horizontal="center" vertical="center"/>
    </xf>
    <xf numFmtId="0" fontId="7" fillId="0" borderId="13" xfId="55" applyFont="1" applyFill="1" applyBorder="1" applyAlignment="1">
      <alignment horizontal="center" vertical="center"/>
      <protection/>
    </xf>
    <xf numFmtId="0" fontId="7" fillId="0" borderId="25" xfId="55" applyFont="1" applyFill="1" applyBorder="1" applyAlignment="1">
      <alignment horizontal="center" vertical="center"/>
      <protection/>
    </xf>
    <xf numFmtId="0" fontId="7" fillId="0" borderId="26" xfId="55" applyFont="1" applyFill="1" applyBorder="1" applyAlignment="1">
      <alignment horizontal="center" vertical="center"/>
      <protection/>
    </xf>
    <xf numFmtId="3" fontId="7" fillId="0" borderId="28" xfId="55" applyNumberFormat="1" applyFont="1" applyFill="1" applyBorder="1" applyAlignment="1">
      <alignment vertical="center"/>
      <protection/>
    </xf>
    <xf numFmtId="0" fontId="4" fillId="0" borderId="24" xfId="55" applyFill="1" applyBorder="1" applyAlignment="1">
      <alignment vertical="center"/>
      <protection/>
    </xf>
    <xf numFmtId="0" fontId="29" fillId="0" borderId="0" xfId="55" applyFont="1" applyFill="1" applyBorder="1" applyAlignment="1" applyProtection="1">
      <alignment horizontal="center"/>
      <protection locked="0"/>
    </xf>
    <xf numFmtId="3" fontId="29" fillId="0" borderId="0" xfId="55" applyNumberFormat="1" applyFont="1" applyFill="1" applyBorder="1" applyAlignment="1">
      <alignment vertical="center"/>
      <protection/>
    </xf>
    <xf numFmtId="0" fontId="28" fillId="0" borderId="0" xfId="55" applyFont="1" applyFill="1" applyBorder="1" applyAlignment="1">
      <alignment vertical="center"/>
      <protection/>
    </xf>
    <xf numFmtId="0" fontId="29" fillId="0" borderId="0" xfId="55" applyFont="1" applyFill="1" applyBorder="1" applyAlignment="1">
      <alignment horizontal="center" vertical="center"/>
      <protection/>
    </xf>
    <xf numFmtId="0" fontId="29" fillId="0" borderId="0" xfId="55" applyFont="1" applyFill="1" applyBorder="1" applyAlignment="1" applyProtection="1">
      <alignment vertical="center" wrapText="1"/>
      <protection locked="0"/>
    </xf>
    <xf numFmtId="0" fontId="29" fillId="0" borderId="0" xfId="55" applyFont="1" applyFill="1" applyBorder="1" applyAlignment="1" applyProtection="1">
      <alignment horizontal="center" vertical="center"/>
      <protection locked="0"/>
    </xf>
    <xf numFmtId="0" fontId="29" fillId="0" borderId="0" xfId="55" applyFont="1" applyFill="1" applyBorder="1" applyAlignment="1" applyProtection="1">
      <alignment horizontal="center" vertical="center" wrapText="1"/>
      <protection locked="0"/>
    </xf>
    <xf numFmtId="0" fontId="7" fillId="0" borderId="17" xfId="55" applyFont="1" applyFill="1" applyBorder="1" applyAlignment="1">
      <alignment horizontal="center" vertical="center"/>
      <protection/>
    </xf>
    <xf numFmtId="0" fontId="7" fillId="0" borderId="31" xfId="55" applyFont="1" applyFill="1" applyBorder="1" applyAlignment="1">
      <alignment horizontal="center" vertical="center"/>
      <protection/>
    </xf>
    <xf numFmtId="0" fontId="7" fillId="0" borderId="47" xfId="55" applyFont="1" applyFill="1" applyBorder="1" applyAlignment="1">
      <alignment horizontal="center" vertical="center"/>
      <protection/>
    </xf>
    <xf numFmtId="0" fontId="7" fillId="0" borderId="41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48" xfId="55" applyFont="1" applyFill="1" applyBorder="1" applyAlignment="1">
      <alignment horizontal="center" vertical="center"/>
      <protection/>
    </xf>
    <xf numFmtId="0" fontId="7" fillId="0" borderId="71" xfId="55" applyFont="1" applyFill="1" applyBorder="1" applyAlignment="1">
      <alignment horizontal="center" vertical="center"/>
      <protection/>
    </xf>
    <xf numFmtId="0" fontId="7" fillId="0" borderId="52" xfId="55" applyFont="1" applyFill="1" applyBorder="1" applyAlignment="1">
      <alignment horizontal="center" vertical="center"/>
      <protection/>
    </xf>
    <xf numFmtId="0" fontId="7" fillId="0" borderId="49" xfId="55" applyFont="1" applyFill="1" applyBorder="1" applyAlignment="1">
      <alignment horizontal="center" vertical="center"/>
      <protection/>
    </xf>
    <xf numFmtId="3" fontId="7" fillId="0" borderId="0" xfId="53" applyNumberFormat="1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_Sprawozdanie z wykonania budżetu 2013 r- załącznik nr 6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przedsięwzięcia pozostałe do WPF ASIA" xfId="53"/>
    <cellStyle name="Normalny_Sprawozdanie nakłady VI 2012" xfId="54"/>
    <cellStyle name="Normalny_WPF 2013 zał 2 i 3 URM 27listopada" xfId="55"/>
    <cellStyle name="Normalny_WPF na wrzesień 2011 AUTOPOPRAWKA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anowanie\Asia\Moje%20dokumenty\Bud&#380;et%202012\WPF\Za&#322;%20nr%202%20cz%202%20i%203%2027.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 nr 2 do URM cz. 2 "/>
      <sheetName val="zał. nr 2 do URM cz. 3"/>
    </sheetNames>
    <sheetDataSet>
      <sheetData sheetId="0">
        <row r="350">
          <cell r="H350">
            <v>0</v>
          </cell>
          <cell r="I350">
            <v>292500</v>
          </cell>
          <cell r="J350">
            <v>0</v>
          </cell>
          <cell r="K350">
            <v>0</v>
          </cell>
        </row>
        <row r="351">
          <cell r="H351">
            <v>115903179</v>
          </cell>
          <cell r="I351">
            <v>114286217</v>
          </cell>
          <cell r="J351">
            <v>156595005</v>
          </cell>
          <cell r="K351">
            <v>146045717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YN@MO%2050%%20(DYNamic%20Citizens%20@ctive%20for%20Mobility)%20-%207%20Program%20Ramowy%20(FP7-SST-CIVITAS-2011-MOVE)" TargetMode="External" /><Relationship Id="rId2" Type="http://schemas.openxmlformats.org/officeDocument/2006/relationships/hyperlink" Target="mailto:DYN@MO%2075%%20(DYNamic%20Citizens%20@ctive%20for%20Mobility)%20-%207%20Program%20Ramowy%20(FP7-SST-CIVITAS-2011-MOVE)" TargetMode="External" /><Relationship Id="rId3" Type="http://schemas.openxmlformats.org/officeDocument/2006/relationships/hyperlink" Target="mailto:DYN@MO%20100%%20(DYNamic%20Citizens%20@ctive%20for%20Mobility)%20-%207%20Program%20Ramowy%20(FP7-SST-CIVITAS-2011-MOVE)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70"/>
  <sheetViews>
    <sheetView view="pageBreakPreview" zoomScaleSheetLayoutView="100" workbookViewId="0" topLeftCell="A1">
      <selection activeCell="M3" sqref="M3"/>
    </sheetView>
  </sheetViews>
  <sheetFormatPr defaultColWidth="9.00390625" defaultRowHeight="12.75"/>
  <cols>
    <col min="1" max="1" width="3.25390625" style="53" customWidth="1"/>
    <col min="2" max="2" width="31.25390625" style="53" customWidth="1"/>
    <col min="3" max="3" width="8.375" style="54" customWidth="1"/>
    <col min="4" max="4" width="12.25390625" style="54" customWidth="1"/>
    <col min="5" max="5" width="12.25390625" style="54" hidden="1" customWidth="1"/>
    <col min="6" max="6" width="7.625" style="54" customWidth="1"/>
    <col min="7" max="7" width="11.00390625" style="53" customWidth="1"/>
    <col min="8" max="8" width="13.125" style="53" customWidth="1"/>
    <col min="9" max="9" width="9.375" style="90" customWidth="1"/>
    <col min="10" max="10" width="10.25390625" style="90" customWidth="1"/>
    <col min="11" max="11" width="10.625" style="90" bestFit="1" customWidth="1"/>
    <col min="12" max="12" width="9.375" style="90" customWidth="1"/>
    <col min="13" max="13" width="8.625" style="90" customWidth="1"/>
    <col min="14" max="14" width="7.75390625" style="90" hidden="1" customWidth="1"/>
    <col min="15" max="38" width="9.125" style="90" hidden="1" customWidth="1"/>
    <col min="39" max="39" width="9.625" style="53" bestFit="1" customWidth="1"/>
    <col min="40" max="40" width="11.125" style="53" customWidth="1"/>
    <col min="41" max="16384" width="9.125" style="53" customWidth="1"/>
  </cols>
  <sheetData>
    <row r="1" spans="1:7" s="4" customFormat="1" ht="15.75">
      <c r="A1" s="40" t="s">
        <v>186</v>
      </c>
      <c r="B1" s="14"/>
      <c r="C1" s="15"/>
      <c r="D1" s="15"/>
      <c r="E1" s="15"/>
      <c r="G1" s="14"/>
    </row>
    <row r="2" spans="1:12" s="4" customFormat="1" ht="12.75">
      <c r="A2" s="13"/>
      <c r="B2" s="14"/>
      <c r="C2" s="15"/>
      <c r="D2" s="15"/>
      <c r="E2" s="15"/>
      <c r="G2" s="14"/>
      <c r="L2" s="16" t="s">
        <v>64</v>
      </c>
    </row>
    <row r="3" spans="1:12" s="4" customFormat="1" ht="35.25" customHeight="1" thickBot="1">
      <c r="A3" s="316" t="s">
        <v>185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38" s="127" customFormat="1" ht="48" customHeight="1" thickBot="1">
      <c r="A4" s="254" t="s">
        <v>30</v>
      </c>
      <c r="B4" s="183" t="s">
        <v>31</v>
      </c>
      <c r="C4" s="184" t="s">
        <v>32</v>
      </c>
      <c r="D4" s="184" t="s">
        <v>33</v>
      </c>
      <c r="E4" s="185" t="s">
        <v>187</v>
      </c>
      <c r="F4" s="116" t="s">
        <v>34</v>
      </c>
      <c r="G4" s="115" t="s">
        <v>89</v>
      </c>
      <c r="H4" s="115" t="s">
        <v>45</v>
      </c>
      <c r="I4" s="186" t="s">
        <v>233</v>
      </c>
      <c r="J4" s="182" t="s">
        <v>26</v>
      </c>
      <c r="K4" s="11" t="s">
        <v>27</v>
      </c>
      <c r="L4" s="12" t="s">
        <v>235</v>
      </c>
      <c r="M4" s="11" t="s">
        <v>44</v>
      </c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</row>
    <row r="5" spans="1:38" s="127" customFormat="1" ht="13.5" thickBot="1">
      <c r="A5" s="56">
        <v>1</v>
      </c>
      <c r="B5" s="117">
        <v>2</v>
      </c>
      <c r="C5" s="56">
        <v>3</v>
      </c>
      <c r="D5" s="56">
        <v>4</v>
      </c>
      <c r="E5" s="180"/>
      <c r="F5" s="56">
        <v>5</v>
      </c>
      <c r="G5" s="56">
        <v>6</v>
      </c>
      <c r="H5" s="117">
        <v>7</v>
      </c>
      <c r="I5" s="181">
        <v>8</v>
      </c>
      <c r="J5" s="176">
        <v>9</v>
      </c>
      <c r="K5" s="176">
        <v>10</v>
      </c>
      <c r="L5" s="176">
        <v>11</v>
      </c>
      <c r="M5" s="295">
        <v>12</v>
      </c>
      <c r="N5" s="279"/>
      <c r="O5" s="177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38" s="55" customFormat="1" ht="12.75" customHeight="1">
      <c r="A6" s="317">
        <v>1</v>
      </c>
      <c r="B6" s="405" t="s">
        <v>238</v>
      </c>
      <c r="C6" s="318">
        <v>71012</v>
      </c>
      <c r="D6" s="326" t="s">
        <v>46</v>
      </c>
      <c r="E6" s="57"/>
      <c r="F6" s="314">
        <v>2012</v>
      </c>
      <c r="G6" s="85" t="s">
        <v>47</v>
      </c>
      <c r="H6" s="59" t="s">
        <v>59</v>
      </c>
      <c r="I6" s="60">
        <v>108240</v>
      </c>
      <c r="J6" s="61">
        <v>108240</v>
      </c>
      <c r="K6" s="61">
        <v>108240</v>
      </c>
      <c r="L6" s="61">
        <f>SUM(I6,K6)</f>
        <v>216480</v>
      </c>
      <c r="M6" s="296"/>
      <c r="N6" s="280"/>
      <c r="O6" s="128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</row>
    <row r="7" spans="1:38" s="55" customFormat="1" ht="12.75">
      <c r="A7" s="311"/>
      <c r="B7" s="406"/>
      <c r="C7" s="319"/>
      <c r="D7" s="327"/>
      <c r="E7" s="63"/>
      <c r="F7" s="322"/>
      <c r="G7" s="324">
        <v>324720</v>
      </c>
      <c r="H7" s="64" t="s">
        <v>60</v>
      </c>
      <c r="I7" s="65"/>
      <c r="J7" s="66"/>
      <c r="K7" s="66"/>
      <c r="L7" s="66"/>
      <c r="M7" s="273"/>
      <c r="N7" s="281"/>
      <c r="O7" s="81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</row>
    <row r="8" spans="1:38" s="55" customFormat="1" ht="12.75">
      <c r="A8" s="311"/>
      <c r="B8" s="406"/>
      <c r="C8" s="319"/>
      <c r="D8" s="327"/>
      <c r="E8" s="63"/>
      <c r="F8" s="322"/>
      <c r="G8" s="325"/>
      <c r="H8" s="64" t="s">
        <v>150</v>
      </c>
      <c r="I8" s="65"/>
      <c r="J8" s="66"/>
      <c r="K8" s="66"/>
      <c r="L8" s="66"/>
      <c r="M8" s="273"/>
      <c r="N8" s="281"/>
      <c r="O8" s="81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</row>
    <row r="9" spans="1:38" s="55" customFormat="1" ht="12.75">
      <c r="A9" s="311"/>
      <c r="B9" s="406"/>
      <c r="C9" s="319"/>
      <c r="D9" s="327"/>
      <c r="E9" s="63"/>
      <c r="F9" s="315"/>
      <c r="G9" s="87" t="s">
        <v>51</v>
      </c>
      <c r="H9" s="64" t="s">
        <v>52</v>
      </c>
      <c r="I9" s="65"/>
      <c r="J9" s="66"/>
      <c r="K9" s="66"/>
      <c r="L9" s="66"/>
      <c r="M9" s="273"/>
      <c r="N9" s="281"/>
      <c r="O9" s="81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</row>
    <row r="10" spans="1:38" s="55" customFormat="1" ht="12.75">
      <c r="A10" s="311"/>
      <c r="B10" s="406"/>
      <c r="C10" s="319"/>
      <c r="D10" s="327"/>
      <c r="E10" s="63" t="s">
        <v>239</v>
      </c>
      <c r="F10" s="321">
        <v>2014</v>
      </c>
      <c r="G10" s="324">
        <v>0</v>
      </c>
      <c r="H10" s="64" t="s">
        <v>53</v>
      </c>
      <c r="I10" s="65"/>
      <c r="J10" s="66"/>
      <c r="K10" s="66"/>
      <c r="L10" s="66"/>
      <c r="M10" s="273"/>
      <c r="N10" s="281"/>
      <c r="O10" s="81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</row>
    <row r="11" spans="1:38" s="55" customFormat="1" ht="10.5" customHeight="1">
      <c r="A11" s="311"/>
      <c r="B11" s="406"/>
      <c r="C11" s="319"/>
      <c r="D11" s="327"/>
      <c r="E11" s="63"/>
      <c r="F11" s="322"/>
      <c r="G11" s="325"/>
      <c r="H11" s="64" t="s">
        <v>54</v>
      </c>
      <c r="I11" s="65"/>
      <c r="J11" s="66"/>
      <c r="K11" s="66"/>
      <c r="L11" s="66"/>
      <c r="M11" s="273"/>
      <c r="N11" s="281"/>
      <c r="O11" s="81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</row>
    <row r="12" spans="1:38" s="55" customFormat="1" ht="12.75">
      <c r="A12" s="311"/>
      <c r="B12" s="406"/>
      <c r="C12" s="319"/>
      <c r="D12" s="327"/>
      <c r="E12" s="63"/>
      <c r="F12" s="322"/>
      <c r="G12" s="87" t="s">
        <v>55</v>
      </c>
      <c r="H12" s="64" t="s">
        <v>56</v>
      </c>
      <c r="I12" s="69">
        <f aca="true" t="shared" si="0" ref="I12:AL12">I6+I8+I10</f>
        <v>108240</v>
      </c>
      <c r="J12" s="70">
        <f t="shared" si="0"/>
        <v>108240</v>
      </c>
      <c r="K12" s="70">
        <f t="shared" si="0"/>
        <v>108240</v>
      </c>
      <c r="L12" s="70">
        <f t="shared" si="0"/>
        <v>216480</v>
      </c>
      <c r="M12" s="297">
        <f>L12/G7</f>
        <v>0.6666666666666666</v>
      </c>
      <c r="N12" s="282">
        <f t="shared" si="0"/>
        <v>0</v>
      </c>
      <c r="O12" s="70">
        <f t="shared" si="0"/>
        <v>0</v>
      </c>
      <c r="P12" s="70">
        <f t="shared" si="0"/>
        <v>0</v>
      </c>
      <c r="Q12" s="70">
        <f t="shared" si="0"/>
        <v>0</v>
      </c>
      <c r="R12" s="70">
        <f t="shared" si="0"/>
        <v>0</v>
      </c>
      <c r="S12" s="70">
        <f t="shared" si="0"/>
        <v>0</v>
      </c>
      <c r="T12" s="70">
        <f t="shared" si="0"/>
        <v>0</v>
      </c>
      <c r="U12" s="70">
        <f t="shared" si="0"/>
        <v>0</v>
      </c>
      <c r="V12" s="70">
        <f t="shared" si="0"/>
        <v>0</v>
      </c>
      <c r="W12" s="70">
        <f t="shared" si="0"/>
        <v>0</v>
      </c>
      <c r="X12" s="70">
        <f t="shared" si="0"/>
        <v>0</v>
      </c>
      <c r="Y12" s="70">
        <f t="shared" si="0"/>
        <v>0</v>
      </c>
      <c r="Z12" s="70">
        <f t="shared" si="0"/>
        <v>0</v>
      </c>
      <c r="AA12" s="70">
        <f t="shared" si="0"/>
        <v>0</v>
      </c>
      <c r="AB12" s="70">
        <f t="shared" si="0"/>
        <v>0</v>
      </c>
      <c r="AC12" s="70">
        <f t="shared" si="0"/>
        <v>0</v>
      </c>
      <c r="AD12" s="70">
        <f t="shared" si="0"/>
        <v>0</v>
      </c>
      <c r="AE12" s="70">
        <f t="shared" si="0"/>
        <v>0</v>
      </c>
      <c r="AF12" s="70">
        <f t="shared" si="0"/>
        <v>0</v>
      </c>
      <c r="AG12" s="70">
        <f t="shared" si="0"/>
        <v>0</v>
      </c>
      <c r="AH12" s="70">
        <f t="shared" si="0"/>
        <v>0</v>
      </c>
      <c r="AI12" s="70">
        <f t="shared" si="0"/>
        <v>0</v>
      </c>
      <c r="AJ12" s="70">
        <f t="shared" si="0"/>
        <v>0</v>
      </c>
      <c r="AK12" s="70">
        <f t="shared" si="0"/>
        <v>0</v>
      </c>
      <c r="AL12" s="70">
        <f t="shared" si="0"/>
        <v>0</v>
      </c>
    </row>
    <row r="13" spans="1:38" s="55" customFormat="1" ht="13.5" thickBot="1">
      <c r="A13" s="311"/>
      <c r="B13" s="348"/>
      <c r="C13" s="320"/>
      <c r="D13" s="327"/>
      <c r="E13" s="63"/>
      <c r="F13" s="323"/>
      <c r="G13" s="89">
        <v>324720</v>
      </c>
      <c r="H13" s="72" t="s">
        <v>57</v>
      </c>
      <c r="I13" s="73">
        <f aca="true" t="shared" si="1" ref="I13:AL13">I7+I9+I11</f>
        <v>0</v>
      </c>
      <c r="J13" s="74">
        <f t="shared" si="1"/>
        <v>0</v>
      </c>
      <c r="K13" s="74">
        <f t="shared" si="1"/>
        <v>0</v>
      </c>
      <c r="L13" s="74">
        <f t="shared" si="1"/>
        <v>0</v>
      </c>
      <c r="M13" s="298"/>
      <c r="N13" s="283">
        <f t="shared" si="1"/>
        <v>0</v>
      </c>
      <c r="O13" s="74">
        <f t="shared" si="1"/>
        <v>0</v>
      </c>
      <c r="P13" s="74">
        <f t="shared" si="1"/>
        <v>0</v>
      </c>
      <c r="Q13" s="74">
        <f t="shared" si="1"/>
        <v>0</v>
      </c>
      <c r="R13" s="74">
        <f t="shared" si="1"/>
        <v>0</v>
      </c>
      <c r="S13" s="74">
        <f t="shared" si="1"/>
        <v>0</v>
      </c>
      <c r="T13" s="74">
        <f t="shared" si="1"/>
        <v>0</v>
      </c>
      <c r="U13" s="74">
        <f t="shared" si="1"/>
        <v>0</v>
      </c>
      <c r="V13" s="74">
        <f t="shared" si="1"/>
        <v>0</v>
      </c>
      <c r="W13" s="74">
        <f t="shared" si="1"/>
        <v>0</v>
      </c>
      <c r="X13" s="74">
        <f t="shared" si="1"/>
        <v>0</v>
      </c>
      <c r="Y13" s="74">
        <f t="shared" si="1"/>
        <v>0</v>
      </c>
      <c r="Z13" s="74">
        <f t="shared" si="1"/>
        <v>0</v>
      </c>
      <c r="AA13" s="74">
        <f t="shared" si="1"/>
        <v>0</v>
      </c>
      <c r="AB13" s="74">
        <f t="shared" si="1"/>
        <v>0</v>
      </c>
      <c r="AC13" s="74">
        <f t="shared" si="1"/>
        <v>0</v>
      </c>
      <c r="AD13" s="74">
        <f t="shared" si="1"/>
        <v>0</v>
      </c>
      <c r="AE13" s="74">
        <f t="shared" si="1"/>
        <v>0</v>
      </c>
      <c r="AF13" s="74">
        <f t="shared" si="1"/>
        <v>0</v>
      </c>
      <c r="AG13" s="74">
        <f t="shared" si="1"/>
        <v>0</v>
      </c>
      <c r="AH13" s="74">
        <f t="shared" si="1"/>
        <v>0</v>
      </c>
      <c r="AI13" s="74">
        <f t="shared" si="1"/>
        <v>0</v>
      </c>
      <c r="AJ13" s="74">
        <f t="shared" si="1"/>
        <v>0</v>
      </c>
      <c r="AK13" s="74">
        <f t="shared" si="1"/>
        <v>0</v>
      </c>
      <c r="AL13" s="74">
        <f t="shared" si="1"/>
        <v>0</v>
      </c>
    </row>
    <row r="14" spans="1:38" ht="12.75" customHeight="1">
      <c r="A14" s="317">
        <v>2</v>
      </c>
      <c r="B14" s="405" t="s">
        <v>149</v>
      </c>
      <c r="C14" s="318">
        <v>71095</v>
      </c>
      <c r="D14" s="326" t="s">
        <v>46</v>
      </c>
      <c r="E14" s="57"/>
      <c r="F14" s="314">
        <v>2010</v>
      </c>
      <c r="G14" s="85" t="s">
        <v>47</v>
      </c>
      <c r="H14" s="59" t="s">
        <v>59</v>
      </c>
      <c r="I14" s="60">
        <v>250000</v>
      </c>
      <c r="J14" s="61">
        <v>100000</v>
      </c>
      <c r="K14" s="61">
        <v>99993</v>
      </c>
      <c r="L14" s="61">
        <f>SUM(I14,K14)</f>
        <v>349993</v>
      </c>
      <c r="M14" s="296"/>
      <c r="N14" s="280"/>
      <c r="O14" s="128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</row>
    <row r="15" spans="1:38" ht="12.75">
      <c r="A15" s="311"/>
      <c r="B15" s="406"/>
      <c r="C15" s="319"/>
      <c r="D15" s="327"/>
      <c r="E15" s="63"/>
      <c r="F15" s="322"/>
      <c r="G15" s="324">
        <v>350000</v>
      </c>
      <c r="H15" s="64" t="s">
        <v>60</v>
      </c>
      <c r="I15" s="65"/>
      <c r="J15" s="66"/>
      <c r="K15" s="66"/>
      <c r="L15" s="66"/>
      <c r="M15" s="273"/>
      <c r="N15" s="281"/>
      <c r="O15" s="81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</row>
    <row r="16" spans="1:38" ht="12.75">
      <c r="A16" s="311"/>
      <c r="B16" s="406"/>
      <c r="C16" s="319"/>
      <c r="D16" s="327"/>
      <c r="E16" s="63"/>
      <c r="F16" s="322"/>
      <c r="G16" s="325"/>
      <c r="H16" s="64" t="s">
        <v>150</v>
      </c>
      <c r="I16" s="65"/>
      <c r="J16" s="66"/>
      <c r="K16" s="66"/>
      <c r="L16" s="66"/>
      <c r="M16" s="273"/>
      <c r="N16" s="281"/>
      <c r="O16" s="81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</row>
    <row r="17" spans="1:38" ht="12.75">
      <c r="A17" s="311"/>
      <c r="B17" s="406"/>
      <c r="C17" s="319"/>
      <c r="D17" s="327"/>
      <c r="E17" s="63"/>
      <c r="F17" s="315"/>
      <c r="G17" s="87" t="s">
        <v>51</v>
      </c>
      <c r="H17" s="64" t="s">
        <v>52</v>
      </c>
      <c r="I17" s="65"/>
      <c r="J17" s="66"/>
      <c r="K17" s="66"/>
      <c r="L17" s="66"/>
      <c r="M17" s="273"/>
      <c r="N17" s="281"/>
      <c r="O17" s="81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</row>
    <row r="18" spans="1:38" ht="12.75">
      <c r="A18" s="311"/>
      <c r="B18" s="406"/>
      <c r="C18" s="319"/>
      <c r="D18" s="327"/>
      <c r="E18" s="63" t="s">
        <v>35</v>
      </c>
      <c r="F18" s="321">
        <v>2013</v>
      </c>
      <c r="G18" s="324">
        <v>0</v>
      </c>
      <c r="H18" s="64" t="s">
        <v>53</v>
      </c>
      <c r="I18" s="65"/>
      <c r="J18" s="66"/>
      <c r="K18" s="66"/>
      <c r="L18" s="66"/>
      <c r="M18" s="273"/>
      <c r="N18" s="281"/>
      <c r="O18" s="81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</row>
    <row r="19" spans="1:38" ht="12.75">
      <c r="A19" s="311"/>
      <c r="B19" s="406"/>
      <c r="C19" s="319"/>
      <c r="D19" s="327"/>
      <c r="E19" s="63"/>
      <c r="F19" s="322"/>
      <c r="G19" s="325"/>
      <c r="H19" s="64" t="s">
        <v>54</v>
      </c>
      <c r="I19" s="65"/>
      <c r="J19" s="66"/>
      <c r="K19" s="66"/>
      <c r="L19" s="66"/>
      <c r="M19" s="273"/>
      <c r="N19" s="281"/>
      <c r="O19" s="81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</row>
    <row r="20" spans="1:38" ht="12.75">
      <c r="A20" s="311"/>
      <c r="B20" s="406"/>
      <c r="C20" s="319"/>
      <c r="D20" s="327"/>
      <c r="E20" s="63"/>
      <c r="F20" s="322"/>
      <c r="G20" s="87" t="s">
        <v>55</v>
      </c>
      <c r="H20" s="64" t="s">
        <v>56</v>
      </c>
      <c r="I20" s="69">
        <f aca="true" t="shared" si="2" ref="I20:AL20">I14+I16+I18</f>
        <v>250000</v>
      </c>
      <c r="J20" s="70">
        <f t="shared" si="2"/>
        <v>100000</v>
      </c>
      <c r="K20" s="70">
        <f t="shared" si="2"/>
        <v>99993</v>
      </c>
      <c r="L20" s="70">
        <f t="shared" si="2"/>
        <v>349993</v>
      </c>
      <c r="M20" s="297">
        <f>L20/G15</f>
        <v>0.99998</v>
      </c>
      <c r="N20" s="282">
        <f t="shared" si="2"/>
        <v>0</v>
      </c>
      <c r="O20" s="70">
        <f t="shared" si="2"/>
        <v>0</v>
      </c>
      <c r="P20" s="70">
        <f t="shared" si="2"/>
        <v>0</v>
      </c>
      <c r="Q20" s="70">
        <f t="shared" si="2"/>
        <v>0</v>
      </c>
      <c r="R20" s="70">
        <f t="shared" si="2"/>
        <v>0</v>
      </c>
      <c r="S20" s="70">
        <f t="shared" si="2"/>
        <v>0</v>
      </c>
      <c r="T20" s="70">
        <f t="shared" si="2"/>
        <v>0</v>
      </c>
      <c r="U20" s="70">
        <f t="shared" si="2"/>
        <v>0</v>
      </c>
      <c r="V20" s="70">
        <f t="shared" si="2"/>
        <v>0</v>
      </c>
      <c r="W20" s="70">
        <f t="shared" si="2"/>
        <v>0</v>
      </c>
      <c r="X20" s="70">
        <f t="shared" si="2"/>
        <v>0</v>
      </c>
      <c r="Y20" s="70">
        <f t="shared" si="2"/>
        <v>0</v>
      </c>
      <c r="Z20" s="70">
        <f t="shared" si="2"/>
        <v>0</v>
      </c>
      <c r="AA20" s="70">
        <f t="shared" si="2"/>
        <v>0</v>
      </c>
      <c r="AB20" s="70">
        <f t="shared" si="2"/>
        <v>0</v>
      </c>
      <c r="AC20" s="70">
        <f t="shared" si="2"/>
        <v>0</v>
      </c>
      <c r="AD20" s="70">
        <f t="shared" si="2"/>
        <v>0</v>
      </c>
      <c r="AE20" s="70">
        <f t="shared" si="2"/>
        <v>0</v>
      </c>
      <c r="AF20" s="70">
        <f t="shared" si="2"/>
        <v>0</v>
      </c>
      <c r="AG20" s="70">
        <f t="shared" si="2"/>
        <v>0</v>
      </c>
      <c r="AH20" s="70">
        <f t="shared" si="2"/>
        <v>0</v>
      </c>
      <c r="AI20" s="70">
        <f t="shared" si="2"/>
        <v>0</v>
      </c>
      <c r="AJ20" s="70">
        <f t="shared" si="2"/>
        <v>0</v>
      </c>
      <c r="AK20" s="70">
        <f t="shared" si="2"/>
        <v>0</v>
      </c>
      <c r="AL20" s="70">
        <f t="shared" si="2"/>
        <v>0</v>
      </c>
    </row>
    <row r="21" spans="1:38" ht="13.5" thickBot="1">
      <c r="A21" s="311"/>
      <c r="B21" s="348"/>
      <c r="C21" s="320"/>
      <c r="D21" s="327"/>
      <c r="E21" s="63"/>
      <c r="F21" s="323"/>
      <c r="G21" s="89">
        <v>350000</v>
      </c>
      <c r="H21" s="72" t="s">
        <v>57</v>
      </c>
      <c r="I21" s="73">
        <f aca="true" t="shared" si="3" ref="I21:AL21">I15+I17+I19</f>
        <v>0</v>
      </c>
      <c r="J21" s="74">
        <f t="shared" si="3"/>
        <v>0</v>
      </c>
      <c r="K21" s="74">
        <f t="shared" si="3"/>
        <v>0</v>
      </c>
      <c r="L21" s="74">
        <f t="shared" si="3"/>
        <v>0</v>
      </c>
      <c r="M21" s="298"/>
      <c r="N21" s="283">
        <f t="shared" si="3"/>
        <v>0</v>
      </c>
      <c r="O21" s="74">
        <f t="shared" si="3"/>
        <v>0</v>
      </c>
      <c r="P21" s="74">
        <f t="shared" si="3"/>
        <v>0</v>
      </c>
      <c r="Q21" s="74">
        <f t="shared" si="3"/>
        <v>0</v>
      </c>
      <c r="R21" s="74">
        <f t="shared" si="3"/>
        <v>0</v>
      </c>
      <c r="S21" s="74">
        <f t="shared" si="3"/>
        <v>0</v>
      </c>
      <c r="T21" s="74">
        <f t="shared" si="3"/>
        <v>0</v>
      </c>
      <c r="U21" s="74">
        <f t="shared" si="3"/>
        <v>0</v>
      </c>
      <c r="V21" s="74">
        <f t="shared" si="3"/>
        <v>0</v>
      </c>
      <c r="W21" s="74">
        <f t="shared" si="3"/>
        <v>0</v>
      </c>
      <c r="X21" s="74">
        <f t="shared" si="3"/>
        <v>0</v>
      </c>
      <c r="Y21" s="74">
        <f t="shared" si="3"/>
        <v>0</v>
      </c>
      <c r="Z21" s="74">
        <f t="shared" si="3"/>
        <v>0</v>
      </c>
      <c r="AA21" s="74">
        <f t="shared" si="3"/>
        <v>0</v>
      </c>
      <c r="AB21" s="74">
        <f t="shared" si="3"/>
        <v>0</v>
      </c>
      <c r="AC21" s="74">
        <f t="shared" si="3"/>
        <v>0</v>
      </c>
      <c r="AD21" s="74">
        <f t="shared" si="3"/>
        <v>0</v>
      </c>
      <c r="AE21" s="74">
        <f t="shared" si="3"/>
        <v>0</v>
      </c>
      <c r="AF21" s="74">
        <f t="shared" si="3"/>
        <v>0</v>
      </c>
      <c r="AG21" s="74">
        <f t="shared" si="3"/>
        <v>0</v>
      </c>
      <c r="AH21" s="74">
        <f t="shared" si="3"/>
        <v>0</v>
      </c>
      <c r="AI21" s="74">
        <f t="shared" si="3"/>
        <v>0</v>
      </c>
      <c r="AJ21" s="74">
        <f t="shared" si="3"/>
        <v>0</v>
      </c>
      <c r="AK21" s="74">
        <f t="shared" si="3"/>
        <v>0</v>
      </c>
      <c r="AL21" s="74">
        <f t="shared" si="3"/>
        <v>0</v>
      </c>
    </row>
    <row r="22" spans="1:38" s="55" customFormat="1" ht="12.75" customHeight="1">
      <c r="A22" s="317">
        <v>3</v>
      </c>
      <c r="B22" s="405" t="s">
        <v>160</v>
      </c>
      <c r="C22" s="318">
        <v>71095</v>
      </c>
      <c r="D22" s="326" t="s">
        <v>161</v>
      </c>
      <c r="E22" s="57"/>
      <c r="F22" s="314">
        <v>2011</v>
      </c>
      <c r="G22" s="85" t="s">
        <v>47</v>
      </c>
      <c r="H22" s="59" t="s">
        <v>59</v>
      </c>
      <c r="I22" s="60">
        <v>17272</v>
      </c>
      <c r="J22" s="61">
        <f>9909+5019</f>
        <v>14928</v>
      </c>
      <c r="K22" s="61">
        <v>14923</v>
      </c>
      <c r="L22" s="61">
        <f>SUM(I22,K22)</f>
        <v>32195</v>
      </c>
      <c r="M22" s="296"/>
      <c r="N22" s="280"/>
      <c r="O22" s="128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</row>
    <row r="23" spans="1:38" s="55" customFormat="1" ht="10.5" customHeight="1">
      <c r="A23" s="311"/>
      <c r="B23" s="406"/>
      <c r="C23" s="319"/>
      <c r="D23" s="327"/>
      <c r="E23" s="63"/>
      <c r="F23" s="322"/>
      <c r="G23" s="324">
        <v>132200</v>
      </c>
      <c r="H23" s="64" t="s">
        <v>60</v>
      </c>
      <c r="I23" s="65"/>
      <c r="J23" s="66"/>
      <c r="K23" s="66"/>
      <c r="L23" s="66"/>
      <c r="M23" s="273"/>
      <c r="N23" s="281"/>
      <c r="O23" s="81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</row>
    <row r="24" spans="1:38" s="55" customFormat="1" ht="12.75">
      <c r="A24" s="311"/>
      <c r="B24" s="406"/>
      <c r="C24" s="319"/>
      <c r="D24" s="327"/>
      <c r="E24" s="63"/>
      <c r="F24" s="322"/>
      <c r="G24" s="325"/>
      <c r="H24" s="64" t="s">
        <v>50</v>
      </c>
      <c r="I24" s="65"/>
      <c r="J24" s="66"/>
      <c r="K24" s="66"/>
      <c r="L24" s="66"/>
      <c r="M24" s="273"/>
      <c r="N24" s="281"/>
      <c r="O24" s="81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</row>
    <row r="25" spans="1:38" s="55" customFormat="1" ht="12.75">
      <c r="A25" s="311"/>
      <c r="B25" s="406"/>
      <c r="C25" s="319"/>
      <c r="D25" s="327"/>
      <c r="E25" s="63"/>
      <c r="F25" s="315"/>
      <c r="G25" s="87" t="s">
        <v>51</v>
      </c>
      <c r="H25" s="64" t="s">
        <v>52</v>
      </c>
      <c r="I25" s="65"/>
      <c r="J25" s="66"/>
      <c r="K25" s="66"/>
      <c r="L25" s="66"/>
      <c r="M25" s="273"/>
      <c r="N25" s="281"/>
      <c r="O25" s="81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</row>
    <row r="26" spans="1:38" s="55" customFormat="1" ht="12.75">
      <c r="A26" s="311"/>
      <c r="B26" s="406"/>
      <c r="C26" s="319"/>
      <c r="D26" s="327"/>
      <c r="E26" s="63"/>
      <c r="F26" s="321">
        <v>2013</v>
      </c>
      <c r="G26" s="324">
        <v>0</v>
      </c>
      <c r="H26" s="64" t="s">
        <v>53</v>
      </c>
      <c r="I26" s="65">
        <v>67237</v>
      </c>
      <c r="J26" s="66">
        <f>15491+17272</f>
        <v>32763</v>
      </c>
      <c r="K26" s="66">
        <v>32763</v>
      </c>
      <c r="L26" s="66">
        <f>SUM(I26,K26)</f>
        <v>100000</v>
      </c>
      <c r="M26" s="273"/>
      <c r="N26" s="281"/>
      <c r="O26" s="81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</row>
    <row r="27" spans="1:38" s="55" customFormat="1" ht="12.75">
      <c r="A27" s="311"/>
      <c r="B27" s="406"/>
      <c r="C27" s="319"/>
      <c r="D27" s="327"/>
      <c r="E27" s="63"/>
      <c r="F27" s="322"/>
      <c r="G27" s="325"/>
      <c r="H27" s="64" t="s">
        <v>54</v>
      </c>
      <c r="I27" s="65"/>
      <c r="J27" s="66"/>
      <c r="K27" s="66"/>
      <c r="L27" s="66"/>
      <c r="M27" s="273"/>
      <c r="N27" s="281"/>
      <c r="O27" s="81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</row>
    <row r="28" spans="1:38" s="55" customFormat="1" ht="12.75">
      <c r="A28" s="311"/>
      <c r="B28" s="406"/>
      <c r="C28" s="319"/>
      <c r="D28" s="327"/>
      <c r="E28" s="63"/>
      <c r="F28" s="322"/>
      <c r="G28" s="87" t="s">
        <v>55</v>
      </c>
      <c r="H28" s="64" t="s">
        <v>56</v>
      </c>
      <c r="I28" s="69">
        <f aca="true" t="shared" si="4" ref="I28:AL28">I22+I24+I26</f>
        <v>84509</v>
      </c>
      <c r="J28" s="70">
        <f t="shared" si="4"/>
        <v>47691</v>
      </c>
      <c r="K28" s="70">
        <f t="shared" si="4"/>
        <v>47686</v>
      </c>
      <c r="L28" s="70">
        <f t="shared" si="4"/>
        <v>132195</v>
      </c>
      <c r="M28" s="297">
        <f>L28/G23</f>
        <v>0.9999621785173979</v>
      </c>
      <c r="N28" s="282">
        <f t="shared" si="4"/>
        <v>0</v>
      </c>
      <c r="O28" s="70">
        <f t="shared" si="4"/>
        <v>0</v>
      </c>
      <c r="P28" s="70">
        <f t="shared" si="4"/>
        <v>0</v>
      </c>
      <c r="Q28" s="70">
        <f t="shared" si="4"/>
        <v>0</v>
      </c>
      <c r="R28" s="70">
        <f t="shared" si="4"/>
        <v>0</v>
      </c>
      <c r="S28" s="70">
        <f t="shared" si="4"/>
        <v>0</v>
      </c>
      <c r="T28" s="70">
        <f t="shared" si="4"/>
        <v>0</v>
      </c>
      <c r="U28" s="70">
        <f t="shared" si="4"/>
        <v>0</v>
      </c>
      <c r="V28" s="70">
        <f t="shared" si="4"/>
        <v>0</v>
      </c>
      <c r="W28" s="70">
        <f t="shared" si="4"/>
        <v>0</v>
      </c>
      <c r="X28" s="70">
        <f t="shared" si="4"/>
        <v>0</v>
      </c>
      <c r="Y28" s="70">
        <f t="shared" si="4"/>
        <v>0</v>
      </c>
      <c r="Z28" s="70">
        <f t="shared" si="4"/>
        <v>0</v>
      </c>
      <c r="AA28" s="70">
        <f t="shared" si="4"/>
        <v>0</v>
      </c>
      <c r="AB28" s="70">
        <f t="shared" si="4"/>
        <v>0</v>
      </c>
      <c r="AC28" s="70">
        <f t="shared" si="4"/>
        <v>0</v>
      </c>
      <c r="AD28" s="70">
        <f t="shared" si="4"/>
        <v>0</v>
      </c>
      <c r="AE28" s="70">
        <f t="shared" si="4"/>
        <v>0</v>
      </c>
      <c r="AF28" s="70">
        <f t="shared" si="4"/>
        <v>0</v>
      </c>
      <c r="AG28" s="70">
        <f t="shared" si="4"/>
        <v>0</v>
      </c>
      <c r="AH28" s="70">
        <f t="shared" si="4"/>
        <v>0</v>
      </c>
      <c r="AI28" s="70">
        <f t="shared" si="4"/>
        <v>0</v>
      </c>
      <c r="AJ28" s="70">
        <f t="shared" si="4"/>
        <v>0</v>
      </c>
      <c r="AK28" s="70">
        <f t="shared" si="4"/>
        <v>0</v>
      </c>
      <c r="AL28" s="70">
        <f t="shared" si="4"/>
        <v>0</v>
      </c>
    </row>
    <row r="29" spans="1:38" s="55" customFormat="1" ht="13.5" thickBot="1">
      <c r="A29" s="311"/>
      <c r="B29" s="348"/>
      <c r="C29" s="320"/>
      <c r="D29" s="313"/>
      <c r="E29" s="77"/>
      <c r="F29" s="323"/>
      <c r="G29" s="89">
        <v>132200</v>
      </c>
      <c r="H29" s="72" t="s">
        <v>57</v>
      </c>
      <c r="I29" s="73">
        <f aca="true" t="shared" si="5" ref="I29:AL29">I23+I25+I27</f>
        <v>0</v>
      </c>
      <c r="J29" s="74">
        <f t="shared" si="5"/>
        <v>0</v>
      </c>
      <c r="K29" s="74">
        <f t="shared" si="5"/>
        <v>0</v>
      </c>
      <c r="L29" s="74">
        <f t="shared" si="5"/>
        <v>0</v>
      </c>
      <c r="M29" s="298"/>
      <c r="N29" s="283">
        <f t="shared" si="5"/>
        <v>0</v>
      </c>
      <c r="O29" s="74">
        <f t="shared" si="5"/>
        <v>0</v>
      </c>
      <c r="P29" s="74">
        <f t="shared" si="5"/>
        <v>0</v>
      </c>
      <c r="Q29" s="74">
        <f t="shared" si="5"/>
        <v>0</v>
      </c>
      <c r="R29" s="74">
        <f t="shared" si="5"/>
        <v>0</v>
      </c>
      <c r="S29" s="74">
        <f t="shared" si="5"/>
        <v>0</v>
      </c>
      <c r="T29" s="74">
        <f t="shared" si="5"/>
        <v>0</v>
      </c>
      <c r="U29" s="74">
        <f t="shared" si="5"/>
        <v>0</v>
      </c>
      <c r="V29" s="74">
        <f t="shared" si="5"/>
        <v>0</v>
      </c>
      <c r="W29" s="74">
        <f t="shared" si="5"/>
        <v>0</v>
      </c>
      <c r="X29" s="74">
        <f t="shared" si="5"/>
        <v>0</v>
      </c>
      <c r="Y29" s="74">
        <f t="shared" si="5"/>
        <v>0</v>
      </c>
      <c r="Z29" s="74">
        <f t="shared" si="5"/>
        <v>0</v>
      </c>
      <c r="AA29" s="74">
        <f t="shared" si="5"/>
        <v>0</v>
      </c>
      <c r="AB29" s="74">
        <f t="shared" si="5"/>
        <v>0</v>
      </c>
      <c r="AC29" s="74">
        <f t="shared" si="5"/>
        <v>0</v>
      </c>
      <c r="AD29" s="74">
        <f t="shared" si="5"/>
        <v>0</v>
      </c>
      <c r="AE29" s="74">
        <f t="shared" si="5"/>
        <v>0</v>
      </c>
      <c r="AF29" s="74">
        <f t="shared" si="5"/>
        <v>0</v>
      </c>
      <c r="AG29" s="74">
        <f t="shared" si="5"/>
        <v>0</v>
      </c>
      <c r="AH29" s="74">
        <f t="shared" si="5"/>
        <v>0</v>
      </c>
      <c r="AI29" s="74">
        <f t="shared" si="5"/>
        <v>0</v>
      </c>
      <c r="AJ29" s="74">
        <f t="shared" si="5"/>
        <v>0</v>
      </c>
      <c r="AK29" s="74">
        <f t="shared" si="5"/>
        <v>0</v>
      </c>
      <c r="AL29" s="74">
        <f t="shared" si="5"/>
        <v>0</v>
      </c>
    </row>
    <row r="30" spans="1:38" s="55" customFormat="1" ht="12.75" customHeight="1">
      <c r="A30" s="317">
        <v>4</v>
      </c>
      <c r="B30" s="405" t="s">
        <v>162</v>
      </c>
      <c r="C30" s="318">
        <v>71095</v>
      </c>
      <c r="D30" s="326" t="s">
        <v>161</v>
      </c>
      <c r="E30" s="57"/>
      <c r="F30" s="314">
        <v>2011</v>
      </c>
      <c r="G30" s="85" t="s">
        <v>47</v>
      </c>
      <c r="H30" s="59" t="s">
        <v>59</v>
      </c>
      <c r="I30" s="60">
        <v>56658</v>
      </c>
      <c r="J30" s="61">
        <v>1556</v>
      </c>
      <c r="K30" s="61">
        <v>1547</v>
      </c>
      <c r="L30" s="79">
        <f>SUM(I30,K30)</f>
        <v>58205</v>
      </c>
      <c r="M30" s="299"/>
      <c r="N30" s="280"/>
      <c r="O30" s="128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</row>
    <row r="31" spans="1:38" s="55" customFormat="1" ht="12.75">
      <c r="A31" s="311"/>
      <c r="B31" s="406"/>
      <c r="C31" s="319"/>
      <c r="D31" s="327"/>
      <c r="E31" s="63"/>
      <c r="F31" s="322"/>
      <c r="G31" s="324">
        <v>378037</v>
      </c>
      <c r="H31" s="64" t="s">
        <v>60</v>
      </c>
      <c r="I31" s="65">
        <v>63648</v>
      </c>
      <c r="J31" s="66"/>
      <c r="K31" s="66"/>
      <c r="L31" s="79">
        <f>SUM(I31,K31)</f>
        <v>63648</v>
      </c>
      <c r="M31" s="299"/>
      <c r="N31" s="281"/>
      <c r="O31" s="81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</row>
    <row r="32" spans="1:38" s="55" customFormat="1" ht="12.75">
      <c r="A32" s="311"/>
      <c r="B32" s="406"/>
      <c r="C32" s="319"/>
      <c r="D32" s="327"/>
      <c r="E32" s="63"/>
      <c r="F32" s="322"/>
      <c r="G32" s="325"/>
      <c r="H32" s="64" t="s">
        <v>50</v>
      </c>
      <c r="I32" s="65"/>
      <c r="J32" s="66"/>
      <c r="K32" s="66"/>
      <c r="L32" s="66"/>
      <c r="M32" s="273"/>
      <c r="N32" s="281"/>
      <c r="O32" s="81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</row>
    <row r="33" spans="1:38" s="55" customFormat="1" ht="11.25" customHeight="1">
      <c r="A33" s="311"/>
      <c r="B33" s="406"/>
      <c r="C33" s="319"/>
      <c r="D33" s="327"/>
      <c r="E33" s="63"/>
      <c r="F33" s="315"/>
      <c r="G33" s="87" t="s">
        <v>51</v>
      </c>
      <c r="H33" s="64" t="s">
        <v>52</v>
      </c>
      <c r="I33" s="65"/>
      <c r="J33" s="66"/>
      <c r="K33" s="66"/>
      <c r="L33" s="66"/>
      <c r="M33" s="273"/>
      <c r="N33" s="281"/>
      <c r="O33" s="81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</row>
    <row r="34" spans="1:38" s="55" customFormat="1" ht="12.75">
      <c r="A34" s="311"/>
      <c r="B34" s="406"/>
      <c r="C34" s="319"/>
      <c r="D34" s="327"/>
      <c r="E34" s="63"/>
      <c r="F34" s="321">
        <v>2013</v>
      </c>
      <c r="G34" s="324">
        <v>63648</v>
      </c>
      <c r="H34" s="64" t="s">
        <v>53</v>
      </c>
      <c r="I34" s="65">
        <v>319823</v>
      </c>
      <c r="J34" s="66"/>
      <c r="K34" s="66"/>
      <c r="L34" s="66">
        <f>SUM(I34)</f>
        <v>319823</v>
      </c>
      <c r="M34" s="273"/>
      <c r="N34" s="281"/>
      <c r="O34" s="81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81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</row>
    <row r="35" spans="1:38" s="55" customFormat="1" ht="12.75">
      <c r="A35" s="311"/>
      <c r="B35" s="406"/>
      <c r="C35" s="319"/>
      <c r="D35" s="327"/>
      <c r="E35" s="63"/>
      <c r="F35" s="322"/>
      <c r="G35" s="325"/>
      <c r="H35" s="64" t="s">
        <v>54</v>
      </c>
      <c r="I35" s="65"/>
      <c r="J35" s="66"/>
      <c r="K35" s="66"/>
      <c r="L35" s="66"/>
      <c r="M35" s="273"/>
      <c r="N35" s="281"/>
      <c r="O35" s="81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81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</row>
    <row r="36" spans="1:38" s="55" customFormat="1" ht="12.75">
      <c r="A36" s="311"/>
      <c r="B36" s="406"/>
      <c r="C36" s="319"/>
      <c r="D36" s="327"/>
      <c r="E36" s="63"/>
      <c r="F36" s="322"/>
      <c r="G36" s="87" t="s">
        <v>55</v>
      </c>
      <c r="H36" s="64" t="s">
        <v>56</v>
      </c>
      <c r="I36" s="69">
        <f aca="true" t="shared" si="6" ref="I36:AL36">I30+I32+I34</f>
        <v>376481</v>
      </c>
      <c r="J36" s="70">
        <f t="shared" si="6"/>
        <v>1556</v>
      </c>
      <c r="K36" s="70">
        <f t="shared" si="6"/>
        <v>1547</v>
      </c>
      <c r="L36" s="70">
        <f t="shared" si="6"/>
        <v>378028</v>
      </c>
      <c r="M36" s="297">
        <f>L36/G31</f>
        <v>0.9999761928065243</v>
      </c>
      <c r="N36" s="282">
        <f t="shared" si="6"/>
        <v>0</v>
      </c>
      <c r="O36" s="70">
        <f t="shared" si="6"/>
        <v>0</v>
      </c>
      <c r="P36" s="70">
        <f t="shared" si="6"/>
        <v>0</v>
      </c>
      <c r="Q36" s="70">
        <f t="shared" si="6"/>
        <v>0</v>
      </c>
      <c r="R36" s="70">
        <f t="shared" si="6"/>
        <v>0</v>
      </c>
      <c r="S36" s="70">
        <f t="shared" si="6"/>
        <v>0</v>
      </c>
      <c r="T36" s="70">
        <f t="shared" si="6"/>
        <v>0</v>
      </c>
      <c r="U36" s="70">
        <f t="shared" si="6"/>
        <v>0</v>
      </c>
      <c r="V36" s="70">
        <f t="shared" si="6"/>
        <v>0</v>
      </c>
      <c r="W36" s="70">
        <f t="shared" si="6"/>
        <v>0</v>
      </c>
      <c r="X36" s="70">
        <f t="shared" si="6"/>
        <v>0</v>
      </c>
      <c r="Y36" s="70">
        <f t="shared" si="6"/>
        <v>0</v>
      </c>
      <c r="Z36" s="70">
        <f t="shared" si="6"/>
        <v>0</v>
      </c>
      <c r="AA36" s="70">
        <f t="shared" si="6"/>
        <v>0</v>
      </c>
      <c r="AB36" s="70">
        <f t="shared" si="6"/>
        <v>0</v>
      </c>
      <c r="AC36" s="70">
        <f t="shared" si="6"/>
        <v>0</v>
      </c>
      <c r="AD36" s="70">
        <f t="shared" si="6"/>
        <v>0</v>
      </c>
      <c r="AE36" s="70">
        <f t="shared" si="6"/>
        <v>0</v>
      </c>
      <c r="AF36" s="70">
        <f t="shared" si="6"/>
        <v>0</v>
      </c>
      <c r="AG36" s="70">
        <f t="shared" si="6"/>
        <v>0</v>
      </c>
      <c r="AH36" s="70">
        <f t="shared" si="6"/>
        <v>0</v>
      </c>
      <c r="AI36" s="70">
        <f t="shared" si="6"/>
        <v>0</v>
      </c>
      <c r="AJ36" s="70">
        <f t="shared" si="6"/>
        <v>0</v>
      </c>
      <c r="AK36" s="70">
        <f t="shared" si="6"/>
        <v>0</v>
      </c>
      <c r="AL36" s="70">
        <f t="shared" si="6"/>
        <v>0</v>
      </c>
    </row>
    <row r="37" spans="1:38" s="55" customFormat="1" ht="13.5" thickBot="1">
      <c r="A37" s="311"/>
      <c r="B37" s="348"/>
      <c r="C37" s="320"/>
      <c r="D37" s="313"/>
      <c r="E37" s="77"/>
      <c r="F37" s="323"/>
      <c r="G37" s="89">
        <v>441685</v>
      </c>
      <c r="H37" s="72" t="s">
        <v>57</v>
      </c>
      <c r="I37" s="73">
        <f aca="true" t="shared" si="7" ref="I37:AL37">I31+I33+I35</f>
        <v>63648</v>
      </c>
      <c r="J37" s="74">
        <f t="shared" si="7"/>
        <v>0</v>
      </c>
      <c r="K37" s="74">
        <f t="shared" si="7"/>
        <v>0</v>
      </c>
      <c r="L37" s="74">
        <f t="shared" si="7"/>
        <v>63648</v>
      </c>
      <c r="M37" s="298">
        <f>L37/G34</f>
        <v>1</v>
      </c>
      <c r="N37" s="283">
        <f t="shared" si="7"/>
        <v>0</v>
      </c>
      <c r="O37" s="74">
        <f t="shared" si="7"/>
        <v>0</v>
      </c>
      <c r="P37" s="74">
        <f t="shared" si="7"/>
        <v>0</v>
      </c>
      <c r="Q37" s="74">
        <f t="shared" si="7"/>
        <v>0</v>
      </c>
      <c r="R37" s="74">
        <f t="shared" si="7"/>
        <v>0</v>
      </c>
      <c r="S37" s="74">
        <f t="shared" si="7"/>
        <v>0</v>
      </c>
      <c r="T37" s="74">
        <f t="shared" si="7"/>
        <v>0</v>
      </c>
      <c r="U37" s="74">
        <f t="shared" si="7"/>
        <v>0</v>
      </c>
      <c r="V37" s="74">
        <f t="shared" si="7"/>
        <v>0</v>
      </c>
      <c r="W37" s="74">
        <f t="shared" si="7"/>
        <v>0</v>
      </c>
      <c r="X37" s="74">
        <f t="shared" si="7"/>
        <v>0</v>
      </c>
      <c r="Y37" s="74">
        <f t="shared" si="7"/>
        <v>0</v>
      </c>
      <c r="Z37" s="74">
        <f t="shared" si="7"/>
        <v>0</v>
      </c>
      <c r="AA37" s="74">
        <f t="shared" si="7"/>
        <v>0</v>
      </c>
      <c r="AB37" s="74">
        <f t="shared" si="7"/>
        <v>0</v>
      </c>
      <c r="AC37" s="74">
        <f t="shared" si="7"/>
        <v>0</v>
      </c>
      <c r="AD37" s="74">
        <f t="shared" si="7"/>
        <v>0</v>
      </c>
      <c r="AE37" s="74">
        <f t="shared" si="7"/>
        <v>0</v>
      </c>
      <c r="AF37" s="74">
        <f t="shared" si="7"/>
        <v>0</v>
      </c>
      <c r="AG37" s="74">
        <f t="shared" si="7"/>
        <v>0</v>
      </c>
      <c r="AH37" s="74">
        <f t="shared" si="7"/>
        <v>0</v>
      </c>
      <c r="AI37" s="74">
        <f t="shared" si="7"/>
        <v>0</v>
      </c>
      <c r="AJ37" s="74">
        <f t="shared" si="7"/>
        <v>0</v>
      </c>
      <c r="AK37" s="74">
        <f t="shared" si="7"/>
        <v>0</v>
      </c>
      <c r="AL37" s="74">
        <f t="shared" si="7"/>
        <v>0</v>
      </c>
    </row>
    <row r="38" spans="1:38" s="55" customFormat="1" ht="12.75" customHeight="1" hidden="1">
      <c r="A38" s="317">
        <v>5</v>
      </c>
      <c r="B38" s="405" t="s">
        <v>240</v>
      </c>
      <c r="C38" s="318">
        <v>71095</v>
      </c>
      <c r="D38" s="326" t="s">
        <v>136</v>
      </c>
      <c r="E38" s="57"/>
      <c r="F38" s="314">
        <v>2014</v>
      </c>
      <c r="G38" s="85" t="s">
        <v>47</v>
      </c>
      <c r="H38" s="59" t="s">
        <v>59</v>
      </c>
      <c r="I38" s="60"/>
      <c r="J38" s="61"/>
      <c r="K38" s="61"/>
      <c r="L38" s="61"/>
      <c r="M38" s="271"/>
      <c r="N38" s="280"/>
      <c r="O38" s="128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</row>
    <row r="39" spans="1:38" s="55" customFormat="1" ht="12.75" hidden="1">
      <c r="A39" s="311"/>
      <c r="B39" s="406"/>
      <c r="C39" s="319"/>
      <c r="D39" s="327"/>
      <c r="E39" s="63"/>
      <c r="F39" s="322"/>
      <c r="G39" s="324">
        <v>553500</v>
      </c>
      <c r="H39" s="64" t="s">
        <v>60</v>
      </c>
      <c r="I39" s="65"/>
      <c r="J39" s="66"/>
      <c r="K39" s="66"/>
      <c r="L39" s="66"/>
      <c r="M39" s="273"/>
      <c r="N39" s="281"/>
      <c r="O39" s="81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</row>
    <row r="40" spans="1:38" s="55" customFormat="1" ht="12.75" hidden="1">
      <c r="A40" s="311"/>
      <c r="B40" s="406"/>
      <c r="C40" s="319"/>
      <c r="D40" s="327"/>
      <c r="E40" s="63"/>
      <c r="F40" s="322"/>
      <c r="G40" s="325"/>
      <c r="H40" s="64" t="s">
        <v>50</v>
      </c>
      <c r="I40" s="65"/>
      <c r="J40" s="66"/>
      <c r="K40" s="66"/>
      <c r="L40" s="66"/>
      <c r="M40" s="273"/>
      <c r="N40" s="281"/>
      <c r="O40" s="81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</row>
    <row r="41" spans="1:38" s="55" customFormat="1" ht="11.25" customHeight="1" hidden="1">
      <c r="A41" s="311"/>
      <c r="B41" s="406"/>
      <c r="C41" s="319"/>
      <c r="D41" s="327"/>
      <c r="E41" s="63" t="s">
        <v>36</v>
      </c>
      <c r="F41" s="315"/>
      <c r="G41" s="87" t="s">
        <v>51</v>
      </c>
      <c r="H41" s="64" t="s">
        <v>52</v>
      </c>
      <c r="I41" s="65"/>
      <c r="J41" s="66"/>
      <c r="K41" s="66"/>
      <c r="L41" s="66"/>
      <c r="M41" s="273"/>
      <c r="N41" s="281"/>
      <c r="O41" s="81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</row>
    <row r="42" spans="1:38" s="55" customFormat="1" ht="12.75" hidden="1">
      <c r="A42" s="311"/>
      <c r="B42" s="406"/>
      <c r="C42" s="319"/>
      <c r="D42" s="327"/>
      <c r="E42" s="63"/>
      <c r="F42" s="321">
        <v>2016</v>
      </c>
      <c r="G42" s="324">
        <v>0</v>
      </c>
      <c r="H42" s="64" t="s">
        <v>53</v>
      </c>
      <c r="I42" s="65"/>
      <c r="J42" s="66"/>
      <c r="K42" s="66"/>
      <c r="L42" s="66"/>
      <c r="M42" s="273"/>
      <c r="N42" s="281"/>
      <c r="O42" s="81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81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</row>
    <row r="43" spans="1:38" s="55" customFormat="1" ht="12.75" hidden="1">
      <c r="A43" s="311"/>
      <c r="B43" s="406"/>
      <c r="C43" s="319"/>
      <c r="D43" s="327"/>
      <c r="E43" s="63"/>
      <c r="F43" s="322"/>
      <c r="G43" s="325"/>
      <c r="H43" s="64" t="s">
        <v>54</v>
      </c>
      <c r="I43" s="65"/>
      <c r="J43" s="66"/>
      <c r="K43" s="66"/>
      <c r="L43" s="66"/>
      <c r="M43" s="273"/>
      <c r="N43" s="281"/>
      <c r="O43" s="81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81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</row>
    <row r="44" spans="1:38" s="55" customFormat="1" ht="12.75" hidden="1">
      <c r="A44" s="311"/>
      <c r="B44" s="406"/>
      <c r="C44" s="319"/>
      <c r="D44" s="327"/>
      <c r="E44" s="63"/>
      <c r="F44" s="322"/>
      <c r="G44" s="87" t="s">
        <v>55</v>
      </c>
      <c r="H44" s="64" t="s">
        <v>56</v>
      </c>
      <c r="I44" s="69">
        <f aca="true" t="shared" si="8" ref="I44:AL44">I38+I40+I42</f>
        <v>0</v>
      </c>
      <c r="J44" s="70">
        <f t="shared" si="8"/>
        <v>0</v>
      </c>
      <c r="K44" s="70">
        <f t="shared" si="8"/>
        <v>0</v>
      </c>
      <c r="L44" s="70">
        <f t="shared" si="8"/>
        <v>0</v>
      </c>
      <c r="M44" s="300">
        <f>L44/G45</f>
        <v>0</v>
      </c>
      <c r="N44" s="282">
        <f t="shared" si="8"/>
        <v>0</v>
      </c>
      <c r="O44" s="70">
        <f t="shared" si="8"/>
        <v>0</v>
      </c>
      <c r="P44" s="70">
        <f t="shared" si="8"/>
        <v>0</v>
      </c>
      <c r="Q44" s="70">
        <f t="shared" si="8"/>
        <v>0</v>
      </c>
      <c r="R44" s="70">
        <f t="shared" si="8"/>
        <v>0</v>
      </c>
      <c r="S44" s="70">
        <f t="shared" si="8"/>
        <v>0</v>
      </c>
      <c r="T44" s="70">
        <f t="shared" si="8"/>
        <v>0</v>
      </c>
      <c r="U44" s="70">
        <f t="shared" si="8"/>
        <v>0</v>
      </c>
      <c r="V44" s="70">
        <f t="shared" si="8"/>
        <v>0</v>
      </c>
      <c r="W44" s="70">
        <f t="shared" si="8"/>
        <v>0</v>
      </c>
      <c r="X44" s="70">
        <f t="shared" si="8"/>
        <v>0</v>
      </c>
      <c r="Y44" s="70">
        <f t="shared" si="8"/>
        <v>0</v>
      </c>
      <c r="Z44" s="70">
        <f t="shared" si="8"/>
        <v>0</v>
      </c>
      <c r="AA44" s="70">
        <f t="shared" si="8"/>
        <v>0</v>
      </c>
      <c r="AB44" s="70">
        <f t="shared" si="8"/>
        <v>0</v>
      </c>
      <c r="AC44" s="70">
        <f t="shared" si="8"/>
        <v>0</v>
      </c>
      <c r="AD44" s="70">
        <f t="shared" si="8"/>
        <v>0</v>
      </c>
      <c r="AE44" s="70">
        <f t="shared" si="8"/>
        <v>0</v>
      </c>
      <c r="AF44" s="70">
        <f t="shared" si="8"/>
        <v>0</v>
      </c>
      <c r="AG44" s="70">
        <f t="shared" si="8"/>
        <v>0</v>
      </c>
      <c r="AH44" s="70">
        <f t="shared" si="8"/>
        <v>0</v>
      </c>
      <c r="AI44" s="70">
        <f t="shared" si="8"/>
        <v>0</v>
      </c>
      <c r="AJ44" s="70">
        <f t="shared" si="8"/>
        <v>0</v>
      </c>
      <c r="AK44" s="70">
        <f t="shared" si="8"/>
        <v>0</v>
      </c>
      <c r="AL44" s="70">
        <f t="shared" si="8"/>
        <v>0</v>
      </c>
    </row>
    <row r="45" spans="1:38" s="55" customFormat="1" ht="13.5" hidden="1" thickBot="1">
      <c r="A45" s="311"/>
      <c r="B45" s="348"/>
      <c r="C45" s="320"/>
      <c r="D45" s="313"/>
      <c r="E45" s="77"/>
      <c r="F45" s="323"/>
      <c r="G45" s="89">
        <v>553500</v>
      </c>
      <c r="H45" s="72" t="s">
        <v>57</v>
      </c>
      <c r="I45" s="73">
        <f aca="true" t="shared" si="9" ref="I45:AL45">I39+I41+I43</f>
        <v>0</v>
      </c>
      <c r="J45" s="74">
        <f t="shared" si="9"/>
        <v>0</v>
      </c>
      <c r="K45" s="74">
        <f t="shared" si="9"/>
        <v>0</v>
      </c>
      <c r="L45" s="74">
        <f t="shared" si="9"/>
        <v>0</v>
      </c>
      <c r="M45" s="301">
        <f>L45/G45</f>
        <v>0</v>
      </c>
      <c r="N45" s="283">
        <f t="shared" si="9"/>
        <v>0</v>
      </c>
      <c r="O45" s="74">
        <f t="shared" si="9"/>
        <v>0</v>
      </c>
      <c r="P45" s="74">
        <f t="shared" si="9"/>
        <v>0</v>
      </c>
      <c r="Q45" s="74">
        <f t="shared" si="9"/>
        <v>0</v>
      </c>
      <c r="R45" s="74">
        <f t="shared" si="9"/>
        <v>0</v>
      </c>
      <c r="S45" s="74">
        <f t="shared" si="9"/>
        <v>0</v>
      </c>
      <c r="T45" s="74">
        <f t="shared" si="9"/>
        <v>0</v>
      </c>
      <c r="U45" s="74">
        <f t="shared" si="9"/>
        <v>0</v>
      </c>
      <c r="V45" s="74">
        <f t="shared" si="9"/>
        <v>0</v>
      </c>
      <c r="W45" s="74">
        <f t="shared" si="9"/>
        <v>0</v>
      </c>
      <c r="X45" s="74">
        <f t="shared" si="9"/>
        <v>0</v>
      </c>
      <c r="Y45" s="74">
        <f t="shared" si="9"/>
        <v>0</v>
      </c>
      <c r="Z45" s="74">
        <f t="shared" si="9"/>
        <v>0</v>
      </c>
      <c r="AA45" s="74">
        <f t="shared" si="9"/>
        <v>0</v>
      </c>
      <c r="AB45" s="74">
        <f t="shared" si="9"/>
        <v>0</v>
      </c>
      <c r="AC45" s="74">
        <f t="shared" si="9"/>
        <v>0</v>
      </c>
      <c r="AD45" s="74">
        <f t="shared" si="9"/>
        <v>0</v>
      </c>
      <c r="AE45" s="74">
        <f t="shared" si="9"/>
        <v>0</v>
      </c>
      <c r="AF45" s="74">
        <f t="shared" si="9"/>
        <v>0</v>
      </c>
      <c r="AG45" s="74">
        <f t="shared" si="9"/>
        <v>0</v>
      </c>
      <c r="AH45" s="74">
        <f t="shared" si="9"/>
        <v>0</v>
      </c>
      <c r="AI45" s="74">
        <f t="shared" si="9"/>
        <v>0</v>
      </c>
      <c r="AJ45" s="74">
        <f t="shared" si="9"/>
        <v>0</v>
      </c>
      <c r="AK45" s="74">
        <f t="shared" si="9"/>
        <v>0</v>
      </c>
      <c r="AL45" s="74">
        <f t="shared" si="9"/>
        <v>0</v>
      </c>
    </row>
    <row r="46" spans="1:38" s="55" customFormat="1" ht="12.75" customHeight="1">
      <c r="A46" s="317">
        <v>5</v>
      </c>
      <c r="B46" s="405" t="s">
        <v>241</v>
      </c>
      <c r="C46" s="326" t="s">
        <v>242</v>
      </c>
      <c r="D46" s="326" t="s">
        <v>161</v>
      </c>
      <c r="E46" s="57"/>
      <c r="F46" s="314">
        <v>2012</v>
      </c>
      <c r="G46" s="85" t="s">
        <v>47</v>
      </c>
      <c r="H46" s="59" t="s">
        <v>59</v>
      </c>
      <c r="I46" s="60">
        <f>80000+60000</f>
        <v>140000</v>
      </c>
      <c r="J46" s="61">
        <f>460000</f>
        <v>460000</v>
      </c>
      <c r="K46" s="61">
        <v>444291</v>
      </c>
      <c r="L46" s="61">
        <f>SUM(I46,K46)</f>
        <v>584291</v>
      </c>
      <c r="M46" s="299"/>
      <c r="N46" s="280"/>
      <c r="O46" s="128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</row>
    <row r="47" spans="1:38" s="55" customFormat="1" ht="12.75">
      <c r="A47" s="311"/>
      <c r="B47" s="406"/>
      <c r="C47" s="327"/>
      <c r="D47" s="327"/>
      <c r="E47" s="63"/>
      <c r="F47" s="322"/>
      <c r="G47" s="324">
        <v>600000</v>
      </c>
      <c r="H47" s="64" t="s">
        <v>60</v>
      </c>
      <c r="I47" s="65"/>
      <c r="J47" s="66"/>
      <c r="K47" s="66"/>
      <c r="L47" s="66"/>
      <c r="M47" s="273"/>
      <c r="N47" s="281"/>
      <c r="O47" s="81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</row>
    <row r="48" spans="1:38" s="55" customFormat="1" ht="9.75" customHeight="1">
      <c r="A48" s="311"/>
      <c r="B48" s="406"/>
      <c r="C48" s="327"/>
      <c r="D48" s="327"/>
      <c r="E48" s="63"/>
      <c r="F48" s="322"/>
      <c r="G48" s="325"/>
      <c r="H48" s="64" t="s">
        <v>50</v>
      </c>
      <c r="I48" s="65"/>
      <c r="J48" s="66"/>
      <c r="K48" s="66"/>
      <c r="L48" s="66"/>
      <c r="M48" s="273"/>
      <c r="N48" s="281"/>
      <c r="O48" s="81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</row>
    <row r="49" spans="1:38" s="55" customFormat="1" ht="12.75">
      <c r="A49" s="311"/>
      <c r="B49" s="406"/>
      <c r="C49" s="327"/>
      <c r="D49" s="327"/>
      <c r="E49" s="63"/>
      <c r="F49" s="315"/>
      <c r="G49" s="87" t="s">
        <v>51</v>
      </c>
      <c r="H49" s="64" t="s">
        <v>52</v>
      </c>
      <c r="I49" s="65"/>
      <c r="J49" s="66"/>
      <c r="K49" s="66"/>
      <c r="L49" s="66"/>
      <c r="M49" s="273"/>
      <c r="N49" s="281"/>
      <c r="O49" s="81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</row>
    <row r="50" spans="1:38" s="55" customFormat="1" ht="12.75">
      <c r="A50" s="311"/>
      <c r="B50" s="406"/>
      <c r="C50" s="327"/>
      <c r="D50" s="327"/>
      <c r="E50" s="63" t="s">
        <v>237</v>
      </c>
      <c r="F50" s="321">
        <v>2013</v>
      </c>
      <c r="G50" s="324">
        <v>0</v>
      </c>
      <c r="H50" s="64" t="s">
        <v>53</v>
      </c>
      <c r="I50" s="65"/>
      <c r="J50" s="66"/>
      <c r="K50" s="66"/>
      <c r="L50" s="66"/>
      <c r="M50" s="273"/>
      <c r="N50" s="281"/>
      <c r="O50" s="81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</row>
    <row r="51" spans="1:38" s="55" customFormat="1" ht="10.5" customHeight="1">
      <c r="A51" s="311"/>
      <c r="B51" s="406"/>
      <c r="C51" s="327"/>
      <c r="D51" s="327"/>
      <c r="E51" s="63"/>
      <c r="F51" s="322"/>
      <c r="G51" s="325"/>
      <c r="H51" s="64" t="s">
        <v>54</v>
      </c>
      <c r="I51" s="65"/>
      <c r="J51" s="66"/>
      <c r="K51" s="66"/>
      <c r="L51" s="66"/>
      <c r="M51" s="273"/>
      <c r="N51" s="281"/>
      <c r="O51" s="81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</row>
    <row r="52" spans="1:38" s="55" customFormat="1" ht="12.75">
      <c r="A52" s="311"/>
      <c r="B52" s="406"/>
      <c r="C52" s="327"/>
      <c r="D52" s="327"/>
      <c r="E52" s="63"/>
      <c r="F52" s="322"/>
      <c r="G52" s="87" t="s">
        <v>55</v>
      </c>
      <c r="H52" s="64" t="s">
        <v>56</v>
      </c>
      <c r="I52" s="69">
        <f aca="true" t="shared" si="10" ref="I52:AL52">I46+I48+I50</f>
        <v>140000</v>
      </c>
      <c r="J52" s="70">
        <f t="shared" si="10"/>
        <v>460000</v>
      </c>
      <c r="K52" s="70">
        <f t="shared" si="10"/>
        <v>444291</v>
      </c>
      <c r="L52" s="70">
        <f t="shared" si="10"/>
        <v>584291</v>
      </c>
      <c r="M52" s="297">
        <f>L52/G47</f>
        <v>0.9738183333333333</v>
      </c>
      <c r="N52" s="282">
        <f t="shared" si="10"/>
        <v>0</v>
      </c>
      <c r="O52" s="70">
        <f t="shared" si="10"/>
        <v>0</v>
      </c>
      <c r="P52" s="70">
        <f t="shared" si="10"/>
        <v>0</v>
      </c>
      <c r="Q52" s="70">
        <f t="shared" si="10"/>
        <v>0</v>
      </c>
      <c r="R52" s="70">
        <f t="shared" si="10"/>
        <v>0</v>
      </c>
      <c r="S52" s="70">
        <f t="shared" si="10"/>
        <v>0</v>
      </c>
      <c r="T52" s="70">
        <f t="shared" si="10"/>
        <v>0</v>
      </c>
      <c r="U52" s="70">
        <f t="shared" si="10"/>
        <v>0</v>
      </c>
      <c r="V52" s="70">
        <f t="shared" si="10"/>
        <v>0</v>
      </c>
      <c r="W52" s="70">
        <f t="shared" si="10"/>
        <v>0</v>
      </c>
      <c r="X52" s="70">
        <f t="shared" si="10"/>
        <v>0</v>
      </c>
      <c r="Y52" s="70">
        <f t="shared" si="10"/>
        <v>0</v>
      </c>
      <c r="Z52" s="70">
        <f t="shared" si="10"/>
        <v>0</v>
      </c>
      <c r="AA52" s="70">
        <f t="shared" si="10"/>
        <v>0</v>
      </c>
      <c r="AB52" s="70">
        <f t="shared" si="10"/>
        <v>0</v>
      </c>
      <c r="AC52" s="70">
        <f t="shared" si="10"/>
        <v>0</v>
      </c>
      <c r="AD52" s="70">
        <f t="shared" si="10"/>
        <v>0</v>
      </c>
      <c r="AE52" s="70">
        <f t="shared" si="10"/>
        <v>0</v>
      </c>
      <c r="AF52" s="70">
        <f t="shared" si="10"/>
        <v>0</v>
      </c>
      <c r="AG52" s="70">
        <f t="shared" si="10"/>
        <v>0</v>
      </c>
      <c r="AH52" s="70">
        <f t="shared" si="10"/>
        <v>0</v>
      </c>
      <c r="AI52" s="70">
        <f t="shared" si="10"/>
        <v>0</v>
      </c>
      <c r="AJ52" s="70">
        <f t="shared" si="10"/>
        <v>0</v>
      </c>
      <c r="AK52" s="70">
        <f t="shared" si="10"/>
        <v>0</v>
      </c>
      <c r="AL52" s="70">
        <f t="shared" si="10"/>
        <v>0</v>
      </c>
    </row>
    <row r="53" spans="1:38" s="55" customFormat="1" ht="13.5" thickBot="1">
      <c r="A53" s="311"/>
      <c r="B53" s="348"/>
      <c r="C53" s="313"/>
      <c r="D53" s="313"/>
      <c r="E53" s="77"/>
      <c r="F53" s="323"/>
      <c r="G53" s="89">
        <v>600000</v>
      </c>
      <c r="H53" s="72" t="s">
        <v>57</v>
      </c>
      <c r="I53" s="73">
        <f aca="true" t="shared" si="11" ref="I53:AL53">I47+I49+I51</f>
        <v>0</v>
      </c>
      <c r="J53" s="74">
        <f t="shared" si="11"/>
        <v>0</v>
      </c>
      <c r="K53" s="74">
        <f t="shared" si="11"/>
        <v>0</v>
      </c>
      <c r="L53" s="74">
        <f t="shared" si="11"/>
        <v>0</v>
      </c>
      <c r="M53" s="298"/>
      <c r="N53" s="283">
        <f t="shared" si="11"/>
        <v>0</v>
      </c>
      <c r="O53" s="74">
        <f t="shared" si="11"/>
        <v>0</v>
      </c>
      <c r="P53" s="74">
        <f t="shared" si="11"/>
        <v>0</v>
      </c>
      <c r="Q53" s="74">
        <f t="shared" si="11"/>
        <v>0</v>
      </c>
      <c r="R53" s="74">
        <f t="shared" si="11"/>
        <v>0</v>
      </c>
      <c r="S53" s="74">
        <f t="shared" si="11"/>
        <v>0</v>
      </c>
      <c r="T53" s="74">
        <f t="shared" si="11"/>
        <v>0</v>
      </c>
      <c r="U53" s="74">
        <f t="shared" si="11"/>
        <v>0</v>
      </c>
      <c r="V53" s="74">
        <f t="shared" si="11"/>
        <v>0</v>
      </c>
      <c r="W53" s="74">
        <f t="shared" si="11"/>
        <v>0</v>
      </c>
      <c r="X53" s="74">
        <f t="shared" si="11"/>
        <v>0</v>
      </c>
      <c r="Y53" s="74">
        <f t="shared" si="11"/>
        <v>0</v>
      </c>
      <c r="Z53" s="74">
        <f t="shared" si="11"/>
        <v>0</v>
      </c>
      <c r="AA53" s="74">
        <f t="shared" si="11"/>
        <v>0</v>
      </c>
      <c r="AB53" s="74">
        <f t="shared" si="11"/>
        <v>0</v>
      </c>
      <c r="AC53" s="74">
        <f t="shared" si="11"/>
        <v>0</v>
      </c>
      <c r="AD53" s="74">
        <f t="shared" si="11"/>
        <v>0</v>
      </c>
      <c r="AE53" s="74">
        <f t="shared" si="11"/>
        <v>0</v>
      </c>
      <c r="AF53" s="74">
        <f t="shared" si="11"/>
        <v>0</v>
      </c>
      <c r="AG53" s="74">
        <f t="shared" si="11"/>
        <v>0</v>
      </c>
      <c r="AH53" s="74">
        <f t="shared" si="11"/>
        <v>0</v>
      </c>
      <c r="AI53" s="74">
        <f t="shared" si="11"/>
        <v>0</v>
      </c>
      <c r="AJ53" s="74">
        <f t="shared" si="11"/>
        <v>0</v>
      </c>
      <c r="AK53" s="74">
        <f t="shared" si="11"/>
        <v>0</v>
      </c>
      <c r="AL53" s="74">
        <f t="shared" si="11"/>
        <v>0</v>
      </c>
    </row>
    <row r="54" spans="1:38" s="55" customFormat="1" ht="12.75" customHeight="1">
      <c r="A54" s="317">
        <v>6</v>
      </c>
      <c r="B54" s="405" t="s">
        <v>244</v>
      </c>
      <c r="C54" s="318">
        <v>75421</v>
      </c>
      <c r="D54" s="326" t="s">
        <v>46</v>
      </c>
      <c r="E54" s="57"/>
      <c r="F54" s="314">
        <v>2011</v>
      </c>
      <c r="G54" s="85" t="s">
        <v>47</v>
      </c>
      <c r="H54" s="59" t="s">
        <v>59</v>
      </c>
      <c r="I54" s="60">
        <v>656700</v>
      </c>
      <c r="J54" s="61">
        <v>316800</v>
      </c>
      <c r="K54" s="61">
        <v>231000</v>
      </c>
      <c r="L54" s="61">
        <f>SUM(I54,K54)</f>
        <v>887700</v>
      </c>
      <c r="M54" s="299"/>
      <c r="N54" s="280"/>
      <c r="O54" s="128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</row>
    <row r="55" spans="1:38" s="55" customFormat="1" ht="11.25" customHeight="1">
      <c r="A55" s="311"/>
      <c r="B55" s="406"/>
      <c r="C55" s="319"/>
      <c r="D55" s="327"/>
      <c r="E55" s="63"/>
      <c r="F55" s="322"/>
      <c r="G55" s="324">
        <v>1029590</v>
      </c>
      <c r="H55" s="64" t="s">
        <v>60</v>
      </c>
      <c r="I55" s="65"/>
      <c r="J55" s="66"/>
      <c r="K55" s="66"/>
      <c r="L55" s="66"/>
      <c r="M55" s="273"/>
      <c r="N55" s="281"/>
      <c r="O55" s="81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</row>
    <row r="56" spans="1:38" s="55" customFormat="1" ht="9.75" customHeight="1">
      <c r="A56" s="311"/>
      <c r="B56" s="406"/>
      <c r="C56" s="319"/>
      <c r="D56" s="327"/>
      <c r="E56" s="63"/>
      <c r="F56" s="322"/>
      <c r="G56" s="325"/>
      <c r="H56" s="64" t="s">
        <v>50</v>
      </c>
      <c r="I56" s="65"/>
      <c r="J56" s="66"/>
      <c r="K56" s="66"/>
      <c r="L56" s="66"/>
      <c r="M56" s="273"/>
      <c r="N56" s="281"/>
      <c r="O56" s="81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</row>
    <row r="57" spans="1:38" s="55" customFormat="1" ht="12.75">
      <c r="A57" s="311"/>
      <c r="B57" s="406"/>
      <c r="C57" s="319"/>
      <c r="D57" s="327"/>
      <c r="E57" s="63"/>
      <c r="F57" s="315"/>
      <c r="G57" s="87" t="s">
        <v>51</v>
      </c>
      <c r="H57" s="64" t="s">
        <v>52</v>
      </c>
      <c r="I57" s="65"/>
      <c r="J57" s="66"/>
      <c r="K57" s="66"/>
      <c r="L57" s="66"/>
      <c r="M57" s="273"/>
      <c r="N57" s="281"/>
      <c r="O57" s="81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</row>
    <row r="58" spans="1:38" s="55" customFormat="1" ht="11.25" customHeight="1">
      <c r="A58" s="311"/>
      <c r="B58" s="406"/>
      <c r="C58" s="319"/>
      <c r="D58" s="327"/>
      <c r="E58" s="63" t="s">
        <v>243</v>
      </c>
      <c r="F58" s="321">
        <v>2015</v>
      </c>
      <c r="G58" s="324">
        <v>0</v>
      </c>
      <c r="H58" s="64" t="s">
        <v>53</v>
      </c>
      <c r="I58" s="65"/>
      <c r="J58" s="66"/>
      <c r="K58" s="66"/>
      <c r="L58" s="66"/>
      <c r="M58" s="273"/>
      <c r="N58" s="281"/>
      <c r="O58" s="81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</row>
    <row r="59" spans="1:38" s="55" customFormat="1" ht="12.75">
      <c r="A59" s="311"/>
      <c r="B59" s="406"/>
      <c r="C59" s="319"/>
      <c r="D59" s="327"/>
      <c r="E59" s="63"/>
      <c r="F59" s="322"/>
      <c r="G59" s="325"/>
      <c r="H59" s="64" t="s">
        <v>54</v>
      </c>
      <c r="I59" s="65"/>
      <c r="J59" s="66"/>
      <c r="K59" s="66"/>
      <c r="L59" s="66"/>
      <c r="M59" s="273"/>
      <c r="N59" s="281"/>
      <c r="O59" s="81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</row>
    <row r="60" spans="1:38" s="55" customFormat="1" ht="12.75">
      <c r="A60" s="311"/>
      <c r="B60" s="406"/>
      <c r="C60" s="319"/>
      <c r="D60" s="327"/>
      <c r="E60" s="63"/>
      <c r="F60" s="322"/>
      <c r="G60" s="87" t="s">
        <v>55</v>
      </c>
      <c r="H60" s="64" t="s">
        <v>56</v>
      </c>
      <c r="I60" s="69">
        <f aca="true" t="shared" si="12" ref="I60:AL60">I54+I56+I58</f>
        <v>656700</v>
      </c>
      <c r="J60" s="70">
        <f t="shared" si="12"/>
        <v>316800</v>
      </c>
      <c r="K60" s="70">
        <f t="shared" si="12"/>
        <v>231000</v>
      </c>
      <c r="L60" s="70">
        <f t="shared" si="12"/>
        <v>887700</v>
      </c>
      <c r="M60" s="297">
        <f>L60/G55</f>
        <v>0.8621878611874629</v>
      </c>
      <c r="N60" s="282">
        <f t="shared" si="12"/>
        <v>0</v>
      </c>
      <c r="O60" s="70">
        <f t="shared" si="12"/>
        <v>0</v>
      </c>
      <c r="P60" s="70">
        <f t="shared" si="12"/>
        <v>0</v>
      </c>
      <c r="Q60" s="70">
        <f t="shared" si="12"/>
        <v>0</v>
      </c>
      <c r="R60" s="70">
        <f t="shared" si="12"/>
        <v>0</v>
      </c>
      <c r="S60" s="70">
        <f t="shared" si="12"/>
        <v>0</v>
      </c>
      <c r="T60" s="70">
        <f t="shared" si="12"/>
        <v>0</v>
      </c>
      <c r="U60" s="70">
        <f t="shared" si="12"/>
        <v>0</v>
      </c>
      <c r="V60" s="70">
        <f t="shared" si="12"/>
        <v>0</v>
      </c>
      <c r="W60" s="70">
        <f t="shared" si="12"/>
        <v>0</v>
      </c>
      <c r="X60" s="70">
        <f t="shared" si="12"/>
        <v>0</v>
      </c>
      <c r="Y60" s="70">
        <f t="shared" si="12"/>
        <v>0</v>
      </c>
      <c r="Z60" s="70">
        <f t="shared" si="12"/>
        <v>0</v>
      </c>
      <c r="AA60" s="70">
        <f t="shared" si="12"/>
        <v>0</v>
      </c>
      <c r="AB60" s="70">
        <f t="shared" si="12"/>
        <v>0</v>
      </c>
      <c r="AC60" s="70">
        <f t="shared" si="12"/>
        <v>0</v>
      </c>
      <c r="AD60" s="70">
        <f t="shared" si="12"/>
        <v>0</v>
      </c>
      <c r="AE60" s="70">
        <f t="shared" si="12"/>
        <v>0</v>
      </c>
      <c r="AF60" s="70">
        <f t="shared" si="12"/>
        <v>0</v>
      </c>
      <c r="AG60" s="70">
        <f t="shared" si="12"/>
        <v>0</v>
      </c>
      <c r="AH60" s="70">
        <f t="shared" si="12"/>
        <v>0</v>
      </c>
      <c r="AI60" s="70">
        <f t="shared" si="12"/>
        <v>0</v>
      </c>
      <c r="AJ60" s="70">
        <f t="shared" si="12"/>
        <v>0</v>
      </c>
      <c r="AK60" s="70">
        <f t="shared" si="12"/>
        <v>0</v>
      </c>
      <c r="AL60" s="70">
        <f t="shared" si="12"/>
        <v>0</v>
      </c>
    </row>
    <row r="61" spans="1:38" s="55" customFormat="1" ht="13.5" thickBot="1">
      <c r="A61" s="311"/>
      <c r="B61" s="348"/>
      <c r="C61" s="320"/>
      <c r="D61" s="313"/>
      <c r="E61" s="77"/>
      <c r="F61" s="323"/>
      <c r="G61" s="89">
        <v>1029590</v>
      </c>
      <c r="H61" s="72" t="s">
        <v>57</v>
      </c>
      <c r="I61" s="73">
        <f aca="true" t="shared" si="13" ref="I61:AL61">I55+I57+I59</f>
        <v>0</v>
      </c>
      <c r="J61" s="74">
        <f t="shared" si="13"/>
        <v>0</v>
      </c>
      <c r="K61" s="74">
        <f t="shared" si="13"/>
        <v>0</v>
      </c>
      <c r="L61" s="74">
        <f t="shared" si="13"/>
        <v>0</v>
      </c>
      <c r="M61" s="298"/>
      <c r="N61" s="283">
        <f t="shared" si="13"/>
        <v>0</v>
      </c>
      <c r="O61" s="74">
        <f t="shared" si="13"/>
        <v>0</v>
      </c>
      <c r="P61" s="74">
        <f t="shared" si="13"/>
        <v>0</v>
      </c>
      <c r="Q61" s="74">
        <f t="shared" si="13"/>
        <v>0</v>
      </c>
      <c r="R61" s="74">
        <f t="shared" si="13"/>
        <v>0</v>
      </c>
      <c r="S61" s="74">
        <f t="shared" si="13"/>
        <v>0</v>
      </c>
      <c r="T61" s="74">
        <f t="shared" si="13"/>
        <v>0</v>
      </c>
      <c r="U61" s="74">
        <f t="shared" si="13"/>
        <v>0</v>
      </c>
      <c r="V61" s="74">
        <f t="shared" si="13"/>
        <v>0</v>
      </c>
      <c r="W61" s="74">
        <f t="shared" si="13"/>
        <v>0</v>
      </c>
      <c r="X61" s="74">
        <f t="shared" si="13"/>
        <v>0</v>
      </c>
      <c r="Y61" s="74">
        <f t="shared" si="13"/>
        <v>0</v>
      </c>
      <c r="Z61" s="74">
        <f t="shared" si="13"/>
        <v>0</v>
      </c>
      <c r="AA61" s="74">
        <f t="shared" si="13"/>
        <v>0</v>
      </c>
      <c r="AB61" s="74">
        <f t="shared" si="13"/>
        <v>0</v>
      </c>
      <c r="AC61" s="74">
        <f t="shared" si="13"/>
        <v>0</v>
      </c>
      <c r="AD61" s="74">
        <f t="shared" si="13"/>
        <v>0</v>
      </c>
      <c r="AE61" s="74">
        <f t="shared" si="13"/>
        <v>0</v>
      </c>
      <c r="AF61" s="74">
        <f t="shared" si="13"/>
        <v>0</v>
      </c>
      <c r="AG61" s="74">
        <f t="shared" si="13"/>
        <v>0</v>
      </c>
      <c r="AH61" s="74">
        <f t="shared" si="13"/>
        <v>0</v>
      </c>
      <c r="AI61" s="74">
        <f t="shared" si="13"/>
        <v>0</v>
      </c>
      <c r="AJ61" s="74">
        <f t="shared" si="13"/>
        <v>0</v>
      </c>
      <c r="AK61" s="74">
        <f t="shared" si="13"/>
        <v>0</v>
      </c>
      <c r="AL61" s="74">
        <f t="shared" si="13"/>
        <v>0</v>
      </c>
    </row>
    <row r="62" spans="1:38" ht="12.75" customHeight="1">
      <c r="A62" s="317">
        <v>7</v>
      </c>
      <c r="B62" s="405" t="s">
        <v>139</v>
      </c>
      <c r="C62" s="318">
        <v>75495</v>
      </c>
      <c r="D62" s="326" t="s">
        <v>46</v>
      </c>
      <c r="E62" s="57"/>
      <c r="F62" s="314">
        <v>2011</v>
      </c>
      <c r="G62" s="85" t="s">
        <v>47</v>
      </c>
      <c r="H62" s="59" t="s">
        <v>59</v>
      </c>
      <c r="I62" s="60">
        <v>110100</v>
      </c>
      <c r="J62" s="61">
        <v>35860</v>
      </c>
      <c r="K62" s="61">
        <v>35800</v>
      </c>
      <c r="L62" s="61">
        <f>SUM(I62,K62)</f>
        <v>145900</v>
      </c>
      <c r="M62" s="296"/>
      <c r="N62" s="280"/>
      <c r="O62" s="128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</row>
    <row r="63" spans="1:38" ht="11.25" customHeight="1">
      <c r="A63" s="311"/>
      <c r="B63" s="406"/>
      <c r="C63" s="319"/>
      <c r="D63" s="327"/>
      <c r="E63" s="63"/>
      <c r="F63" s="322"/>
      <c r="G63" s="324">
        <v>145960</v>
      </c>
      <c r="H63" s="64" t="s">
        <v>60</v>
      </c>
      <c r="I63" s="65"/>
      <c r="J63" s="66"/>
      <c r="K63" s="66"/>
      <c r="L63" s="66"/>
      <c r="M63" s="273"/>
      <c r="N63" s="281"/>
      <c r="O63" s="81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</row>
    <row r="64" spans="1:38" ht="10.5" customHeight="1">
      <c r="A64" s="311"/>
      <c r="B64" s="406"/>
      <c r="C64" s="319"/>
      <c r="D64" s="327"/>
      <c r="E64" s="63"/>
      <c r="F64" s="322"/>
      <c r="G64" s="325"/>
      <c r="H64" s="64" t="s">
        <v>50</v>
      </c>
      <c r="I64" s="65"/>
      <c r="J64" s="66"/>
      <c r="K64" s="66"/>
      <c r="L64" s="66"/>
      <c r="M64" s="273"/>
      <c r="N64" s="281"/>
      <c r="O64" s="81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</row>
    <row r="65" spans="1:38" ht="12.75">
      <c r="A65" s="311"/>
      <c r="B65" s="406"/>
      <c r="C65" s="319"/>
      <c r="D65" s="327"/>
      <c r="E65" s="63"/>
      <c r="F65" s="315"/>
      <c r="G65" s="87" t="s">
        <v>51</v>
      </c>
      <c r="H65" s="64" t="s">
        <v>52</v>
      </c>
      <c r="I65" s="65"/>
      <c r="J65" s="66"/>
      <c r="K65" s="66"/>
      <c r="L65" s="66"/>
      <c r="M65" s="273"/>
      <c r="N65" s="281"/>
      <c r="O65" s="81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</row>
    <row r="66" spans="1:38" ht="11.25" customHeight="1">
      <c r="A66" s="311"/>
      <c r="B66" s="406"/>
      <c r="C66" s="319"/>
      <c r="D66" s="327"/>
      <c r="E66" s="63" t="s">
        <v>243</v>
      </c>
      <c r="F66" s="321">
        <v>2013</v>
      </c>
      <c r="G66" s="324">
        <v>0</v>
      </c>
      <c r="H66" s="64" t="s">
        <v>53</v>
      </c>
      <c r="I66" s="65"/>
      <c r="J66" s="66"/>
      <c r="K66" s="66"/>
      <c r="L66" s="66"/>
      <c r="M66" s="273"/>
      <c r="N66" s="281"/>
      <c r="O66" s="81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</row>
    <row r="67" spans="1:38" ht="10.5" customHeight="1">
      <c r="A67" s="311"/>
      <c r="B67" s="406"/>
      <c r="C67" s="319"/>
      <c r="D67" s="327"/>
      <c r="E67" s="63"/>
      <c r="F67" s="322"/>
      <c r="G67" s="325"/>
      <c r="H67" s="64" t="s">
        <v>54</v>
      </c>
      <c r="I67" s="65"/>
      <c r="J67" s="66"/>
      <c r="K67" s="66"/>
      <c r="L67" s="66"/>
      <c r="M67" s="273"/>
      <c r="N67" s="281"/>
      <c r="O67" s="81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</row>
    <row r="68" spans="1:38" ht="12.75">
      <c r="A68" s="311"/>
      <c r="B68" s="406"/>
      <c r="C68" s="319"/>
      <c r="D68" s="327"/>
      <c r="E68" s="63"/>
      <c r="F68" s="322"/>
      <c r="G68" s="87" t="s">
        <v>55</v>
      </c>
      <c r="H68" s="64" t="s">
        <v>56</v>
      </c>
      <c r="I68" s="69">
        <f aca="true" t="shared" si="14" ref="I68:AL68">I62+I64+I66</f>
        <v>110100</v>
      </c>
      <c r="J68" s="70">
        <f t="shared" si="14"/>
        <v>35860</v>
      </c>
      <c r="K68" s="70">
        <f t="shared" si="14"/>
        <v>35800</v>
      </c>
      <c r="L68" s="70">
        <f t="shared" si="14"/>
        <v>145900</v>
      </c>
      <c r="M68" s="297">
        <f>L68/G63</f>
        <v>0.9995889284735544</v>
      </c>
      <c r="N68" s="282">
        <f t="shared" si="14"/>
        <v>0</v>
      </c>
      <c r="O68" s="70">
        <f t="shared" si="14"/>
        <v>0</v>
      </c>
      <c r="P68" s="70">
        <f t="shared" si="14"/>
        <v>0</v>
      </c>
      <c r="Q68" s="70">
        <f t="shared" si="14"/>
        <v>0</v>
      </c>
      <c r="R68" s="70">
        <f t="shared" si="14"/>
        <v>0</v>
      </c>
      <c r="S68" s="70">
        <f t="shared" si="14"/>
        <v>0</v>
      </c>
      <c r="T68" s="70">
        <f t="shared" si="14"/>
        <v>0</v>
      </c>
      <c r="U68" s="70">
        <f t="shared" si="14"/>
        <v>0</v>
      </c>
      <c r="V68" s="70">
        <f t="shared" si="14"/>
        <v>0</v>
      </c>
      <c r="W68" s="70">
        <f t="shared" si="14"/>
        <v>0</v>
      </c>
      <c r="X68" s="70">
        <f t="shared" si="14"/>
        <v>0</v>
      </c>
      <c r="Y68" s="70">
        <f t="shared" si="14"/>
        <v>0</v>
      </c>
      <c r="Z68" s="70">
        <f t="shared" si="14"/>
        <v>0</v>
      </c>
      <c r="AA68" s="70">
        <f t="shared" si="14"/>
        <v>0</v>
      </c>
      <c r="AB68" s="70">
        <f t="shared" si="14"/>
        <v>0</v>
      </c>
      <c r="AC68" s="70">
        <f t="shared" si="14"/>
        <v>0</v>
      </c>
      <c r="AD68" s="70">
        <f t="shared" si="14"/>
        <v>0</v>
      </c>
      <c r="AE68" s="70">
        <f t="shared" si="14"/>
        <v>0</v>
      </c>
      <c r="AF68" s="70">
        <f t="shared" si="14"/>
        <v>0</v>
      </c>
      <c r="AG68" s="70">
        <f t="shared" si="14"/>
        <v>0</v>
      </c>
      <c r="AH68" s="70">
        <f t="shared" si="14"/>
        <v>0</v>
      </c>
      <c r="AI68" s="70">
        <f t="shared" si="14"/>
        <v>0</v>
      </c>
      <c r="AJ68" s="70">
        <f t="shared" si="14"/>
        <v>0</v>
      </c>
      <c r="AK68" s="70">
        <f t="shared" si="14"/>
        <v>0</v>
      </c>
      <c r="AL68" s="70">
        <f t="shared" si="14"/>
        <v>0</v>
      </c>
    </row>
    <row r="69" spans="1:38" ht="13.5" thickBot="1">
      <c r="A69" s="311"/>
      <c r="B69" s="348"/>
      <c r="C69" s="320"/>
      <c r="D69" s="313"/>
      <c r="E69" s="77"/>
      <c r="F69" s="323"/>
      <c r="G69" s="89">
        <v>145960</v>
      </c>
      <c r="H69" s="72" t="s">
        <v>57</v>
      </c>
      <c r="I69" s="73">
        <f aca="true" t="shared" si="15" ref="I69:AL69">I63+I65+I67</f>
        <v>0</v>
      </c>
      <c r="J69" s="74">
        <f t="shared" si="15"/>
        <v>0</v>
      </c>
      <c r="K69" s="74">
        <f t="shared" si="15"/>
        <v>0</v>
      </c>
      <c r="L69" s="74">
        <f t="shared" si="15"/>
        <v>0</v>
      </c>
      <c r="M69" s="298"/>
      <c r="N69" s="283">
        <f t="shared" si="15"/>
        <v>0</v>
      </c>
      <c r="O69" s="74">
        <f t="shared" si="15"/>
        <v>0</v>
      </c>
      <c r="P69" s="74">
        <f t="shared" si="15"/>
        <v>0</v>
      </c>
      <c r="Q69" s="74">
        <f t="shared" si="15"/>
        <v>0</v>
      </c>
      <c r="R69" s="74">
        <f t="shared" si="15"/>
        <v>0</v>
      </c>
      <c r="S69" s="74">
        <f t="shared" si="15"/>
        <v>0</v>
      </c>
      <c r="T69" s="74">
        <f t="shared" si="15"/>
        <v>0</v>
      </c>
      <c r="U69" s="74">
        <f t="shared" si="15"/>
        <v>0</v>
      </c>
      <c r="V69" s="74">
        <f t="shared" si="15"/>
        <v>0</v>
      </c>
      <c r="W69" s="74">
        <f t="shared" si="15"/>
        <v>0</v>
      </c>
      <c r="X69" s="74">
        <f t="shared" si="15"/>
        <v>0</v>
      </c>
      <c r="Y69" s="74">
        <f t="shared" si="15"/>
        <v>0</v>
      </c>
      <c r="Z69" s="74">
        <f t="shared" si="15"/>
        <v>0</v>
      </c>
      <c r="AA69" s="74">
        <f t="shared" si="15"/>
        <v>0</v>
      </c>
      <c r="AB69" s="74">
        <f t="shared" si="15"/>
        <v>0</v>
      </c>
      <c r="AC69" s="74">
        <f t="shared" si="15"/>
        <v>0</v>
      </c>
      <c r="AD69" s="74">
        <f t="shared" si="15"/>
        <v>0</v>
      </c>
      <c r="AE69" s="74">
        <f t="shared" si="15"/>
        <v>0</v>
      </c>
      <c r="AF69" s="74">
        <f t="shared" si="15"/>
        <v>0</v>
      </c>
      <c r="AG69" s="74">
        <f t="shared" si="15"/>
        <v>0</v>
      </c>
      <c r="AH69" s="74">
        <f t="shared" si="15"/>
        <v>0</v>
      </c>
      <c r="AI69" s="74">
        <f t="shared" si="15"/>
        <v>0</v>
      </c>
      <c r="AJ69" s="74">
        <f t="shared" si="15"/>
        <v>0</v>
      </c>
      <c r="AK69" s="74">
        <f t="shared" si="15"/>
        <v>0</v>
      </c>
      <c r="AL69" s="74">
        <f t="shared" si="15"/>
        <v>0</v>
      </c>
    </row>
    <row r="70" spans="1:38" s="55" customFormat="1" ht="12.75" customHeight="1">
      <c r="A70" s="317">
        <v>8</v>
      </c>
      <c r="B70" s="405" t="s">
        <v>245</v>
      </c>
      <c r="C70" s="318">
        <v>80195</v>
      </c>
      <c r="D70" s="326" t="s">
        <v>136</v>
      </c>
      <c r="E70" s="57"/>
      <c r="F70" s="314">
        <v>2012</v>
      </c>
      <c r="G70" s="85" t="s">
        <v>47</v>
      </c>
      <c r="H70" s="78" t="s">
        <v>59</v>
      </c>
      <c r="I70" s="94">
        <v>75000</v>
      </c>
      <c r="J70" s="79">
        <v>150000</v>
      </c>
      <c r="K70" s="79">
        <v>149997</v>
      </c>
      <c r="L70" s="79">
        <f>SUM(I70,K70)</f>
        <v>224997</v>
      </c>
      <c r="M70" s="296"/>
      <c r="N70" s="284"/>
      <c r="O70" s="131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</row>
    <row r="71" spans="1:38" s="55" customFormat="1" ht="12.75">
      <c r="A71" s="311"/>
      <c r="B71" s="406"/>
      <c r="C71" s="319"/>
      <c r="D71" s="327"/>
      <c r="E71" s="63"/>
      <c r="F71" s="322"/>
      <c r="G71" s="324">
        <v>449994</v>
      </c>
      <c r="H71" s="64" t="s">
        <v>60</v>
      </c>
      <c r="I71" s="65"/>
      <c r="J71" s="66"/>
      <c r="K71" s="66"/>
      <c r="L71" s="66"/>
      <c r="M71" s="273"/>
      <c r="N71" s="281"/>
      <c r="O71" s="81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</row>
    <row r="72" spans="1:38" s="55" customFormat="1" ht="12.75">
      <c r="A72" s="311"/>
      <c r="B72" s="406"/>
      <c r="C72" s="319"/>
      <c r="D72" s="327"/>
      <c r="E72" s="63"/>
      <c r="F72" s="322"/>
      <c r="G72" s="325"/>
      <c r="H72" s="64" t="s">
        <v>50</v>
      </c>
      <c r="I72" s="65"/>
      <c r="J72" s="66"/>
      <c r="K72" s="66"/>
      <c r="L72" s="66"/>
      <c r="M72" s="273"/>
      <c r="N72" s="281"/>
      <c r="O72" s="81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</row>
    <row r="73" spans="1:38" s="55" customFormat="1" ht="12.75">
      <c r="A73" s="311"/>
      <c r="B73" s="406"/>
      <c r="C73" s="319"/>
      <c r="D73" s="327"/>
      <c r="E73" s="63" t="s">
        <v>38</v>
      </c>
      <c r="F73" s="315"/>
      <c r="G73" s="87" t="s">
        <v>51</v>
      </c>
      <c r="H73" s="64" t="s">
        <v>52</v>
      </c>
      <c r="I73" s="65"/>
      <c r="J73" s="66"/>
      <c r="K73" s="66"/>
      <c r="L73" s="66"/>
      <c r="M73" s="273"/>
      <c r="N73" s="281"/>
      <c r="O73" s="81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</row>
    <row r="74" spans="1:38" s="55" customFormat="1" ht="12.75">
      <c r="A74" s="311"/>
      <c r="B74" s="406"/>
      <c r="C74" s="319"/>
      <c r="D74" s="327"/>
      <c r="E74" s="63"/>
      <c r="F74" s="321">
        <v>2015</v>
      </c>
      <c r="G74" s="324">
        <v>0</v>
      </c>
      <c r="H74" s="64" t="s">
        <v>53</v>
      </c>
      <c r="I74" s="65"/>
      <c r="J74" s="66"/>
      <c r="K74" s="66"/>
      <c r="L74" s="66"/>
      <c r="M74" s="273"/>
      <c r="N74" s="281"/>
      <c r="O74" s="81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</row>
    <row r="75" spans="1:38" s="55" customFormat="1" ht="12.75">
      <c r="A75" s="311"/>
      <c r="B75" s="406"/>
      <c r="C75" s="319"/>
      <c r="D75" s="327"/>
      <c r="E75" s="63"/>
      <c r="F75" s="322"/>
      <c r="G75" s="325"/>
      <c r="H75" s="64" t="s">
        <v>54</v>
      </c>
      <c r="I75" s="65"/>
      <c r="J75" s="66"/>
      <c r="K75" s="66"/>
      <c r="L75" s="66"/>
      <c r="M75" s="273"/>
      <c r="N75" s="281"/>
      <c r="O75" s="81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</row>
    <row r="76" spans="1:38" s="55" customFormat="1" ht="12.75">
      <c r="A76" s="311"/>
      <c r="B76" s="406"/>
      <c r="C76" s="319"/>
      <c r="D76" s="327"/>
      <c r="E76" s="63"/>
      <c r="F76" s="322"/>
      <c r="G76" s="87" t="s">
        <v>55</v>
      </c>
      <c r="H76" s="64" t="s">
        <v>56</v>
      </c>
      <c r="I76" s="69">
        <f aca="true" t="shared" si="16" ref="I76:AL76">I70+I72+I74</f>
        <v>75000</v>
      </c>
      <c r="J76" s="70">
        <f t="shared" si="16"/>
        <v>150000</v>
      </c>
      <c r="K76" s="70">
        <f t="shared" si="16"/>
        <v>149997</v>
      </c>
      <c r="L76" s="70">
        <f t="shared" si="16"/>
        <v>224997</v>
      </c>
      <c r="M76" s="297">
        <f>L76/G71</f>
        <v>0.5</v>
      </c>
      <c r="N76" s="282">
        <f t="shared" si="16"/>
        <v>0</v>
      </c>
      <c r="O76" s="70">
        <f t="shared" si="16"/>
        <v>0</v>
      </c>
      <c r="P76" s="70">
        <f t="shared" si="16"/>
        <v>0</v>
      </c>
      <c r="Q76" s="70">
        <f t="shared" si="16"/>
        <v>0</v>
      </c>
      <c r="R76" s="70">
        <f t="shared" si="16"/>
        <v>0</v>
      </c>
      <c r="S76" s="70">
        <f t="shared" si="16"/>
        <v>0</v>
      </c>
      <c r="T76" s="70">
        <f t="shared" si="16"/>
        <v>0</v>
      </c>
      <c r="U76" s="70">
        <f t="shared" si="16"/>
        <v>0</v>
      </c>
      <c r="V76" s="70">
        <f t="shared" si="16"/>
        <v>0</v>
      </c>
      <c r="W76" s="70">
        <f t="shared" si="16"/>
        <v>0</v>
      </c>
      <c r="X76" s="70">
        <f t="shared" si="16"/>
        <v>0</v>
      </c>
      <c r="Y76" s="70">
        <f t="shared" si="16"/>
        <v>0</v>
      </c>
      <c r="Z76" s="70">
        <f t="shared" si="16"/>
        <v>0</v>
      </c>
      <c r="AA76" s="70">
        <f t="shared" si="16"/>
        <v>0</v>
      </c>
      <c r="AB76" s="70">
        <f t="shared" si="16"/>
        <v>0</v>
      </c>
      <c r="AC76" s="70">
        <f t="shared" si="16"/>
        <v>0</v>
      </c>
      <c r="AD76" s="70">
        <f t="shared" si="16"/>
        <v>0</v>
      </c>
      <c r="AE76" s="70">
        <f t="shared" si="16"/>
        <v>0</v>
      </c>
      <c r="AF76" s="70">
        <f t="shared" si="16"/>
        <v>0</v>
      </c>
      <c r="AG76" s="70">
        <f t="shared" si="16"/>
        <v>0</v>
      </c>
      <c r="AH76" s="70">
        <f t="shared" si="16"/>
        <v>0</v>
      </c>
      <c r="AI76" s="70">
        <f t="shared" si="16"/>
        <v>0</v>
      </c>
      <c r="AJ76" s="70">
        <f t="shared" si="16"/>
        <v>0</v>
      </c>
      <c r="AK76" s="70">
        <f t="shared" si="16"/>
        <v>0</v>
      </c>
      <c r="AL76" s="70">
        <f t="shared" si="16"/>
        <v>0</v>
      </c>
    </row>
    <row r="77" spans="1:38" s="55" customFormat="1" ht="13.5" thickBot="1">
      <c r="A77" s="311"/>
      <c r="B77" s="348"/>
      <c r="C77" s="320"/>
      <c r="D77" s="313"/>
      <c r="E77" s="77"/>
      <c r="F77" s="323"/>
      <c r="G77" s="89">
        <v>449994</v>
      </c>
      <c r="H77" s="72" t="s">
        <v>57</v>
      </c>
      <c r="I77" s="73">
        <f aca="true" t="shared" si="17" ref="I77:AL77">I71+I73+I75</f>
        <v>0</v>
      </c>
      <c r="J77" s="74">
        <f t="shared" si="17"/>
        <v>0</v>
      </c>
      <c r="K77" s="74">
        <f t="shared" si="17"/>
        <v>0</v>
      </c>
      <c r="L77" s="74">
        <f t="shared" si="17"/>
        <v>0</v>
      </c>
      <c r="M77" s="298"/>
      <c r="N77" s="283">
        <f t="shared" si="17"/>
        <v>0</v>
      </c>
      <c r="O77" s="74">
        <f t="shared" si="17"/>
        <v>0</v>
      </c>
      <c r="P77" s="74">
        <f t="shared" si="17"/>
        <v>0</v>
      </c>
      <c r="Q77" s="74">
        <f t="shared" si="17"/>
        <v>0</v>
      </c>
      <c r="R77" s="74">
        <f t="shared" si="17"/>
        <v>0</v>
      </c>
      <c r="S77" s="74">
        <f t="shared" si="17"/>
        <v>0</v>
      </c>
      <c r="T77" s="74">
        <f t="shared" si="17"/>
        <v>0</v>
      </c>
      <c r="U77" s="74">
        <f t="shared" si="17"/>
        <v>0</v>
      </c>
      <c r="V77" s="74">
        <f t="shared" si="17"/>
        <v>0</v>
      </c>
      <c r="W77" s="74">
        <f t="shared" si="17"/>
        <v>0</v>
      </c>
      <c r="X77" s="74">
        <f t="shared" si="17"/>
        <v>0</v>
      </c>
      <c r="Y77" s="74">
        <f t="shared" si="17"/>
        <v>0</v>
      </c>
      <c r="Z77" s="74">
        <f t="shared" si="17"/>
        <v>0</v>
      </c>
      <c r="AA77" s="74">
        <f t="shared" si="17"/>
        <v>0</v>
      </c>
      <c r="AB77" s="74">
        <f t="shared" si="17"/>
        <v>0</v>
      </c>
      <c r="AC77" s="74">
        <f t="shared" si="17"/>
        <v>0</v>
      </c>
      <c r="AD77" s="74">
        <f t="shared" si="17"/>
        <v>0</v>
      </c>
      <c r="AE77" s="74">
        <f t="shared" si="17"/>
        <v>0</v>
      </c>
      <c r="AF77" s="74">
        <f t="shared" si="17"/>
        <v>0</v>
      </c>
      <c r="AG77" s="74">
        <f t="shared" si="17"/>
        <v>0</v>
      </c>
      <c r="AH77" s="74">
        <f t="shared" si="17"/>
        <v>0</v>
      </c>
      <c r="AI77" s="74">
        <f t="shared" si="17"/>
        <v>0</v>
      </c>
      <c r="AJ77" s="74">
        <f t="shared" si="17"/>
        <v>0</v>
      </c>
      <c r="AK77" s="74">
        <f t="shared" si="17"/>
        <v>0</v>
      </c>
      <c r="AL77" s="74">
        <f t="shared" si="17"/>
        <v>0</v>
      </c>
    </row>
    <row r="78" spans="1:38" ht="12.75" customHeight="1">
      <c r="A78" s="317">
        <v>9</v>
      </c>
      <c r="B78" s="405" t="s">
        <v>140</v>
      </c>
      <c r="C78" s="318">
        <v>80195</v>
      </c>
      <c r="D78" s="326" t="s">
        <v>46</v>
      </c>
      <c r="E78" s="57"/>
      <c r="F78" s="314">
        <v>2011</v>
      </c>
      <c r="G78" s="85" t="s">
        <v>47</v>
      </c>
      <c r="H78" s="59" t="s">
        <v>59</v>
      </c>
      <c r="I78" s="60">
        <f>27049+115500</f>
        <v>142549</v>
      </c>
      <c r="J78" s="61">
        <v>115118</v>
      </c>
      <c r="K78" s="61">
        <v>78673</v>
      </c>
      <c r="L78" s="61">
        <f>SUM(I78,K78)</f>
        <v>221222</v>
      </c>
      <c r="M78" s="296"/>
      <c r="N78" s="284"/>
      <c r="O78" s="131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</row>
    <row r="79" spans="1:38" ht="12.75">
      <c r="A79" s="311"/>
      <c r="B79" s="406"/>
      <c r="C79" s="319"/>
      <c r="D79" s="327"/>
      <c r="E79" s="63"/>
      <c r="F79" s="322"/>
      <c r="G79" s="324">
        <v>257667</v>
      </c>
      <c r="H79" s="64" t="s">
        <v>60</v>
      </c>
      <c r="I79" s="65"/>
      <c r="J79" s="66"/>
      <c r="K79" s="66"/>
      <c r="L79" s="66"/>
      <c r="M79" s="273"/>
      <c r="N79" s="281"/>
      <c r="O79" s="81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</row>
    <row r="80" spans="1:38" ht="12.75">
      <c r="A80" s="311"/>
      <c r="B80" s="406"/>
      <c r="C80" s="319"/>
      <c r="D80" s="327"/>
      <c r="E80" s="63"/>
      <c r="F80" s="322"/>
      <c r="G80" s="325"/>
      <c r="H80" s="64" t="s">
        <v>50</v>
      </c>
      <c r="I80" s="65"/>
      <c r="J80" s="66"/>
      <c r="K80" s="66"/>
      <c r="L80" s="66"/>
      <c r="M80" s="273"/>
      <c r="N80" s="281"/>
      <c r="O80" s="81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</row>
    <row r="81" spans="1:38" ht="12" customHeight="1">
      <c r="A81" s="311"/>
      <c r="B81" s="406"/>
      <c r="C81" s="319"/>
      <c r="D81" s="310"/>
      <c r="E81" s="63"/>
      <c r="F81" s="315"/>
      <c r="G81" s="87" t="s">
        <v>51</v>
      </c>
      <c r="H81" s="64" t="s">
        <v>52</v>
      </c>
      <c r="I81" s="65"/>
      <c r="J81" s="66"/>
      <c r="K81" s="66"/>
      <c r="L81" s="66"/>
      <c r="M81" s="273"/>
      <c r="N81" s="281"/>
      <c r="O81" s="81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</row>
    <row r="82" spans="1:38" ht="10.5" customHeight="1">
      <c r="A82" s="311"/>
      <c r="B82" s="406"/>
      <c r="C82" s="319"/>
      <c r="D82" s="310"/>
      <c r="E82" s="63" t="s">
        <v>35</v>
      </c>
      <c r="F82" s="321">
        <v>2013</v>
      </c>
      <c r="G82" s="324">
        <v>0</v>
      </c>
      <c r="H82" s="64" t="s">
        <v>53</v>
      </c>
      <c r="I82" s="65"/>
      <c r="J82" s="66"/>
      <c r="K82" s="66"/>
      <c r="L82" s="66"/>
      <c r="M82" s="273"/>
      <c r="N82" s="281"/>
      <c r="O82" s="81"/>
      <c r="P82" s="130"/>
      <c r="Q82" s="130"/>
      <c r="R82" s="130"/>
      <c r="S82" s="130"/>
      <c r="T82" s="81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</row>
    <row r="83" spans="1:38" ht="12.75">
      <c r="A83" s="311"/>
      <c r="B83" s="406"/>
      <c r="C83" s="319"/>
      <c r="D83" s="310"/>
      <c r="E83" s="63"/>
      <c r="F83" s="322"/>
      <c r="G83" s="325"/>
      <c r="H83" s="64" t="s">
        <v>54</v>
      </c>
      <c r="I83" s="65"/>
      <c r="J83" s="66"/>
      <c r="K83" s="66"/>
      <c r="L83" s="66"/>
      <c r="M83" s="273"/>
      <c r="N83" s="281"/>
      <c r="O83" s="81"/>
      <c r="P83" s="130"/>
      <c r="Q83" s="130"/>
      <c r="R83" s="130"/>
      <c r="S83" s="130"/>
      <c r="T83" s="81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</row>
    <row r="84" spans="1:38" ht="12.75">
      <c r="A84" s="311"/>
      <c r="B84" s="406"/>
      <c r="C84" s="319"/>
      <c r="D84" s="327"/>
      <c r="E84" s="63"/>
      <c r="F84" s="322"/>
      <c r="G84" s="87" t="s">
        <v>55</v>
      </c>
      <c r="H84" s="64" t="s">
        <v>56</v>
      </c>
      <c r="I84" s="69">
        <f aca="true" t="shared" si="18" ref="I84:AL84">I78+I80+I82</f>
        <v>142549</v>
      </c>
      <c r="J84" s="70">
        <f t="shared" si="18"/>
        <v>115118</v>
      </c>
      <c r="K84" s="70">
        <f t="shared" si="18"/>
        <v>78673</v>
      </c>
      <c r="L84" s="70">
        <f t="shared" si="18"/>
        <v>221222</v>
      </c>
      <c r="M84" s="297">
        <f>L84/G79</f>
        <v>0.8585577508955358</v>
      </c>
      <c r="N84" s="282">
        <f t="shared" si="18"/>
        <v>0</v>
      </c>
      <c r="O84" s="70">
        <f t="shared" si="18"/>
        <v>0</v>
      </c>
      <c r="P84" s="70">
        <f t="shared" si="18"/>
        <v>0</v>
      </c>
      <c r="Q84" s="70">
        <f t="shared" si="18"/>
        <v>0</v>
      </c>
      <c r="R84" s="70">
        <f t="shared" si="18"/>
        <v>0</v>
      </c>
      <c r="S84" s="70">
        <f t="shared" si="18"/>
        <v>0</v>
      </c>
      <c r="T84" s="70">
        <f t="shared" si="18"/>
        <v>0</v>
      </c>
      <c r="U84" s="70">
        <f t="shared" si="18"/>
        <v>0</v>
      </c>
      <c r="V84" s="70">
        <f t="shared" si="18"/>
        <v>0</v>
      </c>
      <c r="W84" s="70">
        <f t="shared" si="18"/>
        <v>0</v>
      </c>
      <c r="X84" s="70">
        <f t="shared" si="18"/>
        <v>0</v>
      </c>
      <c r="Y84" s="70">
        <f t="shared" si="18"/>
        <v>0</v>
      </c>
      <c r="Z84" s="70">
        <f t="shared" si="18"/>
        <v>0</v>
      </c>
      <c r="AA84" s="70">
        <f t="shared" si="18"/>
        <v>0</v>
      </c>
      <c r="AB84" s="70">
        <f t="shared" si="18"/>
        <v>0</v>
      </c>
      <c r="AC84" s="70">
        <f t="shared" si="18"/>
        <v>0</v>
      </c>
      <c r="AD84" s="70">
        <f t="shared" si="18"/>
        <v>0</v>
      </c>
      <c r="AE84" s="70">
        <f t="shared" si="18"/>
        <v>0</v>
      </c>
      <c r="AF84" s="70">
        <f t="shared" si="18"/>
        <v>0</v>
      </c>
      <c r="AG84" s="70">
        <f t="shared" si="18"/>
        <v>0</v>
      </c>
      <c r="AH84" s="70">
        <f t="shared" si="18"/>
        <v>0</v>
      </c>
      <c r="AI84" s="70">
        <f t="shared" si="18"/>
        <v>0</v>
      </c>
      <c r="AJ84" s="70">
        <f t="shared" si="18"/>
        <v>0</v>
      </c>
      <c r="AK84" s="70">
        <f t="shared" si="18"/>
        <v>0</v>
      </c>
      <c r="AL84" s="70">
        <f t="shared" si="18"/>
        <v>0</v>
      </c>
    </row>
    <row r="85" spans="1:38" ht="13.5" thickBot="1">
      <c r="A85" s="312"/>
      <c r="B85" s="348"/>
      <c r="C85" s="320"/>
      <c r="D85" s="313"/>
      <c r="E85" s="77"/>
      <c r="F85" s="323"/>
      <c r="G85" s="89">
        <v>257667</v>
      </c>
      <c r="H85" s="72" t="s">
        <v>57</v>
      </c>
      <c r="I85" s="73">
        <f aca="true" t="shared" si="19" ref="I85:AL85">I79+I81+I83</f>
        <v>0</v>
      </c>
      <c r="J85" s="74">
        <f t="shared" si="19"/>
        <v>0</v>
      </c>
      <c r="K85" s="74">
        <f t="shared" si="19"/>
        <v>0</v>
      </c>
      <c r="L85" s="74">
        <f t="shared" si="19"/>
        <v>0</v>
      </c>
      <c r="M85" s="298"/>
      <c r="N85" s="283">
        <f t="shared" si="19"/>
        <v>0</v>
      </c>
      <c r="O85" s="74">
        <f t="shared" si="19"/>
        <v>0</v>
      </c>
      <c r="P85" s="74">
        <f t="shared" si="19"/>
        <v>0</v>
      </c>
      <c r="Q85" s="74">
        <f t="shared" si="19"/>
        <v>0</v>
      </c>
      <c r="R85" s="74">
        <f t="shared" si="19"/>
        <v>0</v>
      </c>
      <c r="S85" s="74">
        <f t="shared" si="19"/>
        <v>0</v>
      </c>
      <c r="T85" s="74">
        <f t="shared" si="19"/>
        <v>0</v>
      </c>
      <c r="U85" s="82">
        <f t="shared" si="19"/>
        <v>0</v>
      </c>
      <c r="V85" s="82">
        <f t="shared" si="19"/>
        <v>0</v>
      </c>
      <c r="W85" s="82">
        <f t="shared" si="19"/>
        <v>0</v>
      </c>
      <c r="X85" s="82">
        <f t="shared" si="19"/>
        <v>0</v>
      </c>
      <c r="Y85" s="82">
        <f t="shared" si="19"/>
        <v>0</v>
      </c>
      <c r="Z85" s="82">
        <f t="shared" si="19"/>
        <v>0</v>
      </c>
      <c r="AA85" s="82">
        <f t="shared" si="19"/>
        <v>0</v>
      </c>
      <c r="AB85" s="82">
        <f t="shared" si="19"/>
        <v>0</v>
      </c>
      <c r="AC85" s="82">
        <f t="shared" si="19"/>
        <v>0</v>
      </c>
      <c r="AD85" s="82">
        <f t="shared" si="19"/>
        <v>0</v>
      </c>
      <c r="AE85" s="82">
        <f t="shared" si="19"/>
        <v>0</v>
      </c>
      <c r="AF85" s="82">
        <f t="shared" si="19"/>
        <v>0</v>
      </c>
      <c r="AG85" s="82">
        <f t="shared" si="19"/>
        <v>0</v>
      </c>
      <c r="AH85" s="82">
        <f t="shared" si="19"/>
        <v>0</v>
      </c>
      <c r="AI85" s="82">
        <f t="shared" si="19"/>
        <v>0</v>
      </c>
      <c r="AJ85" s="82">
        <f t="shared" si="19"/>
        <v>0</v>
      </c>
      <c r="AK85" s="82">
        <f t="shared" si="19"/>
        <v>0</v>
      </c>
      <c r="AL85" s="82">
        <f t="shared" si="19"/>
        <v>0</v>
      </c>
    </row>
    <row r="86" spans="1:38" ht="12.75" customHeight="1">
      <c r="A86" s="311">
        <v>10</v>
      </c>
      <c r="B86" s="406" t="s">
        <v>141</v>
      </c>
      <c r="C86" s="319">
        <v>80195</v>
      </c>
      <c r="D86" s="327" t="s">
        <v>46</v>
      </c>
      <c r="E86" s="63"/>
      <c r="F86" s="322">
        <v>2011</v>
      </c>
      <c r="G86" s="269" t="s">
        <v>47</v>
      </c>
      <c r="H86" s="78" t="s">
        <v>59</v>
      </c>
      <c r="I86" s="94">
        <f>3000+6000</f>
        <v>9000</v>
      </c>
      <c r="J86" s="79">
        <v>6000</v>
      </c>
      <c r="K86" s="79">
        <v>5059</v>
      </c>
      <c r="L86" s="79">
        <f>SUM(I86,K86)</f>
        <v>14059</v>
      </c>
      <c r="M86" s="299"/>
      <c r="N86" s="284"/>
      <c r="O86" s="131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</row>
    <row r="87" spans="1:38" ht="11.25" customHeight="1">
      <c r="A87" s="311"/>
      <c r="B87" s="406"/>
      <c r="C87" s="319"/>
      <c r="D87" s="327"/>
      <c r="E87" s="63"/>
      <c r="F87" s="322"/>
      <c r="G87" s="324">
        <v>15000</v>
      </c>
      <c r="H87" s="64" t="s">
        <v>60</v>
      </c>
      <c r="I87" s="65"/>
      <c r="J87" s="66"/>
      <c r="K87" s="66"/>
      <c r="L87" s="66"/>
      <c r="M87" s="273"/>
      <c r="N87" s="281"/>
      <c r="O87" s="81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</row>
    <row r="88" spans="1:38" ht="12.75">
      <c r="A88" s="311"/>
      <c r="B88" s="406"/>
      <c r="C88" s="319"/>
      <c r="D88" s="327"/>
      <c r="E88" s="63"/>
      <c r="F88" s="322"/>
      <c r="G88" s="325"/>
      <c r="H88" s="64" t="s">
        <v>50</v>
      </c>
      <c r="I88" s="65"/>
      <c r="J88" s="66"/>
      <c r="K88" s="66"/>
      <c r="L88" s="66"/>
      <c r="M88" s="273"/>
      <c r="N88" s="281"/>
      <c r="O88" s="81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</row>
    <row r="89" spans="1:38" ht="12.75">
      <c r="A89" s="311"/>
      <c r="B89" s="406"/>
      <c r="C89" s="319"/>
      <c r="D89" s="327"/>
      <c r="E89" s="63" t="s">
        <v>35</v>
      </c>
      <c r="F89" s="315"/>
      <c r="G89" s="87" t="s">
        <v>51</v>
      </c>
      <c r="H89" s="64" t="s">
        <v>52</v>
      </c>
      <c r="I89" s="65"/>
      <c r="J89" s="66"/>
      <c r="K89" s="66"/>
      <c r="L89" s="66"/>
      <c r="M89" s="273"/>
      <c r="N89" s="281"/>
      <c r="O89" s="81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</row>
    <row r="90" spans="1:38" ht="9.75" customHeight="1">
      <c r="A90" s="311"/>
      <c r="B90" s="406"/>
      <c r="C90" s="319"/>
      <c r="D90" s="327"/>
      <c r="E90" s="63"/>
      <c r="F90" s="321">
        <v>2013</v>
      </c>
      <c r="G90" s="324">
        <v>0</v>
      </c>
      <c r="H90" s="64" t="s">
        <v>53</v>
      </c>
      <c r="I90" s="65"/>
      <c r="J90" s="66"/>
      <c r="K90" s="66"/>
      <c r="L90" s="66"/>
      <c r="M90" s="273"/>
      <c r="N90" s="281"/>
      <c r="O90" s="81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</row>
    <row r="91" spans="1:38" ht="12.75">
      <c r="A91" s="311"/>
      <c r="B91" s="406"/>
      <c r="C91" s="319"/>
      <c r="D91" s="327"/>
      <c r="E91" s="63"/>
      <c r="F91" s="322"/>
      <c r="G91" s="325"/>
      <c r="H91" s="64" t="s">
        <v>54</v>
      </c>
      <c r="I91" s="65"/>
      <c r="J91" s="66"/>
      <c r="K91" s="66"/>
      <c r="L91" s="66"/>
      <c r="M91" s="273"/>
      <c r="N91" s="281"/>
      <c r="O91" s="81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</row>
    <row r="92" spans="1:38" ht="12.75">
      <c r="A92" s="311"/>
      <c r="B92" s="406"/>
      <c r="C92" s="319"/>
      <c r="D92" s="327"/>
      <c r="E92" s="63"/>
      <c r="F92" s="322"/>
      <c r="G92" s="87" t="s">
        <v>55</v>
      </c>
      <c r="H92" s="64" t="s">
        <v>56</v>
      </c>
      <c r="I92" s="69">
        <f aca="true" t="shared" si="20" ref="I92:AL92">I86+I88+I90</f>
        <v>9000</v>
      </c>
      <c r="J92" s="70">
        <f t="shared" si="20"/>
        <v>6000</v>
      </c>
      <c r="K92" s="70">
        <f t="shared" si="20"/>
        <v>5059</v>
      </c>
      <c r="L92" s="70">
        <f t="shared" si="20"/>
        <v>14059</v>
      </c>
      <c r="M92" s="297">
        <f>L92/G87</f>
        <v>0.9372666666666667</v>
      </c>
      <c r="N92" s="282">
        <f t="shared" si="20"/>
        <v>0</v>
      </c>
      <c r="O92" s="70">
        <f t="shared" si="20"/>
        <v>0</v>
      </c>
      <c r="P92" s="70">
        <f t="shared" si="20"/>
        <v>0</v>
      </c>
      <c r="Q92" s="70">
        <f t="shared" si="20"/>
        <v>0</v>
      </c>
      <c r="R92" s="70">
        <f t="shared" si="20"/>
        <v>0</v>
      </c>
      <c r="S92" s="70">
        <f t="shared" si="20"/>
        <v>0</v>
      </c>
      <c r="T92" s="70">
        <f t="shared" si="20"/>
        <v>0</v>
      </c>
      <c r="U92" s="70">
        <f t="shared" si="20"/>
        <v>0</v>
      </c>
      <c r="V92" s="70">
        <f t="shared" si="20"/>
        <v>0</v>
      </c>
      <c r="W92" s="70">
        <f t="shared" si="20"/>
        <v>0</v>
      </c>
      <c r="X92" s="70">
        <f t="shared" si="20"/>
        <v>0</v>
      </c>
      <c r="Y92" s="70">
        <f t="shared" si="20"/>
        <v>0</v>
      </c>
      <c r="Z92" s="70">
        <f t="shared" si="20"/>
        <v>0</v>
      </c>
      <c r="AA92" s="70">
        <f t="shared" si="20"/>
        <v>0</v>
      </c>
      <c r="AB92" s="70">
        <f t="shared" si="20"/>
        <v>0</v>
      </c>
      <c r="AC92" s="70">
        <f t="shared" si="20"/>
        <v>0</v>
      </c>
      <c r="AD92" s="70">
        <f t="shared" si="20"/>
        <v>0</v>
      </c>
      <c r="AE92" s="70">
        <f t="shared" si="20"/>
        <v>0</v>
      </c>
      <c r="AF92" s="70">
        <f t="shared" si="20"/>
        <v>0</v>
      </c>
      <c r="AG92" s="70">
        <f t="shared" si="20"/>
        <v>0</v>
      </c>
      <c r="AH92" s="70">
        <f t="shared" si="20"/>
        <v>0</v>
      </c>
      <c r="AI92" s="70">
        <f t="shared" si="20"/>
        <v>0</v>
      </c>
      <c r="AJ92" s="70">
        <f t="shared" si="20"/>
        <v>0</v>
      </c>
      <c r="AK92" s="70">
        <f t="shared" si="20"/>
        <v>0</v>
      </c>
      <c r="AL92" s="70">
        <f t="shared" si="20"/>
        <v>0</v>
      </c>
    </row>
    <row r="93" spans="1:38" ht="13.5" thickBot="1">
      <c r="A93" s="311"/>
      <c r="B93" s="348"/>
      <c r="C93" s="320"/>
      <c r="D93" s="327"/>
      <c r="E93" s="63"/>
      <c r="F93" s="323"/>
      <c r="G93" s="89">
        <v>15000</v>
      </c>
      <c r="H93" s="72" t="s">
        <v>57</v>
      </c>
      <c r="I93" s="73">
        <f aca="true" t="shared" si="21" ref="I93:AL93">I87+I89+I91</f>
        <v>0</v>
      </c>
      <c r="J93" s="74">
        <f t="shared" si="21"/>
        <v>0</v>
      </c>
      <c r="K93" s="74">
        <f t="shared" si="21"/>
        <v>0</v>
      </c>
      <c r="L93" s="74">
        <f t="shared" si="21"/>
        <v>0</v>
      </c>
      <c r="M93" s="297"/>
      <c r="N93" s="283">
        <f t="shared" si="21"/>
        <v>0</v>
      </c>
      <c r="O93" s="74">
        <f t="shared" si="21"/>
        <v>0</v>
      </c>
      <c r="P93" s="74">
        <f t="shared" si="21"/>
        <v>0</v>
      </c>
      <c r="Q93" s="74">
        <f t="shared" si="21"/>
        <v>0</v>
      </c>
      <c r="R93" s="74">
        <f t="shared" si="21"/>
        <v>0</v>
      </c>
      <c r="S93" s="74">
        <f t="shared" si="21"/>
        <v>0</v>
      </c>
      <c r="T93" s="74">
        <f t="shared" si="21"/>
        <v>0</v>
      </c>
      <c r="U93" s="74">
        <f t="shared" si="21"/>
        <v>0</v>
      </c>
      <c r="V93" s="74">
        <f t="shared" si="21"/>
        <v>0</v>
      </c>
      <c r="W93" s="74">
        <f t="shared" si="21"/>
        <v>0</v>
      </c>
      <c r="X93" s="74">
        <f t="shared" si="21"/>
        <v>0</v>
      </c>
      <c r="Y93" s="74">
        <f t="shared" si="21"/>
        <v>0</v>
      </c>
      <c r="Z93" s="74">
        <f t="shared" si="21"/>
        <v>0</v>
      </c>
      <c r="AA93" s="74">
        <f t="shared" si="21"/>
        <v>0</v>
      </c>
      <c r="AB93" s="74">
        <f t="shared" si="21"/>
        <v>0</v>
      </c>
      <c r="AC93" s="74">
        <f t="shared" si="21"/>
        <v>0</v>
      </c>
      <c r="AD93" s="74">
        <f t="shared" si="21"/>
        <v>0</v>
      </c>
      <c r="AE93" s="74">
        <f t="shared" si="21"/>
        <v>0</v>
      </c>
      <c r="AF93" s="74">
        <f t="shared" si="21"/>
        <v>0</v>
      </c>
      <c r="AG93" s="74">
        <f t="shared" si="21"/>
        <v>0</v>
      </c>
      <c r="AH93" s="74">
        <f t="shared" si="21"/>
        <v>0</v>
      </c>
      <c r="AI93" s="74">
        <f t="shared" si="21"/>
        <v>0</v>
      </c>
      <c r="AJ93" s="74">
        <f t="shared" si="21"/>
        <v>0</v>
      </c>
      <c r="AK93" s="74">
        <f t="shared" si="21"/>
        <v>0</v>
      </c>
      <c r="AL93" s="74">
        <f t="shared" si="21"/>
        <v>0</v>
      </c>
    </row>
    <row r="94" spans="1:38" s="55" customFormat="1" ht="12.75" customHeight="1">
      <c r="A94" s="317">
        <v>11</v>
      </c>
      <c r="B94" s="405" t="s">
        <v>138</v>
      </c>
      <c r="C94" s="318">
        <v>80195</v>
      </c>
      <c r="D94" s="326" t="s">
        <v>46</v>
      </c>
      <c r="E94" s="57"/>
      <c r="F94" s="314">
        <v>2011</v>
      </c>
      <c r="G94" s="85" t="s">
        <v>47</v>
      </c>
      <c r="H94" s="59" t="s">
        <v>59</v>
      </c>
      <c r="I94" s="60">
        <v>470000</v>
      </c>
      <c r="J94" s="61">
        <v>250000</v>
      </c>
      <c r="K94" s="61">
        <v>250000</v>
      </c>
      <c r="L94" s="61">
        <f>SUM(I94,K94)</f>
        <v>720000</v>
      </c>
      <c r="M94" s="296"/>
      <c r="N94" s="280"/>
      <c r="O94" s="128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</row>
    <row r="95" spans="1:38" s="55" customFormat="1" ht="10.5" customHeight="1">
      <c r="A95" s="311"/>
      <c r="B95" s="406"/>
      <c r="C95" s="319"/>
      <c r="D95" s="327"/>
      <c r="E95" s="63"/>
      <c r="F95" s="322"/>
      <c r="G95" s="324">
        <v>720000</v>
      </c>
      <c r="H95" s="64" t="s">
        <v>60</v>
      </c>
      <c r="I95" s="65"/>
      <c r="J95" s="66"/>
      <c r="K95" s="66"/>
      <c r="L95" s="66"/>
      <c r="M95" s="273"/>
      <c r="N95" s="281"/>
      <c r="O95" s="81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</row>
    <row r="96" spans="1:38" s="55" customFormat="1" ht="10.5" customHeight="1">
      <c r="A96" s="311"/>
      <c r="B96" s="406"/>
      <c r="C96" s="319"/>
      <c r="D96" s="327"/>
      <c r="E96" s="63"/>
      <c r="F96" s="322"/>
      <c r="G96" s="325"/>
      <c r="H96" s="64" t="s">
        <v>50</v>
      </c>
      <c r="I96" s="65"/>
      <c r="J96" s="66"/>
      <c r="K96" s="66"/>
      <c r="L96" s="66"/>
      <c r="M96" s="273"/>
      <c r="N96" s="281"/>
      <c r="O96" s="81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</row>
    <row r="97" spans="1:38" s="55" customFormat="1" ht="10.5" customHeight="1">
      <c r="A97" s="311"/>
      <c r="B97" s="406"/>
      <c r="C97" s="319"/>
      <c r="D97" s="327"/>
      <c r="E97" s="63" t="s">
        <v>37</v>
      </c>
      <c r="F97" s="315"/>
      <c r="G97" s="87" t="s">
        <v>51</v>
      </c>
      <c r="H97" s="64" t="s">
        <v>52</v>
      </c>
      <c r="I97" s="65"/>
      <c r="J97" s="66"/>
      <c r="K97" s="66"/>
      <c r="L97" s="66"/>
      <c r="M97" s="273"/>
      <c r="N97" s="281"/>
      <c r="O97" s="81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</row>
    <row r="98" spans="1:38" s="55" customFormat="1" ht="10.5" customHeight="1">
      <c r="A98" s="311"/>
      <c r="B98" s="406"/>
      <c r="C98" s="319"/>
      <c r="D98" s="327"/>
      <c r="E98" s="63"/>
      <c r="F98" s="321">
        <v>2013</v>
      </c>
      <c r="G98" s="324">
        <v>0</v>
      </c>
      <c r="H98" s="64" t="s">
        <v>53</v>
      </c>
      <c r="I98" s="65"/>
      <c r="J98" s="66"/>
      <c r="K98" s="66"/>
      <c r="L98" s="66"/>
      <c r="M98" s="273"/>
      <c r="N98" s="281"/>
      <c r="O98" s="81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</row>
    <row r="99" spans="1:38" s="55" customFormat="1" ht="12.75">
      <c r="A99" s="311"/>
      <c r="B99" s="406"/>
      <c r="C99" s="319"/>
      <c r="D99" s="327"/>
      <c r="E99" s="63"/>
      <c r="F99" s="322"/>
      <c r="G99" s="325"/>
      <c r="H99" s="64" t="s">
        <v>54</v>
      </c>
      <c r="I99" s="65"/>
      <c r="J99" s="66"/>
      <c r="K99" s="66"/>
      <c r="L99" s="66"/>
      <c r="M99" s="273"/>
      <c r="N99" s="281"/>
      <c r="O99" s="81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</row>
    <row r="100" spans="1:38" s="55" customFormat="1" ht="12.75">
      <c r="A100" s="311"/>
      <c r="B100" s="406"/>
      <c r="C100" s="319"/>
      <c r="D100" s="327"/>
      <c r="E100" s="63"/>
      <c r="F100" s="322"/>
      <c r="G100" s="87" t="s">
        <v>55</v>
      </c>
      <c r="H100" s="64" t="s">
        <v>56</v>
      </c>
      <c r="I100" s="69">
        <f aca="true" t="shared" si="22" ref="I100:AL100">I94+I96+I98</f>
        <v>470000</v>
      </c>
      <c r="J100" s="70">
        <f t="shared" si="22"/>
        <v>250000</v>
      </c>
      <c r="K100" s="70">
        <f t="shared" si="22"/>
        <v>250000</v>
      </c>
      <c r="L100" s="70">
        <f t="shared" si="22"/>
        <v>720000</v>
      </c>
      <c r="M100" s="297">
        <f>L100/G101</f>
        <v>1</v>
      </c>
      <c r="N100" s="282">
        <f t="shared" si="22"/>
        <v>0</v>
      </c>
      <c r="O100" s="70">
        <f t="shared" si="22"/>
        <v>0</v>
      </c>
      <c r="P100" s="70">
        <f t="shared" si="22"/>
        <v>0</v>
      </c>
      <c r="Q100" s="70">
        <f t="shared" si="22"/>
        <v>0</v>
      </c>
      <c r="R100" s="70">
        <f t="shared" si="22"/>
        <v>0</v>
      </c>
      <c r="S100" s="70">
        <f t="shared" si="22"/>
        <v>0</v>
      </c>
      <c r="T100" s="70">
        <f t="shared" si="22"/>
        <v>0</v>
      </c>
      <c r="U100" s="70">
        <f t="shared" si="22"/>
        <v>0</v>
      </c>
      <c r="V100" s="70">
        <f t="shared" si="22"/>
        <v>0</v>
      </c>
      <c r="W100" s="70">
        <f t="shared" si="22"/>
        <v>0</v>
      </c>
      <c r="X100" s="70">
        <f t="shared" si="22"/>
        <v>0</v>
      </c>
      <c r="Y100" s="70">
        <f t="shared" si="22"/>
        <v>0</v>
      </c>
      <c r="Z100" s="70">
        <f t="shared" si="22"/>
        <v>0</v>
      </c>
      <c r="AA100" s="70">
        <f t="shared" si="22"/>
        <v>0</v>
      </c>
      <c r="AB100" s="70">
        <f t="shared" si="22"/>
        <v>0</v>
      </c>
      <c r="AC100" s="70">
        <f t="shared" si="22"/>
        <v>0</v>
      </c>
      <c r="AD100" s="70">
        <f t="shared" si="22"/>
        <v>0</v>
      </c>
      <c r="AE100" s="70">
        <f t="shared" si="22"/>
        <v>0</v>
      </c>
      <c r="AF100" s="70">
        <f t="shared" si="22"/>
        <v>0</v>
      </c>
      <c r="AG100" s="70">
        <f t="shared" si="22"/>
        <v>0</v>
      </c>
      <c r="AH100" s="70">
        <f t="shared" si="22"/>
        <v>0</v>
      </c>
      <c r="AI100" s="70">
        <f t="shared" si="22"/>
        <v>0</v>
      </c>
      <c r="AJ100" s="70">
        <f t="shared" si="22"/>
        <v>0</v>
      </c>
      <c r="AK100" s="70">
        <f t="shared" si="22"/>
        <v>0</v>
      </c>
      <c r="AL100" s="70">
        <f t="shared" si="22"/>
        <v>0</v>
      </c>
    </row>
    <row r="101" spans="1:38" s="55" customFormat="1" ht="13.5" thickBot="1">
      <c r="A101" s="311"/>
      <c r="B101" s="348"/>
      <c r="C101" s="320"/>
      <c r="D101" s="327"/>
      <c r="E101" s="63"/>
      <c r="F101" s="323"/>
      <c r="G101" s="89">
        <v>720000</v>
      </c>
      <c r="H101" s="72" t="s">
        <v>57</v>
      </c>
      <c r="I101" s="73">
        <f aca="true" t="shared" si="23" ref="I101:AL101">I95+I97+I99</f>
        <v>0</v>
      </c>
      <c r="J101" s="74">
        <f t="shared" si="23"/>
        <v>0</v>
      </c>
      <c r="K101" s="74">
        <f t="shared" si="23"/>
        <v>0</v>
      </c>
      <c r="L101" s="74">
        <f t="shared" si="23"/>
        <v>0</v>
      </c>
      <c r="M101" s="297"/>
      <c r="N101" s="283">
        <f t="shared" si="23"/>
        <v>0</v>
      </c>
      <c r="O101" s="74">
        <f t="shared" si="23"/>
        <v>0</v>
      </c>
      <c r="P101" s="74">
        <f t="shared" si="23"/>
        <v>0</v>
      </c>
      <c r="Q101" s="74">
        <f t="shared" si="23"/>
        <v>0</v>
      </c>
      <c r="R101" s="74">
        <f t="shared" si="23"/>
        <v>0</v>
      </c>
      <c r="S101" s="74">
        <f t="shared" si="23"/>
        <v>0</v>
      </c>
      <c r="T101" s="74">
        <f t="shared" si="23"/>
        <v>0</v>
      </c>
      <c r="U101" s="74">
        <f t="shared" si="23"/>
        <v>0</v>
      </c>
      <c r="V101" s="74">
        <f t="shared" si="23"/>
        <v>0</v>
      </c>
      <c r="W101" s="74">
        <f t="shared" si="23"/>
        <v>0</v>
      </c>
      <c r="X101" s="74">
        <f t="shared" si="23"/>
        <v>0</v>
      </c>
      <c r="Y101" s="74">
        <f t="shared" si="23"/>
        <v>0</v>
      </c>
      <c r="Z101" s="74">
        <f t="shared" si="23"/>
        <v>0</v>
      </c>
      <c r="AA101" s="74">
        <f t="shared" si="23"/>
        <v>0</v>
      </c>
      <c r="AB101" s="74">
        <f t="shared" si="23"/>
        <v>0</v>
      </c>
      <c r="AC101" s="74">
        <f t="shared" si="23"/>
        <v>0</v>
      </c>
      <c r="AD101" s="74">
        <f t="shared" si="23"/>
        <v>0</v>
      </c>
      <c r="AE101" s="74">
        <f t="shared" si="23"/>
        <v>0</v>
      </c>
      <c r="AF101" s="74">
        <f t="shared" si="23"/>
        <v>0</v>
      </c>
      <c r="AG101" s="74">
        <f t="shared" si="23"/>
        <v>0</v>
      </c>
      <c r="AH101" s="74">
        <f t="shared" si="23"/>
        <v>0</v>
      </c>
      <c r="AI101" s="74">
        <f t="shared" si="23"/>
        <v>0</v>
      </c>
      <c r="AJ101" s="74">
        <f t="shared" si="23"/>
        <v>0</v>
      </c>
      <c r="AK101" s="74">
        <f t="shared" si="23"/>
        <v>0</v>
      </c>
      <c r="AL101" s="74">
        <f t="shared" si="23"/>
        <v>0</v>
      </c>
    </row>
    <row r="102" spans="1:38" s="55" customFormat="1" ht="12.75" customHeight="1">
      <c r="A102" s="317">
        <v>12</v>
      </c>
      <c r="B102" s="405" t="s">
        <v>158</v>
      </c>
      <c r="C102" s="318">
        <v>80195</v>
      </c>
      <c r="D102" s="326" t="s">
        <v>46</v>
      </c>
      <c r="E102" s="57"/>
      <c r="F102" s="314">
        <v>2011</v>
      </c>
      <c r="G102" s="85" t="s">
        <v>47</v>
      </c>
      <c r="H102" s="59" t="s">
        <v>59</v>
      </c>
      <c r="I102" s="60">
        <v>75000</v>
      </c>
      <c r="J102" s="61">
        <v>90000</v>
      </c>
      <c r="K102" s="61">
        <v>90000</v>
      </c>
      <c r="L102" s="61">
        <f>SUM(I102,K102)</f>
        <v>165000</v>
      </c>
      <c r="M102" s="296"/>
      <c r="N102" s="280"/>
      <c r="O102" s="128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</row>
    <row r="103" spans="1:38" s="55" customFormat="1" ht="11.25" customHeight="1">
      <c r="A103" s="311"/>
      <c r="B103" s="406"/>
      <c r="C103" s="319"/>
      <c r="D103" s="327"/>
      <c r="E103" s="63"/>
      <c r="F103" s="322"/>
      <c r="G103" s="324">
        <v>165000</v>
      </c>
      <c r="H103" s="64" t="s">
        <v>60</v>
      </c>
      <c r="I103" s="65"/>
      <c r="J103" s="66"/>
      <c r="K103" s="66"/>
      <c r="L103" s="66"/>
      <c r="M103" s="273"/>
      <c r="N103" s="281"/>
      <c r="O103" s="81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</row>
    <row r="104" spans="1:38" s="55" customFormat="1" ht="12.75">
      <c r="A104" s="311"/>
      <c r="B104" s="406"/>
      <c r="C104" s="319"/>
      <c r="D104" s="327"/>
      <c r="E104" s="63"/>
      <c r="F104" s="322"/>
      <c r="G104" s="325"/>
      <c r="H104" s="64" t="s">
        <v>50</v>
      </c>
      <c r="I104" s="65"/>
      <c r="J104" s="66"/>
      <c r="K104" s="66"/>
      <c r="L104" s="66"/>
      <c r="M104" s="273"/>
      <c r="N104" s="281"/>
      <c r="O104" s="81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</row>
    <row r="105" spans="1:38" s="55" customFormat="1" ht="12.75">
      <c r="A105" s="311"/>
      <c r="B105" s="406"/>
      <c r="C105" s="319"/>
      <c r="D105" s="327"/>
      <c r="E105" s="63" t="s">
        <v>37</v>
      </c>
      <c r="F105" s="315"/>
      <c r="G105" s="87" t="s">
        <v>51</v>
      </c>
      <c r="H105" s="64" t="s">
        <v>52</v>
      </c>
      <c r="I105" s="65"/>
      <c r="J105" s="66"/>
      <c r="K105" s="66"/>
      <c r="L105" s="66"/>
      <c r="M105" s="273"/>
      <c r="N105" s="281"/>
      <c r="O105" s="81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</row>
    <row r="106" spans="1:38" s="55" customFormat="1" ht="12.75">
      <c r="A106" s="311"/>
      <c r="B106" s="406"/>
      <c r="C106" s="319"/>
      <c r="D106" s="327"/>
      <c r="E106" s="63"/>
      <c r="F106" s="321">
        <v>2013</v>
      </c>
      <c r="G106" s="324">
        <v>0</v>
      </c>
      <c r="H106" s="64" t="s">
        <v>53</v>
      </c>
      <c r="I106" s="65"/>
      <c r="J106" s="66"/>
      <c r="K106" s="66"/>
      <c r="L106" s="66"/>
      <c r="M106" s="273"/>
      <c r="N106" s="281"/>
      <c r="O106" s="81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</row>
    <row r="107" spans="1:38" s="55" customFormat="1" ht="12.75">
      <c r="A107" s="311"/>
      <c r="B107" s="406"/>
      <c r="C107" s="319"/>
      <c r="D107" s="327"/>
      <c r="E107" s="63"/>
      <c r="F107" s="322"/>
      <c r="G107" s="325"/>
      <c r="H107" s="64" t="s">
        <v>54</v>
      </c>
      <c r="I107" s="65"/>
      <c r="J107" s="66"/>
      <c r="K107" s="66"/>
      <c r="L107" s="66"/>
      <c r="M107" s="273"/>
      <c r="N107" s="281"/>
      <c r="O107" s="81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</row>
    <row r="108" spans="1:38" s="55" customFormat="1" ht="12.75">
      <c r="A108" s="311"/>
      <c r="B108" s="406"/>
      <c r="C108" s="319"/>
      <c r="D108" s="327"/>
      <c r="E108" s="63"/>
      <c r="F108" s="322"/>
      <c r="G108" s="87" t="s">
        <v>55</v>
      </c>
      <c r="H108" s="64" t="s">
        <v>56</v>
      </c>
      <c r="I108" s="69">
        <f aca="true" t="shared" si="24" ref="I108:AL108">I102+I104+I106</f>
        <v>75000</v>
      </c>
      <c r="J108" s="70">
        <f t="shared" si="24"/>
        <v>90000</v>
      </c>
      <c r="K108" s="70">
        <f t="shared" si="24"/>
        <v>90000</v>
      </c>
      <c r="L108" s="70">
        <f t="shared" si="24"/>
        <v>165000</v>
      </c>
      <c r="M108" s="297">
        <f>L108/G109</f>
        <v>1</v>
      </c>
      <c r="N108" s="282">
        <f t="shared" si="24"/>
        <v>0</v>
      </c>
      <c r="O108" s="70">
        <f t="shared" si="24"/>
        <v>0</v>
      </c>
      <c r="P108" s="70">
        <f t="shared" si="24"/>
        <v>0</v>
      </c>
      <c r="Q108" s="70">
        <f t="shared" si="24"/>
        <v>0</v>
      </c>
      <c r="R108" s="70">
        <f t="shared" si="24"/>
        <v>0</v>
      </c>
      <c r="S108" s="70">
        <f t="shared" si="24"/>
        <v>0</v>
      </c>
      <c r="T108" s="70">
        <f t="shared" si="24"/>
        <v>0</v>
      </c>
      <c r="U108" s="70">
        <f t="shared" si="24"/>
        <v>0</v>
      </c>
      <c r="V108" s="70">
        <f t="shared" si="24"/>
        <v>0</v>
      </c>
      <c r="W108" s="70">
        <f t="shared" si="24"/>
        <v>0</v>
      </c>
      <c r="X108" s="70">
        <f t="shared" si="24"/>
        <v>0</v>
      </c>
      <c r="Y108" s="70">
        <f t="shared" si="24"/>
        <v>0</v>
      </c>
      <c r="Z108" s="70">
        <f t="shared" si="24"/>
        <v>0</v>
      </c>
      <c r="AA108" s="70">
        <f t="shared" si="24"/>
        <v>0</v>
      </c>
      <c r="AB108" s="70">
        <f t="shared" si="24"/>
        <v>0</v>
      </c>
      <c r="AC108" s="70">
        <f t="shared" si="24"/>
        <v>0</v>
      </c>
      <c r="AD108" s="70">
        <f t="shared" si="24"/>
        <v>0</v>
      </c>
      <c r="AE108" s="70">
        <f t="shared" si="24"/>
        <v>0</v>
      </c>
      <c r="AF108" s="70">
        <f t="shared" si="24"/>
        <v>0</v>
      </c>
      <c r="AG108" s="70">
        <f t="shared" si="24"/>
        <v>0</v>
      </c>
      <c r="AH108" s="70">
        <f t="shared" si="24"/>
        <v>0</v>
      </c>
      <c r="AI108" s="70">
        <f t="shared" si="24"/>
        <v>0</v>
      </c>
      <c r="AJ108" s="70">
        <f t="shared" si="24"/>
        <v>0</v>
      </c>
      <c r="AK108" s="70">
        <f t="shared" si="24"/>
        <v>0</v>
      </c>
      <c r="AL108" s="70">
        <f t="shared" si="24"/>
        <v>0</v>
      </c>
    </row>
    <row r="109" spans="1:38" s="55" customFormat="1" ht="13.5" thickBot="1">
      <c r="A109" s="311"/>
      <c r="B109" s="348"/>
      <c r="C109" s="320"/>
      <c r="D109" s="313"/>
      <c r="E109" s="77"/>
      <c r="F109" s="323"/>
      <c r="G109" s="89">
        <v>165000</v>
      </c>
      <c r="H109" s="72" t="s">
        <v>57</v>
      </c>
      <c r="I109" s="73">
        <f aca="true" t="shared" si="25" ref="I109:AL109">I103+I105+I107</f>
        <v>0</v>
      </c>
      <c r="J109" s="74">
        <f t="shared" si="25"/>
        <v>0</v>
      </c>
      <c r="K109" s="74">
        <f t="shared" si="25"/>
        <v>0</v>
      </c>
      <c r="L109" s="74">
        <f t="shared" si="25"/>
        <v>0</v>
      </c>
      <c r="M109" s="297"/>
      <c r="N109" s="283">
        <f t="shared" si="25"/>
        <v>0</v>
      </c>
      <c r="O109" s="74">
        <f t="shared" si="25"/>
        <v>0</v>
      </c>
      <c r="P109" s="74">
        <f t="shared" si="25"/>
        <v>0</v>
      </c>
      <c r="Q109" s="74">
        <f t="shared" si="25"/>
        <v>0</v>
      </c>
      <c r="R109" s="74">
        <f t="shared" si="25"/>
        <v>0</v>
      </c>
      <c r="S109" s="74">
        <f t="shared" si="25"/>
        <v>0</v>
      </c>
      <c r="T109" s="74">
        <f t="shared" si="25"/>
        <v>0</v>
      </c>
      <c r="U109" s="74">
        <f t="shared" si="25"/>
        <v>0</v>
      </c>
      <c r="V109" s="74">
        <f t="shared" si="25"/>
        <v>0</v>
      </c>
      <c r="W109" s="74">
        <f t="shared" si="25"/>
        <v>0</v>
      </c>
      <c r="X109" s="74">
        <f t="shared" si="25"/>
        <v>0</v>
      </c>
      <c r="Y109" s="74">
        <f t="shared" si="25"/>
        <v>0</v>
      </c>
      <c r="Z109" s="74">
        <f t="shared" si="25"/>
        <v>0</v>
      </c>
      <c r="AA109" s="74">
        <f t="shared" si="25"/>
        <v>0</v>
      </c>
      <c r="AB109" s="74">
        <f t="shared" si="25"/>
        <v>0</v>
      </c>
      <c r="AC109" s="74">
        <f t="shared" si="25"/>
        <v>0</v>
      </c>
      <c r="AD109" s="74">
        <f t="shared" si="25"/>
        <v>0</v>
      </c>
      <c r="AE109" s="74">
        <f t="shared" si="25"/>
        <v>0</v>
      </c>
      <c r="AF109" s="74">
        <f t="shared" si="25"/>
        <v>0</v>
      </c>
      <c r="AG109" s="74">
        <f t="shared" si="25"/>
        <v>0</v>
      </c>
      <c r="AH109" s="74">
        <f t="shared" si="25"/>
        <v>0</v>
      </c>
      <c r="AI109" s="74">
        <f t="shared" si="25"/>
        <v>0</v>
      </c>
      <c r="AJ109" s="74">
        <f t="shared" si="25"/>
        <v>0</v>
      </c>
      <c r="AK109" s="74">
        <f t="shared" si="25"/>
        <v>0</v>
      </c>
      <c r="AL109" s="74">
        <f t="shared" si="25"/>
        <v>0</v>
      </c>
    </row>
    <row r="110" spans="1:38" s="55" customFormat="1" ht="12.75" customHeight="1">
      <c r="A110" s="317">
        <v>13</v>
      </c>
      <c r="B110" s="405" t="s">
        <v>246</v>
      </c>
      <c r="C110" s="326">
        <v>80195</v>
      </c>
      <c r="D110" s="326" t="s">
        <v>46</v>
      </c>
      <c r="E110" s="57"/>
      <c r="F110" s="314">
        <v>2011</v>
      </c>
      <c r="G110" s="85" t="s">
        <v>47</v>
      </c>
      <c r="H110" s="59" t="s">
        <v>59</v>
      </c>
      <c r="I110" s="60">
        <v>105625</v>
      </c>
      <c r="J110" s="61">
        <v>84568</v>
      </c>
      <c r="K110" s="61">
        <v>0</v>
      </c>
      <c r="L110" s="61">
        <f>SUM(I110,K110)</f>
        <v>105625</v>
      </c>
      <c r="M110" s="296"/>
      <c r="N110" s="280"/>
      <c r="O110" s="128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</row>
    <row r="111" spans="1:38" s="55" customFormat="1" ht="11.25" customHeight="1">
      <c r="A111" s="311"/>
      <c r="B111" s="406"/>
      <c r="C111" s="327"/>
      <c r="D111" s="327"/>
      <c r="E111" s="63"/>
      <c r="F111" s="322"/>
      <c r="G111" s="324">
        <v>190193</v>
      </c>
      <c r="H111" s="64" t="s">
        <v>60</v>
      </c>
      <c r="I111" s="65"/>
      <c r="J111" s="66"/>
      <c r="K111" s="66"/>
      <c r="L111" s="66"/>
      <c r="M111" s="273"/>
      <c r="N111" s="281"/>
      <c r="O111" s="81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</row>
    <row r="112" spans="1:38" s="55" customFormat="1" ht="11.25" customHeight="1">
      <c r="A112" s="311"/>
      <c r="B112" s="406"/>
      <c r="C112" s="327"/>
      <c r="D112" s="327"/>
      <c r="E112" s="63"/>
      <c r="F112" s="322"/>
      <c r="G112" s="325"/>
      <c r="H112" s="64" t="s">
        <v>50</v>
      </c>
      <c r="I112" s="65"/>
      <c r="J112" s="66"/>
      <c r="K112" s="66"/>
      <c r="L112" s="66"/>
      <c r="M112" s="273"/>
      <c r="N112" s="281"/>
      <c r="O112" s="81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</row>
    <row r="113" spans="1:40" s="55" customFormat="1" ht="11.25" customHeight="1">
      <c r="A113" s="311"/>
      <c r="B113" s="406"/>
      <c r="C113" s="327"/>
      <c r="D113" s="327"/>
      <c r="E113" s="63" t="s">
        <v>37</v>
      </c>
      <c r="F113" s="315"/>
      <c r="G113" s="87" t="s">
        <v>51</v>
      </c>
      <c r="H113" s="64" t="s">
        <v>52</v>
      </c>
      <c r="I113" s="65"/>
      <c r="J113" s="66"/>
      <c r="K113" s="66"/>
      <c r="L113" s="66"/>
      <c r="M113" s="273"/>
      <c r="N113" s="281"/>
      <c r="O113" s="81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N113" s="55">
        <f>168836-84568</f>
        <v>84268</v>
      </c>
    </row>
    <row r="114" spans="1:38" s="55" customFormat="1" ht="11.25" customHeight="1">
      <c r="A114" s="311"/>
      <c r="B114" s="406"/>
      <c r="C114" s="327"/>
      <c r="D114" s="327"/>
      <c r="E114" s="63"/>
      <c r="F114" s="321">
        <v>2013</v>
      </c>
      <c r="G114" s="324">
        <v>0</v>
      </c>
      <c r="H114" s="64" t="s">
        <v>53</v>
      </c>
      <c r="I114" s="65"/>
      <c r="J114" s="66"/>
      <c r="K114" s="66"/>
      <c r="L114" s="66"/>
      <c r="M114" s="273"/>
      <c r="N114" s="281"/>
      <c r="O114" s="81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</row>
    <row r="115" spans="1:38" s="55" customFormat="1" ht="11.25" customHeight="1">
      <c r="A115" s="311"/>
      <c r="B115" s="406"/>
      <c r="C115" s="327"/>
      <c r="D115" s="327"/>
      <c r="E115" s="63"/>
      <c r="F115" s="322"/>
      <c r="G115" s="325"/>
      <c r="H115" s="64" t="s">
        <v>54</v>
      </c>
      <c r="I115" s="65"/>
      <c r="J115" s="66"/>
      <c r="K115" s="66"/>
      <c r="L115" s="66"/>
      <c r="M115" s="273"/>
      <c r="N115" s="281"/>
      <c r="O115" s="81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</row>
    <row r="116" spans="1:38" s="55" customFormat="1" ht="12.75">
      <c r="A116" s="311"/>
      <c r="B116" s="406"/>
      <c r="C116" s="327"/>
      <c r="D116" s="327"/>
      <c r="E116" s="63"/>
      <c r="F116" s="322"/>
      <c r="G116" s="87" t="s">
        <v>55</v>
      </c>
      <c r="H116" s="64" t="s">
        <v>56</v>
      </c>
      <c r="I116" s="69">
        <f aca="true" t="shared" si="26" ref="I116:AL116">I110+I112+I114</f>
        <v>105625</v>
      </c>
      <c r="J116" s="70">
        <f t="shared" si="26"/>
        <v>84568</v>
      </c>
      <c r="K116" s="70">
        <f t="shared" si="26"/>
        <v>0</v>
      </c>
      <c r="L116" s="70">
        <f t="shared" si="26"/>
        <v>105625</v>
      </c>
      <c r="M116" s="297">
        <f>L116/G117</f>
        <v>0.5553569269110851</v>
      </c>
      <c r="N116" s="282">
        <f t="shared" si="26"/>
        <v>0</v>
      </c>
      <c r="O116" s="70">
        <f t="shared" si="26"/>
        <v>0</v>
      </c>
      <c r="P116" s="70">
        <f t="shared" si="26"/>
        <v>0</v>
      </c>
      <c r="Q116" s="70">
        <f t="shared" si="26"/>
        <v>0</v>
      </c>
      <c r="R116" s="70">
        <f t="shared" si="26"/>
        <v>0</v>
      </c>
      <c r="S116" s="70">
        <f t="shared" si="26"/>
        <v>0</v>
      </c>
      <c r="T116" s="70">
        <f t="shared" si="26"/>
        <v>0</v>
      </c>
      <c r="U116" s="70">
        <f t="shared" si="26"/>
        <v>0</v>
      </c>
      <c r="V116" s="70">
        <f t="shared" si="26"/>
        <v>0</v>
      </c>
      <c r="W116" s="70">
        <f t="shared" si="26"/>
        <v>0</v>
      </c>
      <c r="X116" s="70">
        <f t="shared" si="26"/>
        <v>0</v>
      </c>
      <c r="Y116" s="70">
        <f t="shared" si="26"/>
        <v>0</v>
      </c>
      <c r="Z116" s="70">
        <f t="shared" si="26"/>
        <v>0</v>
      </c>
      <c r="AA116" s="70">
        <f t="shared" si="26"/>
        <v>0</v>
      </c>
      <c r="AB116" s="70">
        <f t="shared" si="26"/>
        <v>0</v>
      </c>
      <c r="AC116" s="70">
        <f t="shared" si="26"/>
        <v>0</v>
      </c>
      <c r="AD116" s="70">
        <f t="shared" si="26"/>
        <v>0</v>
      </c>
      <c r="AE116" s="70">
        <f t="shared" si="26"/>
        <v>0</v>
      </c>
      <c r="AF116" s="70">
        <f t="shared" si="26"/>
        <v>0</v>
      </c>
      <c r="AG116" s="70">
        <f t="shared" si="26"/>
        <v>0</v>
      </c>
      <c r="AH116" s="70">
        <f t="shared" si="26"/>
        <v>0</v>
      </c>
      <c r="AI116" s="70">
        <f t="shared" si="26"/>
        <v>0</v>
      </c>
      <c r="AJ116" s="70">
        <f t="shared" si="26"/>
        <v>0</v>
      </c>
      <c r="AK116" s="70">
        <f t="shared" si="26"/>
        <v>0</v>
      </c>
      <c r="AL116" s="70">
        <f t="shared" si="26"/>
        <v>0</v>
      </c>
    </row>
    <row r="117" spans="1:38" s="55" customFormat="1" ht="13.5" thickBot="1">
      <c r="A117" s="311"/>
      <c r="B117" s="348"/>
      <c r="C117" s="313"/>
      <c r="D117" s="327"/>
      <c r="E117" s="63"/>
      <c r="F117" s="323"/>
      <c r="G117" s="89">
        <v>190193</v>
      </c>
      <c r="H117" s="72" t="s">
        <v>57</v>
      </c>
      <c r="I117" s="73">
        <f aca="true" t="shared" si="27" ref="I117:AL117">I111+I113+I115</f>
        <v>0</v>
      </c>
      <c r="J117" s="74">
        <f t="shared" si="27"/>
        <v>0</v>
      </c>
      <c r="K117" s="74">
        <f t="shared" si="27"/>
        <v>0</v>
      </c>
      <c r="L117" s="74">
        <f t="shared" si="27"/>
        <v>0</v>
      </c>
      <c r="M117" s="297"/>
      <c r="N117" s="283">
        <f t="shared" si="27"/>
        <v>0</v>
      </c>
      <c r="O117" s="74">
        <f t="shared" si="27"/>
        <v>0</v>
      </c>
      <c r="P117" s="74">
        <f t="shared" si="27"/>
        <v>0</v>
      </c>
      <c r="Q117" s="74">
        <f t="shared" si="27"/>
        <v>0</v>
      </c>
      <c r="R117" s="74">
        <f t="shared" si="27"/>
        <v>0</v>
      </c>
      <c r="S117" s="74">
        <f t="shared" si="27"/>
        <v>0</v>
      </c>
      <c r="T117" s="74">
        <f t="shared" si="27"/>
        <v>0</v>
      </c>
      <c r="U117" s="74">
        <f t="shared" si="27"/>
        <v>0</v>
      </c>
      <c r="V117" s="74">
        <f t="shared" si="27"/>
        <v>0</v>
      </c>
      <c r="W117" s="74">
        <f t="shared" si="27"/>
        <v>0</v>
      </c>
      <c r="X117" s="74">
        <f t="shared" si="27"/>
        <v>0</v>
      </c>
      <c r="Y117" s="74">
        <f t="shared" si="27"/>
        <v>0</v>
      </c>
      <c r="Z117" s="74">
        <f t="shared" si="27"/>
        <v>0</v>
      </c>
      <c r="AA117" s="74">
        <f t="shared" si="27"/>
        <v>0</v>
      </c>
      <c r="AB117" s="74">
        <f t="shared" si="27"/>
        <v>0</v>
      </c>
      <c r="AC117" s="74">
        <f t="shared" si="27"/>
        <v>0</v>
      </c>
      <c r="AD117" s="74">
        <f t="shared" si="27"/>
        <v>0</v>
      </c>
      <c r="AE117" s="74">
        <f t="shared" si="27"/>
        <v>0</v>
      </c>
      <c r="AF117" s="74">
        <f t="shared" si="27"/>
        <v>0</v>
      </c>
      <c r="AG117" s="74">
        <f t="shared" si="27"/>
        <v>0</v>
      </c>
      <c r="AH117" s="74">
        <f t="shared" si="27"/>
        <v>0</v>
      </c>
      <c r="AI117" s="74">
        <f t="shared" si="27"/>
        <v>0</v>
      </c>
      <c r="AJ117" s="74">
        <f t="shared" si="27"/>
        <v>0</v>
      </c>
      <c r="AK117" s="74">
        <f t="shared" si="27"/>
        <v>0</v>
      </c>
      <c r="AL117" s="74">
        <f t="shared" si="27"/>
        <v>0</v>
      </c>
    </row>
    <row r="118" spans="1:38" s="139" customFormat="1" ht="12.75" hidden="1">
      <c r="A118" s="317">
        <v>14</v>
      </c>
      <c r="B118" s="302" t="s">
        <v>43</v>
      </c>
      <c r="C118" s="407">
        <v>85154</v>
      </c>
      <c r="D118" s="410" t="s">
        <v>28</v>
      </c>
      <c r="E118" s="133"/>
      <c r="F118" s="308">
        <v>2012</v>
      </c>
      <c r="G118" s="85" t="s">
        <v>47</v>
      </c>
      <c r="H118" s="134" t="s">
        <v>48</v>
      </c>
      <c r="I118" s="135">
        <v>0</v>
      </c>
      <c r="J118" s="265"/>
      <c r="K118" s="136"/>
      <c r="L118" s="136">
        <f>SUM(I118,K118)</f>
        <v>0</v>
      </c>
      <c r="M118" s="296">
        <f>L118/G125</f>
        <v>0</v>
      </c>
      <c r="N118" s="285">
        <v>0</v>
      </c>
      <c r="O118" s="137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  <c r="AL118" s="138"/>
    </row>
    <row r="119" spans="1:38" s="139" customFormat="1" ht="12.75" hidden="1">
      <c r="A119" s="311"/>
      <c r="B119" s="303"/>
      <c r="C119" s="408"/>
      <c r="D119" s="411"/>
      <c r="E119" s="140"/>
      <c r="F119" s="306"/>
      <c r="G119" s="324">
        <v>80000</v>
      </c>
      <c r="H119" s="141" t="s">
        <v>49</v>
      </c>
      <c r="I119" s="142"/>
      <c r="J119" s="266"/>
      <c r="K119" s="143"/>
      <c r="L119" s="143"/>
      <c r="M119" s="144"/>
      <c r="N119" s="286"/>
      <c r="O119" s="145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</row>
    <row r="120" spans="1:38" s="139" customFormat="1" ht="12.75" hidden="1">
      <c r="A120" s="311"/>
      <c r="B120" s="303"/>
      <c r="C120" s="408"/>
      <c r="D120" s="411"/>
      <c r="E120" s="140"/>
      <c r="F120" s="306"/>
      <c r="G120" s="325"/>
      <c r="H120" s="141" t="s">
        <v>50</v>
      </c>
      <c r="I120" s="142"/>
      <c r="J120" s="266"/>
      <c r="K120" s="143"/>
      <c r="L120" s="143"/>
      <c r="M120" s="144"/>
      <c r="N120" s="286"/>
      <c r="O120" s="145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</row>
    <row r="121" spans="1:38" s="139" customFormat="1" ht="12.75" hidden="1">
      <c r="A121" s="311"/>
      <c r="B121" s="303"/>
      <c r="C121" s="408"/>
      <c r="D121" s="411"/>
      <c r="E121" s="140"/>
      <c r="F121" s="309"/>
      <c r="G121" s="87" t="s">
        <v>51</v>
      </c>
      <c r="H121" s="141" t="s">
        <v>52</v>
      </c>
      <c r="I121" s="142"/>
      <c r="J121" s="266"/>
      <c r="K121" s="143"/>
      <c r="L121" s="143"/>
      <c r="M121" s="144"/>
      <c r="N121" s="286"/>
      <c r="O121" s="145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</row>
    <row r="122" spans="1:38" s="139" customFormat="1" ht="12.75" hidden="1">
      <c r="A122" s="311"/>
      <c r="B122" s="303"/>
      <c r="C122" s="408"/>
      <c r="D122" s="411"/>
      <c r="E122" s="140"/>
      <c r="F122" s="305">
        <v>2013</v>
      </c>
      <c r="G122" s="324">
        <v>0</v>
      </c>
      <c r="H122" s="141" t="s">
        <v>53</v>
      </c>
      <c r="I122" s="142"/>
      <c r="J122" s="266"/>
      <c r="K122" s="143"/>
      <c r="L122" s="143"/>
      <c r="M122" s="144"/>
      <c r="N122" s="286"/>
      <c r="O122" s="145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</row>
    <row r="123" spans="1:38" s="139" customFormat="1" ht="12.75" hidden="1">
      <c r="A123" s="311"/>
      <c r="B123" s="303"/>
      <c r="C123" s="408"/>
      <c r="D123" s="411"/>
      <c r="E123" s="140"/>
      <c r="F123" s="306"/>
      <c r="G123" s="325"/>
      <c r="H123" s="141" t="s">
        <v>54</v>
      </c>
      <c r="I123" s="142"/>
      <c r="J123" s="266"/>
      <c r="K123" s="143"/>
      <c r="L123" s="143"/>
      <c r="M123" s="144"/>
      <c r="N123" s="286"/>
      <c r="O123" s="145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146"/>
      <c r="AL123" s="146"/>
    </row>
    <row r="124" spans="1:38" s="139" customFormat="1" ht="12.75" hidden="1">
      <c r="A124" s="311"/>
      <c r="B124" s="303"/>
      <c r="C124" s="408"/>
      <c r="D124" s="411"/>
      <c r="E124" s="140"/>
      <c r="F124" s="306"/>
      <c r="G124" s="87" t="s">
        <v>55</v>
      </c>
      <c r="H124" s="141" t="s">
        <v>56</v>
      </c>
      <c r="I124" s="147">
        <f aca="true" t="shared" si="28" ref="I124:AL124">I118+I120+I122</f>
        <v>0</v>
      </c>
      <c r="J124" s="267">
        <f t="shared" si="28"/>
        <v>0</v>
      </c>
      <c r="K124" s="148">
        <f t="shared" si="28"/>
        <v>0</v>
      </c>
      <c r="L124" s="148">
        <f t="shared" si="28"/>
        <v>0</v>
      </c>
      <c r="M124" s="297">
        <f>L124/G125</f>
        <v>0</v>
      </c>
      <c r="N124" s="287">
        <f t="shared" si="28"/>
        <v>0</v>
      </c>
      <c r="O124" s="148">
        <f t="shared" si="28"/>
        <v>0</v>
      </c>
      <c r="P124" s="148">
        <f t="shared" si="28"/>
        <v>0</v>
      </c>
      <c r="Q124" s="148">
        <f t="shared" si="28"/>
        <v>0</v>
      </c>
      <c r="R124" s="148">
        <f t="shared" si="28"/>
        <v>0</v>
      </c>
      <c r="S124" s="148">
        <f t="shared" si="28"/>
        <v>0</v>
      </c>
      <c r="T124" s="148">
        <f t="shared" si="28"/>
        <v>0</v>
      </c>
      <c r="U124" s="148">
        <f t="shared" si="28"/>
        <v>0</v>
      </c>
      <c r="V124" s="148">
        <f t="shared" si="28"/>
        <v>0</v>
      </c>
      <c r="W124" s="148">
        <f t="shared" si="28"/>
        <v>0</v>
      </c>
      <c r="X124" s="148">
        <f t="shared" si="28"/>
        <v>0</v>
      </c>
      <c r="Y124" s="148">
        <f t="shared" si="28"/>
        <v>0</v>
      </c>
      <c r="Z124" s="148">
        <f t="shared" si="28"/>
        <v>0</v>
      </c>
      <c r="AA124" s="148">
        <f t="shared" si="28"/>
        <v>0</v>
      </c>
      <c r="AB124" s="148">
        <f t="shared" si="28"/>
        <v>0</v>
      </c>
      <c r="AC124" s="148">
        <f t="shared" si="28"/>
        <v>0</v>
      </c>
      <c r="AD124" s="148">
        <f t="shared" si="28"/>
        <v>0</v>
      </c>
      <c r="AE124" s="148">
        <f t="shared" si="28"/>
        <v>0</v>
      </c>
      <c r="AF124" s="148">
        <f t="shared" si="28"/>
        <v>0</v>
      </c>
      <c r="AG124" s="148">
        <f t="shared" si="28"/>
        <v>0</v>
      </c>
      <c r="AH124" s="148">
        <f t="shared" si="28"/>
        <v>0</v>
      </c>
      <c r="AI124" s="148">
        <f t="shared" si="28"/>
        <v>0</v>
      </c>
      <c r="AJ124" s="148">
        <f t="shared" si="28"/>
        <v>0</v>
      </c>
      <c r="AK124" s="148">
        <f t="shared" si="28"/>
        <v>0</v>
      </c>
      <c r="AL124" s="149">
        <f t="shared" si="28"/>
        <v>0</v>
      </c>
    </row>
    <row r="125" spans="1:38" s="139" customFormat="1" ht="13.5" hidden="1" thickBot="1">
      <c r="A125" s="311"/>
      <c r="B125" s="303"/>
      <c r="C125" s="408"/>
      <c r="D125" s="411"/>
      <c r="E125" s="140"/>
      <c r="F125" s="306"/>
      <c r="G125" s="89">
        <v>80000</v>
      </c>
      <c r="H125" s="150" t="s">
        <v>57</v>
      </c>
      <c r="I125" s="151">
        <f aca="true" t="shared" si="29" ref="I125:AL125">I119+I121+I123</f>
        <v>0</v>
      </c>
      <c r="J125" s="268">
        <f t="shared" si="29"/>
        <v>0</v>
      </c>
      <c r="K125" s="152">
        <f t="shared" si="29"/>
        <v>0</v>
      </c>
      <c r="L125" s="152">
        <f t="shared" si="29"/>
        <v>0</v>
      </c>
      <c r="M125" s="297">
        <f>L125/G125</f>
        <v>0</v>
      </c>
      <c r="N125" s="288">
        <f t="shared" si="29"/>
        <v>0</v>
      </c>
      <c r="O125" s="152">
        <f t="shared" si="29"/>
        <v>0</v>
      </c>
      <c r="P125" s="152">
        <f t="shared" si="29"/>
        <v>0</v>
      </c>
      <c r="Q125" s="152">
        <f t="shared" si="29"/>
        <v>0</v>
      </c>
      <c r="R125" s="152">
        <f t="shared" si="29"/>
        <v>0</v>
      </c>
      <c r="S125" s="152">
        <f t="shared" si="29"/>
        <v>0</v>
      </c>
      <c r="T125" s="152">
        <f t="shared" si="29"/>
        <v>0</v>
      </c>
      <c r="U125" s="152">
        <f t="shared" si="29"/>
        <v>0</v>
      </c>
      <c r="V125" s="152">
        <f t="shared" si="29"/>
        <v>0</v>
      </c>
      <c r="W125" s="152">
        <f t="shared" si="29"/>
        <v>0</v>
      </c>
      <c r="X125" s="152">
        <f t="shared" si="29"/>
        <v>0</v>
      </c>
      <c r="Y125" s="152">
        <f t="shared" si="29"/>
        <v>0</v>
      </c>
      <c r="Z125" s="152">
        <f t="shared" si="29"/>
        <v>0</v>
      </c>
      <c r="AA125" s="152">
        <f t="shared" si="29"/>
        <v>0</v>
      </c>
      <c r="AB125" s="152">
        <f t="shared" si="29"/>
        <v>0</v>
      </c>
      <c r="AC125" s="152">
        <f t="shared" si="29"/>
        <v>0</v>
      </c>
      <c r="AD125" s="152">
        <f t="shared" si="29"/>
        <v>0</v>
      </c>
      <c r="AE125" s="152">
        <f t="shared" si="29"/>
        <v>0</v>
      </c>
      <c r="AF125" s="152">
        <f t="shared" si="29"/>
        <v>0</v>
      </c>
      <c r="AG125" s="152">
        <f t="shared" si="29"/>
        <v>0</v>
      </c>
      <c r="AH125" s="152">
        <f t="shared" si="29"/>
        <v>0</v>
      </c>
      <c r="AI125" s="152">
        <f t="shared" si="29"/>
        <v>0</v>
      </c>
      <c r="AJ125" s="152">
        <f t="shared" si="29"/>
        <v>0</v>
      </c>
      <c r="AK125" s="152">
        <f t="shared" si="29"/>
        <v>0</v>
      </c>
      <c r="AL125" s="153">
        <f t="shared" si="29"/>
        <v>0</v>
      </c>
    </row>
    <row r="126" spans="1:38" s="55" customFormat="1" ht="12.75" customHeight="1">
      <c r="A126" s="317">
        <v>15</v>
      </c>
      <c r="B126" s="302" t="s">
        <v>247</v>
      </c>
      <c r="C126" s="318">
        <v>85154</v>
      </c>
      <c r="D126" s="326" t="s">
        <v>136</v>
      </c>
      <c r="E126" s="57"/>
      <c r="F126" s="314">
        <v>2012</v>
      </c>
      <c r="G126" s="85" t="s">
        <v>47</v>
      </c>
      <c r="H126" s="59" t="s">
        <v>59</v>
      </c>
      <c r="I126" s="60">
        <v>46000</v>
      </c>
      <c r="J126" s="61">
        <v>45000</v>
      </c>
      <c r="K126" s="61">
        <v>45000</v>
      </c>
      <c r="L126" s="61">
        <f>SUM(I126,K126)</f>
        <v>91000</v>
      </c>
      <c r="M126" s="296"/>
      <c r="N126" s="284"/>
      <c r="O126" s="131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</row>
    <row r="127" spans="1:38" s="55" customFormat="1" ht="12.75">
      <c r="A127" s="311"/>
      <c r="B127" s="303"/>
      <c r="C127" s="319"/>
      <c r="D127" s="327"/>
      <c r="E127" s="63"/>
      <c r="F127" s="322"/>
      <c r="G127" s="324">
        <v>159000</v>
      </c>
      <c r="H127" s="64" t="s">
        <v>60</v>
      </c>
      <c r="I127" s="65"/>
      <c r="J127" s="66"/>
      <c r="K127" s="66"/>
      <c r="L127" s="66"/>
      <c r="M127" s="273"/>
      <c r="N127" s="281"/>
      <c r="O127" s="81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</row>
    <row r="128" spans="1:38" s="55" customFormat="1" ht="12.75">
      <c r="A128" s="311"/>
      <c r="B128" s="303"/>
      <c r="C128" s="319"/>
      <c r="D128" s="327"/>
      <c r="E128" s="63"/>
      <c r="F128" s="322"/>
      <c r="G128" s="325"/>
      <c r="H128" s="64" t="s">
        <v>50</v>
      </c>
      <c r="I128" s="65"/>
      <c r="J128" s="66"/>
      <c r="K128" s="66"/>
      <c r="L128" s="66"/>
      <c r="M128" s="273"/>
      <c r="N128" s="281"/>
      <c r="O128" s="81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</row>
    <row r="129" spans="1:38" s="55" customFormat="1" ht="12.75">
      <c r="A129" s="311"/>
      <c r="B129" s="303"/>
      <c r="C129" s="319"/>
      <c r="D129" s="327"/>
      <c r="E129" s="63"/>
      <c r="F129" s="315"/>
      <c r="G129" s="87" t="s">
        <v>51</v>
      </c>
      <c r="H129" s="64" t="s">
        <v>52</v>
      </c>
      <c r="I129" s="65"/>
      <c r="J129" s="66"/>
      <c r="K129" s="66"/>
      <c r="L129" s="66"/>
      <c r="M129" s="273"/>
      <c r="N129" s="281"/>
      <c r="O129" s="81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</row>
    <row r="130" spans="1:38" s="55" customFormat="1" ht="12.75">
      <c r="A130" s="311"/>
      <c r="B130" s="303"/>
      <c r="C130" s="319"/>
      <c r="D130" s="327"/>
      <c r="E130" s="63" t="s">
        <v>39</v>
      </c>
      <c r="F130" s="321">
        <v>2015</v>
      </c>
      <c r="G130" s="324">
        <v>0</v>
      </c>
      <c r="H130" s="64" t="s">
        <v>53</v>
      </c>
      <c r="I130" s="65"/>
      <c r="J130" s="66"/>
      <c r="K130" s="66"/>
      <c r="L130" s="66"/>
      <c r="M130" s="273"/>
      <c r="N130" s="281"/>
      <c r="O130" s="81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81"/>
      <c r="AF130" s="130"/>
      <c r="AG130" s="130"/>
      <c r="AH130" s="130"/>
      <c r="AI130" s="130"/>
      <c r="AJ130" s="130"/>
      <c r="AK130" s="130"/>
      <c r="AL130" s="130"/>
    </row>
    <row r="131" spans="1:38" s="55" customFormat="1" ht="12.75">
      <c r="A131" s="311"/>
      <c r="B131" s="303"/>
      <c r="C131" s="319"/>
      <c r="D131" s="327"/>
      <c r="E131" s="63"/>
      <c r="F131" s="322"/>
      <c r="G131" s="325"/>
      <c r="H131" s="64" t="s">
        <v>54</v>
      </c>
      <c r="I131" s="65"/>
      <c r="J131" s="66"/>
      <c r="K131" s="66"/>
      <c r="L131" s="66"/>
      <c r="M131" s="273"/>
      <c r="N131" s="281"/>
      <c r="O131" s="81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81"/>
      <c r="AF131" s="130"/>
      <c r="AG131" s="130"/>
      <c r="AH131" s="130"/>
      <c r="AI131" s="130"/>
      <c r="AJ131" s="130"/>
      <c r="AK131" s="130"/>
      <c r="AL131" s="130"/>
    </row>
    <row r="132" spans="1:38" s="55" customFormat="1" ht="12.75">
      <c r="A132" s="311"/>
      <c r="B132" s="303"/>
      <c r="C132" s="319"/>
      <c r="D132" s="327"/>
      <c r="E132" s="63"/>
      <c r="F132" s="322"/>
      <c r="G132" s="87" t="s">
        <v>55</v>
      </c>
      <c r="H132" s="64" t="s">
        <v>56</v>
      </c>
      <c r="I132" s="69">
        <f aca="true" t="shared" si="30" ref="I132:AL132">I126+I128+I130</f>
        <v>46000</v>
      </c>
      <c r="J132" s="70">
        <f t="shared" si="30"/>
        <v>45000</v>
      </c>
      <c r="K132" s="70">
        <f t="shared" si="30"/>
        <v>45000</v>
      </c>
      <c r="L132" s="70">
        <f t="shared" si="30"/>
        <v>91000</v>
      </c>
      <c r="M132" s="297">
        <f>L132/G127</f>
        <v>0.5723270440251572</v>
      </c>
      <c r="N132" s="282">
        <f t="shared" si="30"/>
        <v>0</v>
      </c>
      <c r="O132" s="70">
        <f t="shared" si="30"/>
        <v>0</v>
      </c>
      <c r="P132" s="70">
        <f t="shared" si="30"/>
        <v>0</v>
      </c>
      <c r="Q132" s="70">
        <f t="shared" si="30"/>
        <v>0</v>
      </c>
      <c r="R132" s="70">
        <f t="shared" si="30"/>
        <v>0</v>
      </c>
      <c r="S132" s="70">
        <f t="shared" si="30"/>
        <v>0</v>
      </c>
      <c r="T132" s="70">
        <f t="shared" si="30"/>
        <v>0</v>
      </c>
      <c r="U132" s="70">
        <f t="shared" si="30"/>
        <v>0</v>
      </c>
      <c r="V132" s="70">
        <f t="shared" si="30"/>
        <v>0</v>
      </c>
      <c r="W132" s="70">
        <f t="shared" si="30"/>
        <v>0</v>
      </c>
      <c r="X132" s="70">
        <f t="shared" si="30"/>
        <v>0</v>
      </c>
      <c r="Y132" s="70">
        <f t="shared" si="30"/>
        <v>0</v>
      </c>
      <c r="Z132" s="70">
        <f t="shared" si="30"/>
        <v>0</v>
      </c>
      <c r="AA132" s="70">
        <f t="shared" si="30"/>
        <v>0</v>
      </c>
      <c r="AB132" s="70">
        <f t="shared" si="30"/>
        <v>0</v>
      </c>
      <c r="AC132" s="70">
        <f t="shared" si="30"/>
        <v>0</v>
      </c>
      <c r="AD132" s="70">
        <f t="shared" si="30"/>
        <v>0</v>
      </c>
      <c r="AE132" s="70">
        <f t="shared" si="30"/>
        <v>0</v>
      </c>
      <c r="AF132" s="70">
        <f t="shared" si="30"/>
        <v>0</v>
      </c>
      <c r="AG132" s="70">
        <f t="shared" si="30"/>
        <v>0</v>
      </c>
      <c r="AH132" s="70">
        <f t="shared" si="30"/>
        <v>0</v>
      </c>
      <c r="AI132" s="70">
        <f t="shared" si="30"/>
        <v>0</v>
      </c>
      <c r="AJ132" s="70">
        <f t="shared" si="30"/>
        <v>0</v>
      </c>
      <c r="AK132" s="70">
        <f t="shared" si="30"/>
        <v>0</v>
      </c>
      <c r="AL132" s="70">
        <f t="shared" si="30"/>
        <v>0</v>
      </c>
    </row>
    <row r="133" spans="1:38" s="55" customFormat="1" ht="13.5" thickBot="1">
      <c r="A133" s="312"/>
      <c r="B133" s="304"/>
      <c r="C133" s="320"/>
      <c r="D133" s="313"/>
      <c r="E133" s="77"/>
      <c r="F133" s="323"/>
      <c r="G133" s="89">
        <v>159000</v>
      </c>
      <c r="H133" s="72" t="s">
        <v>57</v>
      </c>
      <c r="I133" s="73">
        <f aca="true" t="shared" si="31" ref="I133:AL133">I127+I129+I131</f>
        <v>0</v>
      </c>
      <c r="J133" s="74">
        <f t="shared" si="31"/>
        <v>0</v>
      </c>
      <c r="K133" s="74">
        <f t="shared" si="31"/>
        <v>0</v>
      </c>
      <c r="L133" s="74">
        <f t="shared" si="31"/>
        <v>0</v>
      </c>
      <c r="M133" s="298"/>
      <c r="N133" s="283">
        <f t="shared" si="31"/>
        <v>0</v>
      </c>
      <c r="O133" s="74">
        <f t="shared" si="31"/>
        <v>0</v>
      </c>
      <c r="P133" s="74">
        <f t="shared" si="31"/>
        <v>0</v>
      </c>
      <c r="Q133" s="74">
        <f t="shared" si="31"/>
        <v>0</v>
      </c>
      <c r="R133" s="74">
        <f t="shared" si="31"/>
        <v>0</v>
      </c>
      <c r="S133" s="74">
        <f t="shared" si="31"/>
        <v>0</v>
      </c>
      <c r="T133" s="74">
        <f t="shared" si="31"/>
        <v>0</v>
      </c>
      <c r="U133" s="74">
        <f t="shared" si="31"/>
        <v>0</v>
      </c>
      <c r="V133" s="74">
        <f t="shared" si="31"/>
        <v>0</v>
      </c>
      <c r="W133" s="74">
        <f t="shared" si="31"/>
        <v>0</v>
      </c>
      <c r="X133" s="74">
        <f t="shared" si="31"/>
        <v>0</v>
      </c>
      <c r="Y133" s="74">
        <f t="shared" si="31"/>
        <v>0</v>
      </c>
      <c r="Z133" s="74">
        <f t="shared" si="31"/>
        <v>0</v>
      </c>
      <c r="AA133" s="74">
        <f t="shared" si="31"/>
        <v>0</v>
      </c>
      <c r="AB133" s="74">
        <f t="shared" si="31"/>
        <v>0</v>
      </c>
      <c r="AC133" s="74">
        <f t="shared" si="31"/>
        <v>0</v>
      </c>
      <c r="AD133" s="74">
        <f t="shared" si="31"/>
        <v>0</v>
      </c>
      <c r="AE133" s="74">
        <f t="shared" si="31"/>
        <v>0</v>
      </c>
      <c r="AF133" s="82">
        <f t="shared" si="31"/>
        <v>0</v>
      </c>
      <c r="AG133" s="82">
        <f t="shared" si="31"/>
        <v>0</v>
      </c>
      <c r="AH133" s="82">
        <f t="shared" si="31"/>
        <v>0</v>
      </c>
      <c r="AI133" s="82">
        <f t="shared" si="31"/>
        <v>0</v>
      </c>
      <c r="AJ133" s="82">
        <f t="shared" si="31"/>
        <v>0</v>
      </c>
      <c r="AK133" s="82">
        <f t="shared" si="31"/>
        <v>0</v>
      </c>
      <c r="AL133" s="82">
        <f t="shared" si="31"/>
        <v>0</v>
      </c>
    </row>
    <row r="134" spans="1:38" s="55" customFormat="1" ht="12.75" customHeight="1">
      <c r="A134" s="317">
        <v>16</v>
      </c>
      <c r="B134" s="302" t="s">
        <v>248</v>
      </c>
      <c r="C134" s="318">
        <v>85154</v>
      </c>
      <c r="D134" s="326" t="s">
        <v>136</v>
      </c>
      <c r="E134" s="57"/>
      <c r="F134" s="314">
        <v>2012</v>
      </c>
      <c r="G134" s="85" t="s">
        <v>47</v>
      </c>
      <c r="H134" s="78" t="s">
        <v>59</v>
      </c>
      <c r="I134" s="94">
        <v>1695170</v>
      </c>
      <c r="J134" s="79">
        <f>1566540+3000</f>
        <v>1569540</v>
      </c>
      <c r="K134" s="79">
        <v>1569471</v>
      </c>
      <c r="L134" s="79">
        <f>SUM(I134,K134)</f>
        <v>3264641</v>
      </c>
      <c r="M134" s="296"/>
      <c r="N134" s="284"/>
      <c r="O134" s="131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</row>
    <row r="135" spans="1:38" s="55" customFormat="1" ht="11.25" customHeight="1">
      <c r="A135" s="311"/>
      <c r="B135" s="303"/>
      <c r="C135" s="319"/>
      <c r="D135" s="327"/>
      <c r="E135" s="63"/>
      <c r="F135" s="322"/>
      <c r="G135" s="324">
        <v>5891650</v>
      </c>
      <c r="H135" s="64" t="s">
        <v>60</v>
      </c>
      <c r="I135" s="65"/>
      <c r="J135" s="66"/>
      <c r="K135" s="66"/>
      <c r="L135" s="66"/>
      <c r="M135" s="273"/>
      <c r="N135" s="281"/>
      <c r="O135" s="81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AJ135" s="130"/>
      <c r="AK135" s="130"/>
      <c r="AL135" s="130"/>
    </row>
    <row r="136" spans="1:38" s="55" customFormat="1" ht="11.25" customHeight="1">
      <c r="A136" s="311"/>
      <c r="B136" s="303"/>
      <c r="C136" s="319"/>
      <c r="D136" s="327"/>
      <c r="E136" s="63"/>
      <c r="F136" s="322"/>
      <c r="G136" s="325"/>
      <c r="H136" s="64" t="s">
        <v>50</v>
      </c>
      <c r="I136" s="65"/>
      <c r="J136" s="66"/>
      <c r="K136" s="66"/>
      <c r="L136" s="66"/>
      <c r="M136" s="273"/>
      <c r="N136" s="281"/>
      <c r="O136" s="81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  <c r="AF136" s="130"/>
      <c r="AG136" s="130"/>
      <c r="AH136" s="130"/>
      <c r="AI136" s="130"/>
      <c r="AJ136" s="130"/>
      <c r="AK136" s="130"/>
      <c r="AL136" s="130"/>
    </row>
    <row r="137" spans="1:38" s="55" customFormat="1" ht="12.75">
      <c r="A137" s="311"/>
      <c r="B137" s="303"/>
      <c r="C137" s="319"/>
      <c r="D137" s="327"/>
      <c r="E137" s="63"/>
      <c r="F137" s="315"/>
      <c r="G137" s="87" t="s">
        <v>51</v>
      </c>
      <c r="H137" s="64" t="s">
        <v>52</v>
      </c>
      <c r="I137" s="65"/>
      <c r="J137" s="66"/>
      <c r="K137" s="66"/>
      <c r="L137" s="66"/>
      <c r="M137" s="273"/>
      <c r="N137" s="281"/>
      <c r="O137" s="81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0"/>
    </row>
    <row r="138" spans="1:38" s="55" customFormat="1" ht="12.75">
      <c r="A138" s="311"/>
      <c r="B138" s="303"/>
      <c r="C138" s="319"/>
      <c r="D138" s="327"/>
      <c r="E138" s="63" t="s">
        <v>39</v>
      </c>
      <c r="F138" s="321">
        <v>2015</v>
      </c>
      <c r="G138" s="324">
        <v>0</v>
      </c>
      <c r="H138" s="64" t="s">
        <v>53</v>
      </c>
      <c r="I138" s="65"/>
      <c r="J138" s="66"/>
      <c r="K138" s="66"/>
      <c r="L138" s="66"/>
      <c r="M138" s="273"/>
      <c r="N138" s="281"/>
      <c r="O138" s="81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0"/>
      <c r="AL138" s="130"/>
    </row>
    <row r="139" spans="1:38" s="55" customFormat="1" ht="12.75">
      <c r="A139" s="311"/>
      <c r="B139" s="303"/>
      <c r="C139" s="319"/>
      <c r="D139" s="327"/>
      <c r="E139" s="63"/>
      <c r="F139" s="322"/>
      <c r="G139" s="325"/>
      <c r="H139" s="64" t="s">
        <v>54</v>
      </c>
      <c r="I139" s="65"/>
      <c r="J139" s="66"/>
      <c r="K139" s="66"/>
      <c r="L139" s="66"/>
      <c r="M139" s="273"/>
      <c r="N139" s="281"/>
      <c r="O139" s="81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130"/>
      <c r="AG139" s="130"/>
      <c r="AH139" s="130"/>
      <c r="AI139" s="130"/>
      <c r="AJ139" s="130"/>
      <c r="AK139" s="130"/>
      <c r="AL139" s="130"/>
    </row>
    <row r="140" spans="1:38" s="55" customFormat="1" ht="12.75">
      <c r="A140" s="311"/>
      <c r="B140" s="303"/>
      <c r="C140" s="319"/>
      <c r="D140" s="327"/>
      <c r="E140" s="63"/>
      <c r="F140" s="322"/>
      <c r="G140" s="87" t="s">
        <v>55</v>
      </c>
      <c r="H140" s="64" t="s">
        <v>56</v>
      </c>
      <c r="I140" s="69">
        <f aca="true" t="shared" si="32" ref="I140:AL140">I134+I136+I138</f>
        <v>1695170</v>
      </c>
      <c r="J140" s="70">
        <f t="shared" si="32"/>
        <v>1569540</v>
      </c>
      <c r="K140" s="70">
        <f t="shared" si="32"/>
        <v>1569471</v>
      </c>
      <c r="L140" s="70">
        <f t="shared" si="32"/>
        <v>3264641</v>
      </c>
      <c r="M140" s="297">
        <f>L140/G141</f>
        <v>0.5541131940967301</v>
      </c>
      <c r="N140" s="282">
        <f t="shared" si="32"/>
        <v>0</v>
      </c>
      <c r="O140" s="70">
        <f t="shared" si="32"/>
        <v>0</v>
      </c>
      <c r="P140" s="70">
        <f t="shared" si="32"/>
        <v>0</v>
      </c>
      <c r="Q140" s="70">
        <f t="shared" si="32"/>
        <v>0</v>
      </c>
      <c r="R140" s="70">
        <f t="shared" si="32"/>
        <v>0</v>
      </c>
      <c r="S140" s="70">
        <f t="shared" si="32"/>
        <v>0</v>
      </c>
      <c r="T140" s="70">
        <f t="shared" si="32"/>
        <v>0</v>
      </c>
      <c r="U140" s="70">
        <f t="shared" si="32"/>
        <v>0</v>
      </c>
      <c r="V140" s="70">
        <f t="shared" si="32"/>
        <v>0</v>
      </c>
      <c r="W140" s="70">
        <f t="shared" si="32"/>
        <v>0</v>
      </c>
      <c r="X140" s="70">
        <f t="shared" si="32"/>
        <v>0</v>
      </c>
      <c r="Y140" s="70">
        <f t="shared" si="32"/>
        <v>0</v>
      </c>
      <c r="Z140" s="70">
        <f t="shared" si="32"/>
        <v>0</v>
      </c>
      <c r="AA140" s="70">
        <f t="shared" si="32"/>
        <v>0</v>
      </c>
      <c r="AB140" s="70">
        <f t="shared" si="32"/>
        <v>0</v>
      </c>
      <c r="AC140" s="70">
        <f t="shared" si="32"/>
        <v>0</v>
      </c>
      <c r="AD140" s="70">
        <f t="shared" si="32"/>
        <v>0</v>
      </c>
      <c r="AE140" s="70">
        <f t="shared" si="32"/>
        <v>0</v>
      </c>
      <c r="AF140" s="70">
        <f t="shared" si="32"/>
        <v>0</v>
      </c>
      <c r="AG140" s="70">
        <f t="shared" si="32"/>
        <v>0</v>
      </c>
      <c r="AH140" s="70">
        <f t="shared" si="32"/>
        <v>0</v>
      </c>
      <c r="AI140" s="70">
        <f t="shared" si="32"/>
        <v>0</v>
      </c>
      <c r="AJ140" s="70">
        <f t="shared" si="32"/>
        <v>0</v>
      </c>
      <c r="AK140" s="70">
        <f t="shared" si="32"/>
        <v>0</v>
      </c>
      <c r="AL140" s="70">
        <f t="shared" si="32"/>
        <v>0</v>
      </c>
    </row>
    <row r="141" spans="1:38" s="55" customFormat="1" ht="13.5" thickBot="1">
      <c r="A141" s="311"/>
      <c r="B141" s="304"/>
      <c r="C141" s="320"/>
      <c r="D141" s="313"/>
      <c r="E141" s="77"/>
      <c r="F141" s="323"/>
      <c r="G141" s="89">
        <v>5891650</v>
      </c>
      <c r="H141" s="72" t="s">
        <v>57</v>
      </c>
      <c r="I141" s="73">
        <f aca="true" t="shared" si="33" ref="I141:AL141">I135+I137+I139</f>
        <v>0</v>
      </c>
      <c r="J141" s="74">
        <f t="shared" si="33"/>
        <v>0</v>
      </c>
      <c r="K141" s="74">
        <f t="shared" si="33"/>
        <v>0</v>
      </c>
      <c r="L141" s="74">
        <f t="shared" si="33"/>
        <v>0</v>
      </c>
      <c r="M141" s="297"/>
      <c r="N141" s="283">
        <f t="shared" si="33"/>
        <v>0</v>
      </c>
      <c r="O141" s="74">
        <f t="shared" si="33"/>
        <v>0</v>
      </c>
      <c r="P141" s="74">
        <f t="shared" si="33"/>
        <v>0</v>
      </c>
      <c r="Q141" s="74">
        <f t="shared" si="33"/>
        <v>0</v>
      </c>
      <c r="R141" s="74">
        <f t="shared" si="33"/>
        <v>0</v>
      </c>
      <c r="S141" s="74">
        <f t="shared" si="33"/>
        <v>0</v>
      </c>
      <c r="T141" s="74">
        <f t="shared" si="33"/>
        <v>0</v>
      </c>
      <c r="U141" s="74">
        <f t="shared" si="33"/>
        <v>0</v>
      </c>
      <c r="V141" s="74">
        <f t="shared" si="33"/>
        <v>0</v>
      </c>
      <c r="W141" s="74">
        <f t="shared" si="33"/>
        <v>0</v>
      </c>
      <c r="X141" s="74">
        <f t="shared" si="33"/>
        <v>0</v>
      </c>
      <c r="Y141" s="74">
        <f t="shared" si="33"/>
        <v>0</v>
      </c>
      <c r="Z141" s="74">
        <f t="shared" si="33"/>
        <v>0</v>
      </c>
      <c r="AA141" s="74">
        <f t="shared" si="33"/>
        <v>0</v>
      </c>
      <c r="AB141" s="74">
        <f t="shared" si="33"/>
        <v>0</v>
      </c>
      <c r="AC141" s="74">
        <f t="shared" si="33"/>
        <v>0</v>
      </c>
      <c r="AD141" s="74">
        <f t="shared" si="33"/>
        <v>0</v>
      </c>
      <c r="AE141" s="74">
        <f t="shared" si="33"/>
        <v>0</v>
      </c>
      <c r="AF141" s="74">
        <f t="shared" si="33"/>
        <v>0</v>
      </c>
      <c r="AG141" s="74">
        <f t="shared" si="33"/>
        <v>0</v>
      </c>
      <c r="AH141" s="74">
        <f t="shared" si="33"/>
        <v>0</v>
      </c>
      <c r="AI141" s="74">
        <f t="shared" si="33"/>
        <v>0</v>
      </c>
      <c r="AJ141" s="74">
        <f t="shared" si="33"/>
        <v>0</v>
      </c>
      <c r="AK141" s="74">
        <f t="shared" si="33"/>
        <v>0</v>
      </c>
      <c r="AL141" s="74">
        <f t="shared" si="33"/>
        <v>0</v>
      </c>
    </row>
    <row r="142" spans="1:38" s="55" customFormat="1" ht="12.75" customHeight="1">
      <c r="A142" s="317">
        <v>17</v>
      </c>
      <c r="B142" s="302" t="s">
        <v>0</v>
      </c>
      <c r="C142" s="318">
        <v>85154</v>
      </c>
      <c r="D142" s="326" t="s">
        <v>136</v>
      </c>
      <c r="E142" s="57"/>
      <c r="F142" s="314">
        <v>2012</v>
      </c>
      <c r="G142" s="85" t="s">
        <v>47</v>
      </c>
      <c r="H142" s="59" t="s">
        <v>59</v>
      </c>
      <c r="I142" s="60">
        <v>11000</v>
      </c>
      <c r="J142" s="61">
        <v>75000</v>
      </c>
      <c r="K142" s="61">
        <v>75000</v>
      </c>
      <c r="L142" s="61">
        <f>SUM(I142,K142)</f>
        <v>86000</v>
      </c>
      <c r="M142" s="296"/>
      <c r="N142" s="280"/>
      <c r="O142" s="128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  <c r="Z142" s="129"/>
      <c r="AA142" s="129"/>
      <c r="AB142" s="129"/>
      <c r="AC142" s="129"/>
      <c r="AD142" s="129"/>
      <c r="AE142" s="129"/>
      <c r="AF142" s="129"/>
      <c r="AG142" s="129"/>
      <c r="AH142" s="129"/>
      <c r="AI142" s="129"/>
      <c r="AJ142" s="129"/>
      <c r="AK142" s="129"/>
      <c r="AL142" s="129"/>
    </row>
    <row r="143" spans="1:38" s="55" customFormat="1" ht="12.75">
      <c r="A143" s="311"/>
      <c r="B143" s="303"/>
      <c r="C143" s="319"/>
      <c r="D143" s="327"/>
      <c r="E143" s="63"/>
      <c r="F143" s="322"/>
      <c r="G143" s="324">
        <v>161000</v>
      </c>
      <c r="H143" s="64" t="s">
        <v>60</v>
      </c>
      <c r="I143" s="65"/>
      <c r="J143" s="66"/>
      <c r="K143" s="66"/>
      <c r="L143" s="66"/>
      <c r="M143" s="273"/>
      <c r="N143" s="281"/>
      <c r="O143" s="81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  <c r="AF143" s="130"/>
      <c r="AG143" s="130"/>
      <c r="AH143" s="130"/>
      <c r="AI143" s="130"/>
      <c r="AJ143" s="130"/>
      <c r="AK143" s="130"/>
      <c r="AL143" s="130"/>
    </row>
    <row r="144" spans="1:38" s="55" customFormat="1" ht="12.75">
      <c r="A144" s="311"/>
      <c r="B144" s="303"/>
      <c r="C144" s="319"/>
      <c r="D144" s="327"/>
      <c r="E144" s="63"/>
      <c r="F144" s="322"/>
      <c r="G144" s="325"/>
      <c r="H144" s="64" t="s">
        <v>50</v>
      </c>
      <c r="I144" s="65"/>
      <c r="J144" s="66"/>
      <c r="K144" s="66"/>
      <c r="L144" s="66"/>
      <c r="M144" s="273"/>
      <c r="N144" s="281"/>
      <c r="O144" s="81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AJ144" s="130"/>
      <c r="AK144" s="130"/>
      <c r="AL144" s="130"/>
    </row>
    <row r="145" spans="1:38" s="55" customFormat="1" ht="11.25" customHeight="1">
      <c r="A145" s="311"/>
      <c r="B145" s="303"/>
      <c r="C145" s="319"/>
      <c r="D145" s="327"/>
      <c r="E145" s="63"/>
      <c r="F145" s="315"/>
      <c r="G145" s="87" t="s">
        <v>51</v>
      </c>
      <c r="H145" s="64" t="s">
        <v>52</v>
      </c>
      <c r="I145" s="65"/>
      <c r="J145" s="66"/>
      <c r="K145" s="66"/>
      <c r="L145" s="66"/>
      <c r="M145" s="273"/>
      <c r="N145" s="281"/>
      <c r="O145" s="81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30"/>
      <c r="AH145" s="130"/>
      <c r="AI145" s="130"/>
      <c r="AJ145" s="130"/>
      <c r="AK145" s="130"/>
      <c r="AL145" s="130"/>
    </row>
    <row r="146" spans="1:38" s="55" customFormat="1" ht="12.75">
      <c r="A146" s="311"/>
      <c r="B146" s="303"/>
      <c r="C146" s="319"/>
      <c r="D146" s="327"/>
      <c r="E146" s="63" t="s">
        <v>39</v>
      </c>
      <c r="F146" s="321">
        <v>2014</v>
      </c>
      <c r="G146" s="324">
        <v>0</v>
      </c>
      <c r="H146" s="64" t="s">
        <v>53</v>
      </c>
      <c r="I146" s="65"/>
      <c r="J146" s="66"/>
      <c r="K146" s="66"/>
      <c r="L146" s="66"/>
      <c r="M146" s="273"/>
      <c r="N146" s="281"/>
      <c r="O146" s="81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130"/>
      <c r="AK146" s="130"/>
      <c r="AL146" s="130"/>
    </row>
    <row r="147" spans="1:38" s="55" customFormat="1" ht="12.75">
      <c r="A147" s="311"/>
      <c r="B147" s="303"/>
      <c r="C147" s="319"/>
      <c r="D147" s="327"/>
      <c r="E147" s="63"/>
      <c r="F147" s="322"/>
      <c r="G147" s="325"/>
      <c r="H147" s="64" t="s">
        <v>54</v>
      </c>
      <c r="I147" s="65"/>
      <c r="J147" s="66"/>
      <c r="K147" s="66"/>
      <c r="L147" s="66"/>
      <c r="M147" s="273"/>
      <c r="N147" s="281"/>
      <c r="O147" s="81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</row>
    <row r="148" spans="1:38" s="55" customFormat="1" ht="12.75">
      <c r="A148" s="311"/>
      <c r="B148" s="303"/>
      <c r="C148" s="319"/>
      <c r="D148" s="327"/>
      <c r="E148" s="63"/>
      <c r="F148" s="322"/>
      <c r="G148" s="87" t="s">
        <v>55</v>
      </c>
      <c r="H148" s="64" t="s">
        <v>56</v>
      </c>
      <c r="I148" s="69">
        <f aca="true" t="shared" si="34" ref="I148:AL148">I142+I144+I146</f>
        <v>11000</v>
      </c>
      <c r="J148" s="70">
        <f t="shared" si="34"/>
        <v>75000</v>
      </c>
      <c r="K148" s="70">
        <f t="shared" si="34"/>
        <v>75000</v>
      </c>
      <c r="L148" s="70">
        <f t="shared" si="34"/>
        <v>86000</v>
      </c>
      <c r="M148" s="297">
        <f>L148/G149</f>
        <v>0.5341614906832298</v>
      </c>
      <c r="N148" s="282">
        <f t="shared" si="34"/>
        <v>0</v>
      </c>
      <c r="O148" s="70">
        <f t="shared" si="34"/>
        <v>0</v>
      </c>
      <c r="P148" s="70">
        <f t="shared" si="34"/>
        <v>0</v>
      </c>
      <c r="Q148" s="70">
        <f t="shared" si="34"/>
        <v>0</v>
      </c>
      <c r="R148" s="70">
        <f t="shared" si="34"/>
        <v>0</v>
      </c>
      <c r="S148" s="70">
        <f t="shared" si="34"/>
        <v>0</v>
      </c>
      <c r="T148" s="70">
        <f t="shared" si="34"/>
        <v>0</v>
      </c>
      <c r="U148" s="70">
        <f t="shared" si="34"/>
        <v>0</v>
      </c>
      <c r="V148" s="70">
        <f t="shared" si="34"/>
        <v>0</v>
      </c>
      <c r="W148" s="70">
        <f t="shared" si="34"/>
        <v>0</v>
      </c>
      <c r="X148" s="70">
        <f t="shared" si="34"/>
        <v>0</v>
      </c>
      <c r="Y148" s="70">
        <f t="shared" si="34"/>
        <v>0</v>
      </c>
      <c r="Z148" s="70">
        <f t="shared" si="34"/>
        <v>0</v>
      </c>
      <c r="AA148" s="70">
        <f t="shared" si="34"/>
        <v>0</v>
      </c>
      <c r="AB148" s="70">
        <f t="shared" si="34"/>
        <v>0</v>
      </c>
      <c r="AC148" s="70">
        <f t="shared" si="34"/>
        <v>0</v>
      </c>
      <c r="AD148" s="70">
        <f t="shared" si="34"/>
        <v>0</v>
      </c>
      <c r="AE148" s="70">
        <f t="shared" si="34"/>
        <v>0</v>
      </c>
      <c r="AF148" s="70">
        <f t="shared" si="34"/>
        <v>0</v>
      </c>
      <c r="AG148" s="70">
        <f t="shared" si="34"/>
        <v>0</v>
      </c>
      <c r="AH148" s="70">
        <f t="shared" si="34"/>
        <v>0</v>
      </c>
      <c r="AI148" s="70">
        <f t="shared" si="34"/>
        <v>0</v>
      </c>
      <c r="AJ148" s="70">
        <f t="shared" si="34"/>
        <v>0</v>
      </c>
      <c r="AK148" s="70">
        <f t="shared" si="34"/>
        <v>0</v>
      </c>
      <c r="AL148" s="70">
        <f t="shared" si="34"/>
        <v>0</v>
      </c>
    </row>
    <row r="149" spans="1:38" s="55" customFormat="1" ht="13.5" thickBot="1">
      <c r="A149" s="311"/>
      <c r="B149" s="304"/>
      <c r="C149" s="320"/>
      <c r="D149" s="313"/>
      <c r="E149" s="77"/>
      <c r="F149" s="323"/>
      <c r="G149" s="89">
        <v>161000</v>
      </c>
      <c r="H149" s="72" t="s">
        <v>57</v>
      </c>
      <c r="I149" s="73">
        <f aca="true" t="shared" si="35" ref="I149:AL149">I143+I145+I147</f>
        <v>0</v>
      </c>
      <c r="J149" s="74">
        <f t="shared" si="35"/>
        <v>0</v>
      </c>
      <c r="K149" s="74">
        <f t="shared" si="35"/>
        <v>0</v>
      </c>
      <c r="L149" s="74">
        <f t="shared" si="35"/>
        <v>0</v>
      </c>
      <c r="M149" s="297"/>
      <c r="N149" s="283">
        <f t="shared" si="35"/>
        <v>0</v>
      </c>
      <c r="O149" s="74">
        <f t="shared" si="35"/>
        <v>0</v>
      </c>
      <c r="P149" s="74">
        <f t="shared" si="35"/>
        <v>0</v>
      </c>
      <c r="Q149" s="74">
        <f t="shared" si="35"/>
        <v>0</v>
      </c>
      <c r="R149" s="74">
        <f t="shared" si="35"/>
        <v>0</v>
      </c>
      <c r="S149" s="74">
        <f t="shared" si="35"/>
        <v>0</v>
      </c>
      <c r="T149" s="74">
        <f t="shared" si="35"/>
        <v>0</v>
      </c>
      <c r="U149" s="74">
        <f t="shared" si="35"/>
        <v>0</v>
      </c>
      <c r="V149" s="74">
        <f t="shared" si="35"/>
        <v>0</v>
      </c>
      <c r="W149" s="74">
        <f t="shared" si="35"/>
        <v>0</v>
      </c>
      <c r="X149" s="74">
        <f t="shared" si="35"/>
        <v>0</v>
      </c>
      <c r="Y149" s="74">
        <f t="shared" si="35"/>
        <v>0</v>
      </c>
      <c r="Z149" s="74">
        <f t="shared" si="35"/>
        <v>0</v>
      </c>
      <c r="AA149" s="74">
        <f t="shared" si="35"/>
        <v>0</v>
      </c>
      <c r="AB149" s="74">
        <f t="shared" si="35"/>
        <v>0</v>
      </c>
      <c r="AC149" s="74">
        <f t="shared" si="35"/>
        <v>0</v>
      </c>
      <c r="AD149" s="74">
        <f t="shared" si="35"/>
        <v>0</v>
      </c>
      <c r="AE149" s="74">
        <f t="shared" si="35"/>
        <v>0</v>
      </c>
      <c r="AF149" s="74">
        <f t="shared" si="35"/>
        <v>0</v>
      </c>
      <c r="AG149" s="74">
        <f t="shared" si="35"/>
        <v>0</v>
      </c>
      <c r="AH149" s="74">
        <f t="shared" si="35"/>
        <v>0</v>
      </c>
      <c r="AI149" s="74">
        <f t="shared" si="35"/>
        <v>0</v>
      </c>
      <c r="AJ149" s="74">
        <f t="shared" si="35"/>
        <v>0</v>
      </c>
      <c r="AK149" s="74">
        <f t="shared" si="35"/>
        <v>0</v>
      </c>
      <c r="AL149" s="74">
        <f t="shared" si="35"/>
        <v>0</v>
      </c>
    </row>
    <row r="150" spans="1:38" s="55" customFormat="1" ht="12.75" customHeight="1">
      <c r="A150" s="317">
        <v>18</v>
      </c>
      <c r="B150" s="302" t="s">
        <v>1</v>
      </c>
      <c r="C150" s="318">
        <v>85154</v>
      </c>
      <c r="D150" s="326" t="s">
        <v>136</v>
      </c>
      <c r="E150" s="57"/>
      <c r="F150" s="314">
        <v>2012</v>
      </c>
      <c r="G150" s="85" t="s">
        <v>47</v>
      </c>
      <c r="H150" s="59" t="s">
        <v>59</v>
      </c>
      <c r="I150" s="60">
        <v>20500</v>
      </c>
      <c r="J150" s="61">
        <v>34540</v>
      </c>
      <c r="K150" s="61">
        <v>34540</v>
      </c>
      <c r="L150" s="61">
        <f>SUM(I150,K150)</f>
        <v>55040</v>
      </c>
      <c r="M150" s="296"/>
      <c r="N150" s="280"/>
      <c r="O150" s="128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  <c r="AA150" s="129"/>
      <c r="AB150" s="129"/>
      <c r="AC150" s="129"/>
      <c r="AD150" s="129"/>
      <c r="AE150" s="129"/>
      <c r="AF150" s="129"/>
      <c r="AG150" s="129"/>
      <c r="AH150" s="129"/>
      <c r="AI150" s="129"/>
      <c r="AJ150" s="129"/>
      <c r="AK150" s="129"/>
      <c r="AL150" s="129"/>
    </row>
    <row r="151" spans="1:38" s="55" customFormat="1" ht="12.75">
      <c r="A151" s="311"/>
      <c r="B151" s="303"/>
      <c r="C151" s="319"/>
      <c r="D151" s="327"/>
      <c r="E151" s="63"/>
      <c r="F151" s="322"/>
      <c r="G151" s="324">
        <v>55040</v>
      </c>
      <c r="H151" s="64" t="s">
        <v>60</v>
      </c>
      <c r="I151" s="65"/>
      <c r="J151" s="66"/>
      <c r="K151" s="66"/>
      <c r="L151" s="66"/>
      <c r="M151" s="273"/>
      <c r="N151" s="281"/>
      <c r="O151" s="81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30"/>
      <c r="AH151" s="130"/>
      <c r="AI151" s="130"/>
      <c r="AJ151" s="130"/>
      <c r="AK151" s="130"/>
      <c r="AL151" s="130"/>
    </row>
    <row r="152" spans="1:38" s="55" customFormat="1" ht="12.75">
      <c r="A152" s="311"/>
      <c r="B152" s="303"/>
      <c r="C152" s="319"/>
      <c r="D152" s="327"/>
      <c r="E152" s="63"/>
      <c r="F152" s="322"/>
      <c r="G152" s="325"/>
      <c r="H152" s="64" t="s">
        <v>50</v>
      </c>
      <c r="I152" s="65"/>
      <c r="J152" s="66"/>
      <c r="K152" s="66"/>
      <c r="L152" s="66"/>
      <c r="M152" s="273"/>
      <c r="N152" s="281"/>
      <c r="O152" s="81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  <c r="AF152" s="130"/>
      <c r="AG152" s="130"/>
      <c r="AH152" s="130"/>
      <c r="AI152" s="130"/>
      <c r="AJ152" s="130"/>
      <c r="AK152" s="130"/>
      <c r="AL152" s="130"/>
    </row>
    <row r="153" spans="1:38" s="55" customFormat="1" ht="11.25" customHeight="1">
      <c r="A153" s="311"/>
      <c r="B153" s="303"/>
      <c r="C153" s="319"/>
      <c r="D153" s="327"/>
      <c r="E153" s="63"/>
      <c r="F153" s="315"/>
      <c r="G153" s="87" t="s">
        <v>51</v>
      </c>
      <c r="H153" s="64" t="s">
        <v>52</v>
      </c>
      <c r="I153" s="65"/>
      <c r="J153" s="66"/>
      <c r="K153" s="66"/>
      <c r="L153" s="66"/>
      <c r="M153" s="273"/>
      <c r="N153" s="281"/>
      <c r="O153" s="81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130"/>
      <c r="AF153" s="130"/>
      <c r="AG153" s="130"/>
      <c r="AH153" s="130"/>
      <c r="AI153" s="130"/>
      <c r="AJ153" s="130"/>
      <c r="AK153" s="130"/>
      <c r="AL153" s="130"/>
    </row>
    <row r="154" spans="1:38" s="55" customFormat="1" ht="12.75">
      <c r="A154" s="311"/>
      <c r="B154" s="303"/>
      <c r="C154" s="319"/>
      <c r="D154" s="327"/>
      <c r="E154" s="63" t="s">
        <v>39</v>
      </c>
      <c r="F154" s="321">
        <v>2013</v>
      </c>
      <c r="G154" s="324">
        <v>0</v>
      </c>
      <c r="H154" s="64" t="s">
        <v>53</v>
      </c>
      <c r="I154" s="65"/>
      <c r="J154" s="66"/>
      <c r="K154" s="66"/>
      <c r="L154" s="66"/>
      <c r="M154" s="273"/>
      <c r="N154" s="281"/>
      <c r="O154" s="81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0"/>
      <c r="AC154" s="130"/>
      <c r="AD154" s="130"/>
      <c r="AE154" s="130"/>
      <c r="AF154" s="130"/>
      <c r="AG154" s="130"/>
      <c r="AH154" s="130"/>
      <c r="AI154" s="130"/>
      <c r="AJ154" s="130"/>
      <c r="AK154" s="130"/>
      <c r="AL154" s="130"/>
    </row>
    <row r="155" spans="1:38" s="55" customFormat="1" ht="12.75">
      <c r="A155" s="311"/>
      <c r="B155" s="303"/>
      <c r="C155" s="319"/>
      <c r="D155" s="327"/>
      <c r="E155" s="63"/>
      <c r="F155" s="322"/>
      <c r="G155" s="325"/>
      <c r="H155" s="64" t="s">
        <v>54</v>
      </c>
      <c r="I155" s="65"/>
      <c r="J155" s="66"/>
      <c r="K155" s="66"/>
      <c r="L155" s="66"/>
      <c r="M155" s="273"/>
      <c r="N155" s="281"/>
      <c r="O155" s="81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  <c r="AC155" s="130"/>
      <c r="AD155" s="130"/>
      <c r="AE155" s="130"/>
      <c r="AF155" s="130"/>
      <c r="AG155" s="130"/>
      <c r="AH155" s="130"/>
      <c r="AI155" s="130"/>
      <c r="AJ155" s="130"/>
      <c r="AK155" s="130"/>
      <c r="AL155" s="130"/>
    </row>
    <row r="156" spans="1:38" s="55" customFormat="1" ht="12.75">
      <c r="A156" s="311"/>
      <c r="B156" s="303"/>
      <c r="C156" s="319"/>
      <c r="D156" s="327"/>
      <c r="E156" s="63"/>
      <c r="F156" s="322"/>
      <c r="G156" s="87" t="s">
        <v>55</v>
      </c>
      <c r="H156" s="64" t="s">
        <v>56</v>
      </c>
      <c r="I156" s="69">
        <f aca="true" t="shared" si="36" ref="I156:AL156">I150+I152+I154</f>
        <v>20500</v>
      </c>
      <c r="J156" s="70">
        <f t="shared" si="36"/>
        <v>34540</v>
      </c>
      <c r="K156" s="70">
        <f t="shared" si="36"/>
        <v>34540</v>
      </c>
      <c r="L156" s="70">
        <f t="shared" si="36"/>
        <v>55040</v>
      </c>
      <c r="M156" s="297">
        <f>L156/G157</f>
        <v>1</v>
      </c>
      <c r="N156" s="282">
        <f t="shared" si="36"/>
        <v>0</v>
      </c>
      <c r="O156" s="70">
        <f t="shared" si="36"/>
        <v>0</v>
      </c>
      <c r="P156" s="70">
        <f t="shared" si="36"/>
        <v>0</v>
      </c>
      <c r="Q156" s="70">
        <f t="shared" si="36"/>
        <v>0</v>
      </c>
      <c r="R156" s="70">
        <f t="shared" si="36"/>
        <v>0</v>
      </c>
      <c r="S156" s="70">
        <f t="shared" si="36"/>
        <v>0</v>
      </c>
      <c r="T156" s="70">
        <f t="shared" si="36"/>
        <v>0</v>
      </c>
      <c r="U156" s="70">
        <f t="shared" si="36"/>
        <v>0</v>
      </c>
      <c r="V156" s="70">
        <f t="shared" si="36"/>
        <v>0</v>
      </c>
      <c r="W156" s="70">
        <f t="shared" si="36"/>
        <v>0</v>
      </c>
      <c r="X156" s="70">
        <f t="shared" si="36"/>
        <v>0</v>
      </c>
      <c r="Y156" s="70">
        <f t="shared" si="36"/>
        <v>0</v>
      </c>
      <c r="Z156" s="70">
        <f t="shared" si="36"/>
        <v>0</v>
      </c>
      <c r="AA156" s="70">
        <f t="shared" si="36"/>
        <v>0</v>
      </c>
      <c r="AB156" s="70">
        <f t="shared" si="36"/>
        <v>0</v>
      </c>
      <c r="AC156" s="70">
        <f t="shared" si="36"/>
        <v>0</v>
      </c>
      <c r="AD156" s="70">
        <f t="shared" si="36"/>
        <v>0</v>
      </c>
      <c r="AE156" s="70">
        <f t="shared" si="36"/>
        <v>0</v>
      </c>
      <c r="AF156" s="70">
        <f t="shared" si="36"/>
        <v>0</v>
      </c>
      <c r="AG156" s="70">
        <f t="shared" si="36"/>
        <v>0</v>
      </c>
      <c r="AH156" s="70">
        <f t="shared" si="36"/>
        <v>0</v>
      </c>
      <c r="AI156" s="70">
        <f t="shared" si="36"/>
        <v>0</v>
      </c>
      <c r="AJ156" s="70">
        <f t="shared" si="36"/>
        <v>0</v>
      </c>
      <c r="AK156" s="70">
        <f t="shared" si="36"/>
        <v>0</v>
      </c>
      <c r="AL156" s="70">
        <f t="shared" si="36"/>
        <v>0</v>
      </c>
    </row>
    <row r="157" spans="1:38" s="55" customFormat="1" ht="13.5" thickBot="1">
      <c r="A157" s="311"/>
      <c r="B157" s="304"/>
      <c r="C157" s="320"/>
      <c r="D157" s="313"/>
      <c r="E157" s="77"/>
      <c r="F157" s="323"/>
      <c r="G157" s="89">
        <v>55040</v>
      </c>
      <c r="H157" s="72" t="s">
        <v>57</v>
      </c>
      <c r="I157" s="73">
        <f aca="true" t="shared" si="37" ref="I157:AL157">I151+I153+I155</f>
        <v>0</v>
      </c>
      <c r="J157" s="74">
        <f t="shared" si="37"/>
        <v>0</v>
      </c>
      <c r="K157" s="74">
        <f t="shared" si="37"/>
        <v>0</v>
      </c>
      <c r="L157" s="74">
        <f t="shared" si="37"/>
        <v>0</v>
      </c>
      <c r="M157" s="297"/>
      <c r="N157" s="283">
        <f t="shared" si="37"/>
        <v>0</v>
      </c>
      <c r="O157" s="74">
        <f t="shared" si="37"/>
        <v>0</v>
      </c>
      <c r="P157" s="74">
        <f t="shared" si="37"/>
        <v>0</v>
      </c>
      <c r="Q157" s="74">
        <f t="shared" si="37"/>
        <v>0</v>
      </c>
      <c r="R157" s="74">
        <f t="shared" si="37"/>
        <v>0</v>
      </c>
      <c r="S157" s="74">
        <f t="shared" si="37"/>
        <v>0</v>
      </c>
      <c r="T157" s="74">
        <f t="shared" si="37"/>
        <v>0</v>
      </c>
      <c r="U157" s="74">
        <f t="shared" si="37"/>
        <v>0</v>
      </c>
      <c r="V157" s="74">
        <f t="shared" si="37"/>
        <v>0</v>
      </c>
      <c r="W157" s="74">
        <f t="shared" si="37"/>
        <v>0</v>
      </c>
      <c r="X157" s="74">
        <f t="shared" si="37"/>
        <v>0</v>
      </c>
      <c r="Y157" s="74">
        <f t="shared" si="37"/>
        <v>0</v>
      </c>
      <c r="Z157" s="74">
        <f t="shared" si="37"/>
        <v>0</v>
      </c>
      <c r="AA157" s="74">
        <f t="shared" si="37"/>
        <v>0</v>
      </c>
      <c r="AB157" s="74">
        <f t="shared" si="37"/>
        <v>0</v>
      </c>
      <c r="AC157" s="74">
        <f t="shared" si="37"/>
        <v>0</v>
      </c>
      <c r="AD157" s="74">
        <f t="shared" si="37"/>
        <v>0</v>
      </c>
      <c r="AE157" s="74">
        <f t="shared" si="37"/>
        <v>0</v>
      </c>
      <c r="AF157" s="74">
        <f t="shared" si="37"/>
        <v>0</v>
      </c>
      <c r="AG157" s="74">
        <f t="shared" si="37"/>
        <v>0</v>
      </c>
      <c r="AH157" s="74">
        <f t="shared" si="37"/>
        <v>0</v>
      </c>
      <c r="AI157" s="74">
        <f t="shared" si="37"/>
        <v>0</v>
      </c>
      <c r="AJ157" s="74">
        <f t="shared" si="37"/>
        <v>0</v>
      </c>
      <c r="AK157" s="74">
        <f t="shared" si="37"/>
        <v>0</v>
      </c>
      <c r="AL157" s="74">
        <f t="shared" si="37"/>
        <v>0</v>
      </c>
    </row>
    <row r="158" spans="1:38" s="55" customFormat="1" ht="12.75" customHeight="1">
      <c r="A158" s="317">
        <v>19</v>
      </c>
      <c r="B158" s="302" t="s">
        <v>2</v>
      </c>
      <c r="C158" s="318">
        <v>85154</v>
      </c>
      <c r="D158" s="326" t="s">
        <v>136</v>
      </c>
      <c r="E158" s="57"/>
      <c r="F158" s="314">
        <v>2013</v>
      </c>
      <c r="G158" s="85" t="s">
        <v>47</v>
      </c>
      <c r="H158" s="59" t="s">
        <v>59</v>
      </c>
      <c r="I158" s="60">
        <v>0</v>
      </c>
      <c r="J158" s="61">
        <v>121200</v>
      </c>
      <c r="K158" s="61">
        <v>121200</v>
      </c>
      <c r="L158" s="61">
        <f>SUM(I158,K158)</f>
        <v>121200</v>
      </c>
      <c r="M158" s="296"/>
      <c r="N158" s="280"/>
      <c r="O158" s="128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  <c r="AA158" s="129"/>
      <c r="AB158" s="129"/>
      <c r="AC158" s="129"/>
      <c r="AD158" s="129"/>
      <c r="AE158" s="129"/>
      <c r="AF158" s="129"/>
      <c r="AG158" s="129"/>
      <c r="AH158" s="129"/>
      <c r="AI158" s="129"/>
      <c r="AJ158" s="129"/>
      <c r="AK158" s="129"/>
      <c r="AL158" s="129"/>
    </row>
    <row r="159" spans="1:38" s="55" customFormat="1" ht="9.75" customHeight="1">
      <c r="A159" s="311"/>
      <c r="B159" s="303"/>
      <c r="C159" s="319"/>
      <c r="D159" s="327"/>
      <c r="E159" s="63"/>
      <c r="F159" s="322"/>
      <c r="G159" s="324">
        <v>252060</v>
      </c>
      <c r="H159" s="64" t="s">
        <v>60</v>
      </c>
      <c r="I159" s="65"/>
      <c r="J159" s="66"/>
      <c r="K159" s="66"/>
      <c r="L159" s="66"/>
      <c r="M159" s="273"/>
      <c r="N159" s="281"/>
      <c r="O159" s="81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  <c r="AF159" s="130"/>
      <c r="AG159" s="130"/>
      <c r="AH159" s="130"/>
      <c r="AI159" s="130"/>
      <c r="AJ159" s="130"/>
      <c r="AK159" s="130"/>
      <c r="AL159" s="130"/>
    </row>
    <row r="160" spans="1:38" s="55" customFormat="1" ht="9.75" customHeight="1">
      <c r="A160" s="311"/>
      <c r="B160" s="303"/>
      <c r="C160" s="319"/>
      <c r="D160" s="327"/>
      <c r="E160" s="63"/>
      <c r="F160" s="322"/>
      <c r="G160" s="325"/>
      <c r="H160" s="64" t="s">
        <v>50</v>
      </c>
      <c r="I160" s="65"/>
      <c r="J160" s="66"/>
      <c r="K160" s="66"/>
      <c r="L160" s="66"/>
      <c r="M160" s="273"/>
      <c r="N160" s="281"/>
      <c r="O160" s="81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  <c r="AD160" s="130"/>
      <c r="AE160" s="130"/>
      <c r="AF160" s="130"/>
      <c r="AG160" s="130"/>
      <c r="AH160" s="130"/>
      <c r="AI160" s="130"/>
      <c r="AJ160" s="130"/>
      <c r="AK160" s="130"/>
      <c r="AL160" s="130"/>
    </row>
    <row r="161" spans="1:38" s="55" customFormat="1" ht="9.75" customHeight="1">
      <c r="A161" s="311"/>
      <c r="B161" s="303"/>
      <c r="C161" s="319"/>
      <c r="D161" s="327"/>
      <c r="E161" s="63"/>
      <c r="F161" s="315"/>
      <c r="G161" s="87" t="s">
        <v>51</v>
      </c>
      <c r="H161" s="64" t="s">
        <v>52</v>
      </c>
      <c r="I161" s="65"/>
      <c r="J161" s="66"/>
      <c r="K161" s="66"/>
      <c r="L161" s="66"/>
      <c r="M161" s="273"/>
      <c r="N161" s="281"/>
      <c r="O161" s="81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  <c r="AD161" s="130"/>
      <c r="AE161" s="130"/>
      <c r="AF161" s="130"/>
      <c r="AG161" s="130"/>
      <c r="AH161" s="130"/>
      <c r="AI161" s="130"/>
      <c r="AJ161" s="130"/>
      <c r="AK161" s="130"/>
      <c r="AL161" s="130"/>
    </row>
    <row r="162" spans="1:38" s="55" customFormat="1" ht="9.75" customHeight="1">
      <c r="A162" s="311"/>
      <c r="B162" s="303"/>
      <c r="C162" s="319"/>
      <c r="D162" s="327"/>
      <c r="E162" s="63" t="s">
        <v>39</v>
      </c>
      <c r="F162" s="321">
        <v>2014</v>
      </c>
      <c r="G162" s="324">
        <v>0</v>
      </c>
      <c r="H162" s="64" t="s">
        <v>53</v>
      </c>
      <c r="I162" s="65"/>
      <c r="J162" s="66"/>
      <c r="K162" s="66"/>
      <c r="L162" s="66"/>
      <c r="M162" s="273"/>
      <c r="N162" s="281"/>
      <c r="O162" s="81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130"/>
      <c r="AF162" s="130"/>
      <c r="AG162" s="130"/>
      <c r="AH162" s="130"/>
      <c r="AI162" s="130"/>
      <c r="AJ162" s="130"/>
      <c r="AK162" s="130"/>
      <c r="AL162" s="130"/>
    </row>
    <row r="163" spans="1:38" s="55" customFormat="1" ht="9.75" customHeight="1">
      <c r="A163" s="311"/>
      <c r="B163" s="303"/>
      <c r="C163" s="319"/>
      <c r="D163" s="327"/>
      <c r="E163" s="63"/>
      <c r="F163" s="322"/>
      <c r="G163" s="325"/>
      <c r="H163" s="64" t="s">
        <v>54</v>
      </c>
      <c r="I163" s="65"/>
      <c r="J163" s="66"/>
      <c r="K163" s="66"/>
      <c r="L163" s="66"/>
      <c r="M163" s="273"/>
      <c r="N163" s="281"/>
      <c r="O163" s="81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  <c r="AD163" s="130"/>
      <c r="AE163" s="130"/>
      <c r="AF163" s="130"/>
      <c r="AG163" s="130"/>
      <c r="AH163" s="130"/>
      <c r="AI163" s="130"/>
      <c r="AJ163" s="130"/>
      <c r="AK163" s="130"/>
      <c r="AL163" s="130"/>
    </row>
    <row r="164" spans="1:38" s="55" customFormat="1" ht="12.75">
      <c r="A164" s="311"/>
      <c r="B164" s="303"/>
      <c r="C164" s="319"/>
      <c r="D164" s="327"/>
      <c r="E164" s="63"/>
      <c r="F164" s="322"/>
      <c r="G164" s="87" t="s">
        <v>55</v>
      </c>
      <c r="H164" s="64" t="s">
        <v>56</v>
      </c>
      <c r="I164" s="69">
        <f aca="true" t="shared" si="38" ref="I164:AL164">I158+I160+I162</f>
        <v>0</v>
      </c>
      <c r="J164" s="70">
        <f t="shared" si="38"/>
        <v>121200</v>
      </c>
      <c r="K164" s="70">
        <f t="shared" si="38"/>
        <v>121200</v>
      </c>
      <c r="L164" s="70">
        <f t="shared" si="38"/>
        <v>121200</v>
      </c>
      <c r="M164" s="297">
        <f>L164/G165</f>
        <v>0.48083789573910973</v>
      </c>
      <c r="N164" s="282">
        <f t="shared" si="38"/>
        <v>0</v>
      </c>
      <c r="O164" s="70">
        <f t="shared" si="38"/>
        <v>0</v>
      </c>
      <c r="P164" s="70">
        <f t="shared" si="38"/>
        <v>0</v>
      </c>
      <c r="Q164" s="70">
        <f t="shared" si="38"/>
        <v>0</v>
      </c>
      <c r="R164" s="70">
        <f t="shared" si="38"/>
        <v>0</v>
      </c>
      <c r="S164" s="70">
        <f t="shared" si="38"/>
        <v>0</v>
      </c>
      <c r="T164" s="70">
        <f t="shared" si="38"/>
        <v>0</v>
      </c>
      <c r="U164" s="70">
        <f t="shared" si="38"/>
        <v>0</v>
      </c>
      <c r="V164" s="70">
        <f t="shared" si="38"/>
        <v>0</v>
      </c>
      <c r="W164" s="70">
        <f t="shared" si="38"/>
        <v>0</v>
      </c>
      <c r="X164" s="70">
        <f t="shared" si="38"/>
        <v>0</v>
      </c>
      <c r="Y164" s="70">
        <f t="shared" si="38"/>
        <v>0</v>
      </c>
      <c r="Z164" s="70">
        <f t="shared" si="38"/>
        <v>0</v>
      </c>
      <c r="AA164" s="70">
        <f t="shared" si="38"/>
        <v>0</v>
      </c>
      <c r="AB164" s="70">
        <f t="shared" si="38"/>
        <v>0</v>
      </c>
      <c r="AC164" s="70">
        <f t="shared" si="38"/>
        <v>0</v>
      </c>
      <c r="AD164" s="70">
        <f t="shared" si="38"/>
        <v>0</v>
      </c>
      <c r="AE164" s="70">
        <f t="shared" si="38"/>
        <v>0</v>
      </c>
      <c r="AF164" s="70">
        <f t="shared" si="38"/>
        <v>0</v>
      </c>
      <c r="AG164" s="70">
        <f t="shared" si="38"/>
        <v>0</v>
      </c>
      <c r="AH164" s="70">
        <f t="shared" si="38"/>
        <v>0</v>
      </c>
      <c r="AI164" s="70">
        <f t="shared" si="38"/>
        <v>0</v>
      </c>
      <c r="AJ164" s="70">
        <f t="shared" si="38"/>
        <v>0</v>
      </c>
      <c r="AK164" s="70">
        <f t="shared" si="38"/>
        <v>0</v>
      </c>
      <c r="AL164" s="70">
        <f t="shared" si="38"/>
        <v>0</v>
      </c>
    </row>
    <row r="165" spans="1:38" s="55" customFormat="1" ht="13.5" thickBot="1">
      <c r="A165" s="311"/>
      <c r="B165" s="304"/>
      <c r="C165" s="320"/>
      <c r="D165" s="313"/>
      <c r="E165" s="77"/>
      <c r="F165" s="323"/>
      <c r="G165" s="89">
        <v>252060</v>
      </c>
      <c r="H165" s="72" t="s">
        <v>57</v>
      </c>
      <c r="I165" s="73">
        <f aca="true" t="shared" si="39" ref="I165:AL165">I159+I161+I163</f>
        <v>0</v>
      </c>
      <c r="J165" s="74">
        <f t="shared" si="39"/>
        <v>0</v>
      </c>
      <c r="K165" s="74">
        <f t="shared" si="39"/>
        <v>0</v>
      </c>
      <c r="L165" s="74">
        <f t="shared" si="39"/>
        <v>0</v>
      </c>
      <c r="M165" s="297"/>
      <c r="N165" s="283">
        <f t="shared" si="39"/>
        <v>0</v>
      </c>
      <c r="O165" s="74">
        <f t="shared" si="39"/>
        <v>0</v>
      </c>
      <c r="P165" s="74">
        <f t="shared" si="39"/>
        <v>0</v>
      </c>
      <c r="Q165" s="74">
        <f t="shared" si="39"/>
        <v>0</v>
      </c>
      <c r="R165" s="74">
        <f t="shared" si="39"/>
        <v>0</v>
      </c>
      <c r="S165" s="74">
        <f t="shared" si="39"/>
        <v>0</v>
      </c>
      <c r="T165" s="74">
        <f t="shared" si="39"/>
        <v>0</v>
      </c>
      <c r="U165" s="74">
        <f t="shared" si="39"/>
        <v>0</v>
      </c>
      <c r="V165" s="74">
        <f t="shared" si="39"/>
        <v>0</v>
      </c>
      <c r="W165" s="74">
        <f t="shared" si="39"/>
        <v>0</v>
      </c>
      <c r="X165" s="74">
        <f t="shared" si="39"/>
        <v>0</v>
      </c>
      <c r="Y165" s="74">
        <f t="shared" si="39"/>
        <v>0</v>
      </c>
      <c r="Z165" s="74">
        <f t="shared" si="39"/>
        <v>0</v>
      </c>
      <c r="AA165" s="74">
        <f t="shared" si="39"/>
        <v>0</v>
      </c>
      <c r="AB165" s="74">
        <f t="shared" si="39"/>
        <v>0</v>
      </c>
      <c r="AC165" s="74">
        <f t="shared" si="39"/>
        <v>0</v>
      </c>
      <c r="AD165" s="74">
        <f t="shared" si="39"/>
        <v>0</v>
      </c>
      <c r="AE165" s="74">
        <f t="shared" si="39"/>
        <v>0</v>
      </c>
      <c r="AF165" s="74">
        <f t="shared" si="39"/>
        <v>0</v>
      </c>
      <c r="AG165" s="74">
        <f t="shared" si="39"/>
        <v>0</v>
      </c>
      <c r="AH165" s="74">
        <f t="shared" si="39"/>
        <v>0</v>
      </c>
      <c r="AI165" s="74">
        <f t="shared" si="39"/>
        <v>0</v>
      </c>
      <c r="AJ165" s="74">
        <f t="shared" si="39"/>
        <v>0</v>
      </c>
      <c r="AK165" s="74">
        <f t="shared" si="39"/>
        <v>0</v>
      </c>
      <c r="AL165" s="74">
        <f t="shared" si="39"/>
        <v>0</v>
      </c>
    </row>
    <row r="166" spans="1:38" s="55" customFormat="1" ht="12.75" customHeight="1">
      <c r="A166" s="317">
        <v>20</v>
      </c>
      <c r="B166" s="302" t="s">
        <v>3</v>
      </c>
      <c r="C166" s="318">
        <v>85195</v>
      </c>
      <c r="D166" s="326" t="s">
        <v>136</v>
      </c>
      <c r="E166" s="57"/>
      <c r="F166" s="314">
        <v>2012</v>
      </c>
      <c r="G166" s="85" t="s">
        <v>47</v>
      </c>
      <c r="H166" s="59" t="s">
        <v>48</v>
      </c>
      <c r="I166" s="60">
        <v>50000</v>
      </c>
      <c r="J166" s="61">
        <v>50000</v>
      </c>
      <c r="K166" s="61">
        <v>50000</v>
      </c>
      <c r="L166" s="61">
        <f>SUM(I166,K166)</f>
        <v>100000</v>
      </c>
      <c r="M166" s="296"/>
      <c r="N166" s="280"/>
      <c r="O166" s="128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  <c r="AA166" s="129"/>
      <c r="AB166" s="129"/>
      <c r="AC166" s="129"/>
      <c r="AD166" s="129"/>
      <c r="AE166" s="129"/>
      <c r="AF166" s="129"/>
      <c r="AG166" s="129"/>
      <c r="AH166" s="129"/>
      <c r="AI166" s="129"/>
      <c r="AJ166" s="129"/>
      <c r="AK166" s="129"/>
      <c r="AL166" s="129"/>
    </row>
    <row r="167" spans="1:38" s="55" customFormat="1" ht="12.75">
      <c r="A167" s="311"/>
      <c r="B167" s="303"/>
      <c r="C167" s="319"/>
      <c r="D167" s="327"/>
      <c r="E167" s="63"/>
      <c r="F167" s="322"/>
      <c r="G167" s="324">
        <v>150000</v>
      </c>
      <c r="H167" s="64" t="s">
        <v>49</v>
      </c>
      <c r="I167" s="65"/>
      <c r="J167" s="66"/>
      <c r="K167" s="66"/>
      <c r="L167" s="66"/>
      <c r="M167" s="273"/>
      <c r="N167" s="281"/>
      <c r="O167" s="81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130"/>
      <c r="AF167" s="130"/>
      <c r="AG167" s="130"/>
      <c r="AH167" s="130"/>
      <c r="AI167" s="130"/>
      <c r="AJ167" s="130"/>
      <c r="AK167" s="130"/>
      <c r="AL167" s="130"/>
    </row>
    <row r="168" spans="1:38" s="55" customFormat="1" ht="12.75">
      <c r="A168" s="311"/>
      <c r="B168" s="303"/>
      <c r="C168" s="319"/>
      <c r="D168" s="327"/>
      <c r="E168" s="63"/>
      <c r="F168" s="322"/>
      <c r="G168" s="325"/>
      <c r="H168" s="64" t="s">
        <v>50</v>
      </c>
      <c r="I168" s="65"/>
      <c r="J168" s="66"/>
      <c r="K168" s="66"/>
      <c r="L168" s="66"/>
      <c r="M168" s="273"/>
      <c r="N168" s="281"/>
      <c r="O168" s="81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0"/>
      <c r="AC168" s="130"/>
      <c r="AD168" s="130"/>
      <c r="AE168" s="130"/>
      <c r="AF168" s="130"/>
      <c r="AG168" s="130"/>
      <c r="AH168" s="130"/>
      <c r="AI168" s="130"/>
      <c r="AJ168" s="130"/>
      <c r="AK168" s="130"/>
      <c r="AL168" s="130"/>
    </row>
    <row r="169" spans="1:38" s="55" customFormat="1" ht="12.75">
      <c r="A169" s="311"/>
      <c r="B169" s="303"/>
      <c r="C169" s="319"/>
      <c r="D169" s="327"/>
      <c r="E169" s="63" t="s">
        <v>39</v>
      </c>
      <c r="F169" s="315"/>
      <c r="G169" s="87" t="s">
        <v>51</v>
      </c>
      <c r="H169" s="64" t="s">
        <v>52</v>
      </c>
      <c r="I169" s="65"/>
      <c r="J169" s="66"/>
      <c r="K169" s="66"/>
      <c r="L169" s="66"/>
      <c r="M169" s="273"/>
      <c r="N169" s="281"/>
      <c r="O169" s="81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  <c r="AC169" s="130"/>
      <c r="AD169" s="130"/>
      <c r="AE169" s="130"/>
      <c r="AF169" s="130"/>
      <c r="AG169" s="130"/>
      <c r="AH169" s="130"/>
      <c r="AI169" s="130"/>
      <c r="AJ169" s="130"/>
      <c r="AK169" s="130"/>
      <c r="AL169" s="130"/>
    </row>
    <row r="170" spans="1:38" s="55" customFormat="1" ht="12.75">
      <c r="A170" s="311"/>
      <c r="B170" s="303"/>
      <c r="C170" s="319"/>
      <c r="D170" s="327"/>
      <c r="E170" s="63"/>
      <c r="F170" s="321">
        <v>2014</v>
      </c>
      <c r="G170" s="324">
        <v>0</v>
      </c>
      <c r="H170" s="64" t="s">
        <v>53</v>
      </c>
      <c r="I170" s="65"/>
      <c r="J170" s="66"/>
      <c r="K170" s="66"/>
      <c r="L170" s="66"/>
      <c r="M170" s="273"/>
      <c r="N170" s="281"/>
      <c r="O170" s="81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30"/>
      <c r="AC170" s="130"/>
      <c r="AD170" s="130"/>
      <c r="AE170" s="130"/>
      <c r="AF170" s="130"/>
      <c r="AG170" s="130"/>
      <c r="AH170" s="130"/>
      <c r="AI170" s="130"/>
      <c r="AJ170" s="130"/>
      <c r="AK170" s="130"/>
      <c r="AL170" s="130"/>
    </row>
    <row r="171" spans="1:38" s="55" customFormat="1" ht="12.75">
      <c r="A171" s="311"/>
      <c r="B171" s="303"/>
      <c r="C171" s="319"/>
      <c r="D171" s="327"/>
      <c r="E171" s="63"/>
      <c r="F171" s="322"/>
      <c r="G171" s="325"/>
      <c r="H171" s="64" t="s">
        <v>54</v>
      </c>
      <c r="I171" s="65"/>
      <c r="J171" s="66"/>
      <c r="K171" s="66"/>
      <c r="L171" s="66"/>
      <c r="M171" s="273"/>
      <c r="N171" s="281"/>
      <c r="O171" s="81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  <c r="AF171" s="130"/>
      <c r="AG171" s="130"/>
      <c r="AH171" s="130"/>
      <c r="AI171" s="130"/>
      <c r="AJ171" s="130"/>
      <c r="AK171" s="130"/>
      <c r="AL171" s="130"/>
    </row>
    <row r="172" spans="1:38" s="55" customFormat="1" ht="12.75">
      <c r="A172" s="311"/>
      <c r="B172" s="303"/>
      <c r="C172" s="319"/>
      <c r="D172" s="327"/>
      <c r="E172" s="63"/>
      <c r="F172" s="322"/>
      <c r="G172" s="87" t="s">
        <v>55</v>
      </c>
      <c r="H172" s="64" t="s">
        <v>56</v>
      </c>
      <c r="I172" s="69">
        <f aca="true" t="shared" si="40" ref="I172:AL172">I166+I168+I170</f>
        <v>50000</v>
      </c>
      <c r="J172" s="70">
        <f t="shared" si="40"/>
        <v>50000</v>
      </c>
      <c r="K172" s="70">
        <f t="shared" si="40"/>
        <v>50000</v>
      </c>
      <c r="L172" s="70">
        <f t="shared" si="40"/>
        <v>100000</v>
      </c>
      <c r="M172" s="297">
        <f>L172/G173</f>
        <v>0.6666666666666666</v>
      </c>
      <c r="N172" s="282">
        <f t="shared" si="40"/>
        <v>0</v>
      </c>
      <c r="O172" s="70">
        <f t="shared" si="40"/>
        <v>0</v>
      </c>
      <c r="P172" s="70">
        <f t="shared" si="40"/>
        <v>0</v>
      </c>
      <c r="Q172" s="70">
        <f t="shared" si="40"/>
        <v>0</v>
      </c>
      <c r="R172" s="70">
        <f t="shared" si="40"/>
        <v>0</v>
      </c>
      <c r="S172" s="70">
        <f t="shared" si="40"/>
        <v>0</v>
      </c>
      <c r="T172" s="70">
        <f t="shared" si="40"/>
        <v>0</v>
      </c>
      <c r="U172" s="70">
        <f t="shared" si="40"/>
        <v>0</v>
      </c>
      <c r="V172" s="70">
        <f t="shared" si="40"/>
        <v>0</v>
      </c>
      <c r="W172" s="70">
        <f t="shared" si="40"/>
        <v>0</v>
      </c>
      <c r="X172" s="70">
        <f t="shared" si="40"/>
        <v>0</v>
      </c>
      <c r="Y172" s="70">
        <f t="shared" si="40"/>
        <v>0</v>
      </c>
      <c r="Z172" s="70">
        <f t="shared" si="40"/>
        <v>0</v>
      </c>
      <c r="AA172" s="70">
        <f t="shared" si="40"/>
        <v>0</v>
      </c>
      <c r="AB172" s="70">
        <f t="shared" si="40"/>
        <v>0</v>
      </c>
      <c r="AC172" s="70">
        <f t="shared" si="40"/>
        <v>0</v>
      </c>
      <c r="AD172" s="70">
        <f t="shared" si="40"/>
        <v>0</v>
      </c>
      <c r="AE172" s="70">
        <f t="shared" si="40"/>
        <v>0</v>
      </c>
      <c r="AF172" s="70">
        <f t="shared" si="40"/>
        <v>0</v>
      </c>
      <c r="AG172" s="70">
        <f t="shared" si="40"/>
        <v>0</v>
      </c>
      <c r="AH172" s="70">
        <f t="shared" si="40"/>
        <v>0</v>
      </c>
      <c r="AI172" s="70">
        <f t="shared" si="40"/>
        <v>0</v>
      </c>
      <c r="AJ172" s="70">
        <f t="shared" si="40"/>
        <v>0</v>
      </c>
      <c r="AK172" s="70">
        <f t="shared" si="40"/>
        <v>0</v>
      </c>
      <c r="AL172" s="70">
        <f t="shared" si="40"/>
        <v>0</v>
      </c>
    </row>
    <row r="173" spans="1:38" s="55" customFormat="1" ht="13.5" thickBot="1">
      <c r="A173" s="312"/>
      <c r="B173" s="304"/>
      <c r="C173" s="320"/>
      <c r="D173" s="313"/>
      <c r="E173" s="77"/>
      <c r="F173" s="323"/>
      <c r="G173" s="89">
        <v>150000</v>
      </c>
      <c r="H173" s="72" t="s">
        <v>57</v>
      </c>
      <c r="I173" s="73">
        <f aca="true" t="shared" si="41" ref="I173:AL173">I167+I169+I171</f>
        <v>0</v>
      </c>
      <c r="J173" s="74">
        <f t="shared" si="41"/>
        <v>0</v>
      </c>
      <c r="K173" s="74">
        <f t="shared" si="41"/>
        <v>0</v>
      </c>
      <c r="L173" s="74">
        <f t="shared" si="41"/>
        <v>0</v>
      </c>
      <c r="M173" s="298"/>
      <c r="N173" s="283">
        <f t="shared" si="41"/>
        <v>0</v>
      </c>
      <c r="O173" s="74">
        <f t="shared" si="41"/>
        <v>0</v>
      </c>
      <c r="P173" s="74">
        <f t="shared" si="41"/>
        <v>0</v>
      </c>
      <c r="Q173" s="74">
        <f t="shared" si="41"/>
        <v>0</v>
      </c>
      <c r="R173" s="74">
        <f t="shared" si="41"/>
        <v>0</v>
      </c>
      <c r="S173" s="74">
        <f t="shared" si="41"/>
        <v>0</v>
      </c>
      <c r="T173" s="74">
        <f t="shared" si="41"/>
        <v>0</v>
      </c>
      <c r="U173" s="74">
        <f t="shared" si="41"/>
        <v>0</v>
      </c>
      <c r="V173" s="74">
        <f t="shared" si="41"/>
        <v>0</v>
      </c>
      <c r="W173" s="74">
        <f t="shared" si="41"/>
        <v>0</v>
      </c>
      <c r="X173" s="74">
        <f t="shared" si="41"/>
        <v>0</v>
      </c>
      <c r="Y173" s="74">
        <f t="shared" si="41"/>
        <v>0</v>
      </c>
      <c r="Z173" s="74">
        <f t="shared" si="41"/>
        <v>0</v>
      </c>
      <c r="AA173" s="74">
        <f t="shared" si="41"/>
        <v>0</v>
      </c>
      <c r="AB173" s="74">
        <f t="shared" si="41"/>
        <v>0</v>
      </c>
      <c r="AC173" s="74">
        <f t="shared" si="41"/>
        <v>0</v>
      </c>
      <c r="AD173" s="74">
        <f t="shared" si="41"/>
        <v>0</v>
      </c>
      <c r="AE173" s="74">
        <f t="shared" si="41"/>
        <v>0</v>
      </c>
      <c r="AF173" s="74">
        <f t="shared" si="41"/>
        <v>0</v>
      </c>
      <c r="AG173" s="74">
        <f t="shared" si="41"/>
        <v>0</v>
      </c>
      <c r="AH173" s="74">
        <f t="shared" si="41"/>
        <v>0</v>
      </c>
      <c r="AI173" s="74">
        <f t="shared" si="41"/>
        <v>0</v>
      </c>
      <c r="AJ173" s="74">
        <f t="shared" si="41"/>
        <v>0</v>
      </c>
      <c r="AK173" s="74">
        <f t="shared" si="41"/>
        <v>0</v>
      </c>
      <c r="AL173" s="74">
        <f t="shared" si="41"/>
        <v>0</v>
      </c>
    </row>
    <row r="174" spans="1:38" s="55" customFormat="1" ht="12.75" customHeight="1">
      <c r="A174" s="317">
        <v>21</v>
      </c>
      <c r="B174" s="302" t="s">
        <v>4</v>
      </c>
      <c r="C174" s="318">
        <v>85195</v>
      </c>
      <c r="D174" s="326" t="s">
        <v>136</v>
      </c>
      <c r="E174" s="57"/>
      <c r="F174" s="314">
        <v>2012</v>
      </c>
      <c r="G174" s="85" t="s">
        <v>47</v>
      </c>
      <c r="H174" s="59" t="s">
        <v>59</v>
      </c>
      <c r="I174" s="60">
        <v>22000</v>
      </c>
      <c r="J174" s="61">
        <v>22000</v>
      </c>
      <c r="K174" s="61">
        <v>22000</v>
      </c>
      <c r="L174" s="61">
        <f>SUM(I174,K174)</f>
        <v>44000</v>
      </c>
      <c r="M174" s="296"/>
      <c r="N174" s="280"/>
      <c r="O174" s="128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  <c r="AA174" s="129"/>
      <c r="AB174" s="129"/>
      <c r="AC174" s="129"/>
      <c r="AD174" s="129"/>
      <c r="AE174" s="129"/>
      <c r="AF174" s="129"/>
      <c r="AG174" s="129"/>
      <c r="AH174" s="129"/>
      <c r="AI174" s="129"/>
      <c r="AJ174" s="129"/>
      <c r="AK174" s="129"/>
      <c r="AL174" s="129"/>
    </row>
    <row r="175" spans="1:38" s="55" customFormat="1" ht="12.75">
      <c r="A175" s="311"/>
      <c r="B175" s="303"/>
      <c r="C175" s="319"/>
      <c r="D175" s="327"/>
      <c r="E175" s="63"/>
      <c r="F175" s="322"/>
      <c r="G175" s="324">
        <v>66000</v>
      </c>
      <c r="H175" s="64" t="s">
        <v>60</v>
      </c>
      <c r="I175" s="65"/>
      <c r="J175" s="66"/>
      <c r="K175" s="66"/>
      <c r="L175" s="66"/>
      <c r="M175" s="273"/>
      <c r="N175" s="281"/>
      <c r="O175" s="81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30"/>
      <c r="AI175" s="130"/>
      <c r="AJ175" s="130"/>
      <c r="AK175" s="130"/>
      <c r="AL175" s="130"/>
    </row>
    <row r="176" spans="1:38" s="55" customFormat="1" ht="9.75" customHeight="1">
      <c r="A176" s="311"/>
      <c r="B176" s="303"/>
      <c r="C176" s="319"/>
      <c r="D176" s="327"/>
      <c r="E176" s="63"/>
      <c r="F176" s="322"/>
      <c r="G176" s="325"/>
      <c r="H176" s="64" t="s">
        <v>50</v>
      </c>
      <c r="I176" s="65"/>
      <c r="J176" s="66"/>
      <c r="K176" s="66"/>
      <c r="L176" s="66"/>
      <c r="M176" s="273"/>
      <c r="N176" s="281"/>
      <c r="O176" s="81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0"/>
      <c r="AD176" s="130"/>
      <c r="AE176" s="130"/>
      <c r="AF176" s="130"/>
      <c r="AG176" s="130"/>
      <c r="AH176" s="130"/>
      <c r="AI176" s="130"/>
      <c r="AJ176" s="130"/>
      <c r="AK176" s="130"/>
      <c r="AL176" s="130"/>
    </row>
    <row r="177" spans="1:38" s="55" customFormat="1" ht="12.75">
      <c r="A177" s="311"/>
      <c r="B177" s="303"/>
      <c r="C177" s="319"/>
      <c r="D177" s="327"/>
      <c r="E177" s="63" t="s">
        <v>39</v>
      </c>
      <c r="F177" s="315"/>
      <c r="G177" s="87" t="s">
        <v>51</v>
      </c>
      <c r="H177" s="64" t="s">
        <v>52</v>
      </c>
      <c r="I177" s="65"/>
      <c r="J177" s="66"/>
      <c r="K177" s="66"/>
      <c r="L177" s="66"/>
      <c r="M177" s="273"/>
      <c r="N177" s="281"/>
      <c r="O177" s="81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  <c r="AF177" s="130"/>
      <c r="AG177" s="130"/>
      <c r="AH177" s="130"/>
      <c r="AI177" s="130"/>
      <c r="AJ177" s="130"/>
      <c r="AK177" s="130"/>
      <c r="AL177" s="130"/>
    </row>
    <row r="178" spans="1:38" s="55" customFormat="1" ht="10.5" customHeight="1">
      <c r="A178" s="311"/>
      <c r="B178" s="303"/>
      <c r="C178" s="319"/>
      <c r="D178" s="327"/>
      <c r="E178" s="63"/>
      <c r="F178" s="321">
        <v>2014</v>
      </c>
      <c r="G178" s="324">
        <v>0</v>
      </c>
      <c r="H178" s="64" t="s">
        <v>53</v>
      </c>
      <c r="I178" s="65"/>
      <c r="J178" s="66"/>
      <c r="K178" s="66"/>
      <c r="L178" s="66"/>
      <c r="M178" s="273"/>
      <c r="N178" s="281"/>
      <c r="O178" s="81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30"/>
      <c r="AD178" s="130"/>
      <c r="AE178" s="130"/>
      <c r="AF178" s="130"/>
      <c r="AG178" s="130"/>
      <c r="AH178" s="130"/>
      <c r="AI178" s="130"/>
      <c r="AJ178" s="130"/>
      <c r="AK178" s="130"/>
      <c r="AL178" s="130"/>
    </row>
    <row r="179" spans="1:38" s="55" customFormat="1" ht="12.75">
      <c r="A179" s="311"/>
      <c r="B179" s="303"/>
      <c r="C179" s="319"/>
      <c r="D179" s="327"/>
      <c r="E179" s="63"/>
      <c r="F179" s="322"/>
      <c r="G179" s="325"/>
      <c r="H179" s="64" t="s">
        <v>54</v>
      </c>
      <c r="I179" s="65"/>
      <c r="J179" s="66"/>
      <c r="K179" s="66"/>
      <c r="L179" s="66"/>
      <c r="M179" s="273"/>
      <c r="N179" s="281"/>
      <c r="O179" s="81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  <c r="AC179" s="130"/>
      <c r="AD179" s="130"/>
      <c r="AE179" s="130"/>
      <c r="AF179" s="130"/>
      <c r="AG179" s="130"/>
      <c r="AH179" s="130"/>
      <c r="AI179" s="130"/>
      <c r="AJ179" s="130"/>
      <c r="AK179" s="130"/>
      <c r="AL179" s="130"/>
    </row>
    <row r="180" spans="1:38" s="55" customFormat="1" ht="12.75">
      <c r="A180" s="311"/>
      <c r="B180" s="303"/>
      <c r="C180" s="319"/>
      <c r="D180" s="327"/>
      <c r="E180" s="63"/>
      <c r="F180" s="322"/>
      <c r="G180" s="87" t="s">
        <v>55</v>
      </c>
      <c r="H180" s="64" t="s">
        <v>56</v>
      </c>
      <c r="I180" s="69">
        <f aca="true" t="shared" si="42" ref="I180:AL180">I174+I176+I178</f>
        <v>22000</v>
      </c>
      <c r="J180" s="70">
        <f t="shared" si="42"/>
        <v>22000</v>
      </c>
      <c r="K180" s="70">
        <f t="shared" si="42"/>
        <v>22000</v>
      </c>
      <c r="L180" s="70">
        <f t="shared" si="42"/>
        <v>44000</v>
      </c>
      <c r="M180" s="297">
        <f>L180/G181</f>
        <v>0.6666666666666666</v>
      </c>
      <c r="N180" s="282">
        <f t="shared" si="42"/>
        <v>0</v>
      </c>
      <c r="O180" s="70">
        <f t="shared" si="42"/>
        <v>0</v>
      </c>
      <c r="P180" s="70">
        <f t="shared" si="42"/>
        <v>0</v>
      </c>
      <c r="Q180" s="70">
        <f t="shared" si="42"/>
        <v>0</v>
      </c>
      <c r="R180" s="70">
        <f t="shared" si="42"/>
        <v>0</v>
      </c>
      <c r="S180" s="70">
        <f t="shared" si="42"/>
        <v>0</v>
      </c>
      <c r="T180" s="70">
        <f t="shared" si="42"/>
        <v>0</v>
      </c>
      <c r="U180" s="70">
        <f t="shared" si="42"/>
        <v>0</v>
      </c>
      <c r="V180" s="70">
        <f t="shared" si="42"/>
        <v>0</v>
      </c>
      <c r="W180" s="70">
        <f t="shared" si="42"/>
        <v>0</v>
      </c>
      <c r="X180" s="70">
        <f t="shared" si="42"/>
        <v>0</v>
      </c>
      <c r="Y180" s="70">
        <f t="shared" si="42"/>
        <v>0</v>
      </c>
      <c r="Z180" s="70">
        <f t="shared" si="42"/>
        <v>0</v>
      </c>
      <c r="AA180" s="70">
        <f t="shared" si="42"/>
        <v>0</v>
      </c>
      <c r="AB180" s="70">
        <f t="shared" si="42"/>
        <v>0</v>
      </c>
      <c r="AC180" s="70">
        <f t="shared" si="42"/>
        <v>0</v>
      </c>
      <c r="AD180" s="70">
        <f t="shared" si="42"/>
        <v>0</v>
      </c>
      <c r="AE180" s="70">
        <f t="shared" si="42"/>
        <v>0</v>
      </c>
      <c r="AF180" s="70">
        <f t="shared" si="42"/>
        <v>0</v>
      </c>
      <c r="AG180" s="70">
        <f t="shared" si="42"/>
        <v>0</v>
      </c>
      <c r="AH180" s="70">
        <f t="shared" si="42"/>
        <v>0</v>
      </c>
      <c r="AI180" s="70">
        <f t="shared" si="42"/>
        <v>0</v>
      </c>
      <c r="AJ180" s="70">
        <f t="shared" si="42"/>
        <v>0</v>
      </c>
      <c r="AK180" s="70">
        <f t="shared" si="42"/>
        <v>0</v>
      </c>
      <c r="AL180" s="70">
        <f t="shared" si="42"/>
        <v>0</v>
      </c>
    </row>
    <row r="181" spans="1:38" s="55" customFormat="1" ht="13.5" thickBot="1">
      <c r="A181" s="311"/>
      <c r="B181" s="304"/>
      <c r="C181" s="320"/>
      <c r="D181" s="313"/>
      <c r="E181" s="77"/>
      <c r="F181" s="323"/>
      <c r="G181" s="89">
        <v>66000</v>
      </c>
      <c r="H181" s="72" t="s">
        <v>57</v>
      </c>
      <c r="I181" s="73">
        <f aca="true" t="shared" si="43" ref="I181:AL181">I175+I177+I179</f>
        <v>0</v>
      </c>
      <c r="J181" s="74">
        <f t="shared" si="43"/>
        <v>0</v>
      </c>
      <c r="K181" s="74">
        <f t="shared" si="43"/>
        <v>0</v>
      </c>
      <c r="L181" s="74">
        <f t="shared" si="43"/>
        <v>0</v>
      </c>
      <c r="M181" s="297"/>
      <c r="N181" s="283">
        <f t="shared" si="43"/>
        <v>0</v>
      </c>
      <c r="O181" s="74">
        <f t="shared" si="43"/>
        <v>0</v>
      </c>
      <c r="P181" s="74">
        <f t="shared" si="43"/>
        <v>0</v>
      </c>
      <c r="Q181" s="74">
        <f t="shared" si="43"/>
        <v>0</v>
      </c>
      <c r="R181" s="74">
        <f t="shared" si="43"/>
        <v>0</v>
      </c>
      <c r="S181" s="74">
        <f t="shared" si="43"/>
        <v>0</v>
      </c>
      <c r="T181" s="74">
        <f t="shared" si="43"/>
        <v>0</v>
      </c>
      <c r="U181" s="74">
        <f t="shared" si="43"/>
        <v>0</v>
      </c>
      <c r="V181" s="74">
        <f t="shared" si="43"/>
        <v>0</v>
      </c>
      <c r="W181" s="74">
        <f t="shared" si="43"/>
        <v>0</v>
      </c>
      <c r="X181" s="74">
        <f t="shared" si="43"/>
        <v>0</v>
      </c>
      <c r="Y181" s="74">
        <f t="shared" si="43"/>
        <v>0</v>
      </c>
      <c r="Z181" s="74">
        <f t="shared" si="43"/>
        <v>0</v>
      </c>
      <c r="AA181" s="74">
        <f t="shared" si="43"/>
        <v>0</v>
      </c>
      <c r="AB181" s="74">
        <f t="shared" si="43"/>
        <v>0</v>
      </c>
      <c r="AC181" s="74">
        <f t="shared" si="43"/>
        <v>0</v>
      </c>
      <c r="AD181" s="74">
        <f t="shared" si="43"/>
        <v>0</v>
      </c>
      <c r="AE181" s="74">
        <f t="shared" si="43"/>
        <v>0</v>
      </c>
      <c r="AF181" s="74">
        <f t="shared" si="43"/>
        <v>0</v>
      </c>
      <c r="AG181" s="74">
        <f t="shared" si="43"/>
        <v>0</v>
      </c>
      <c r="AH181" s="74">
        <f t="shared" si="43"/>
        <v>0</v>
      </c>
      <c r="AI181" s="74">
        <f t="shared" si="43"/>
        <v>0</v>
      </c>
      <c r="AJ181" s="74">
        <f t="shared" si="43"/>
        <v>0</v>
      </c>
      <c r="AK181" s="74">
        <f t="shared" si="43"/>
        <v>0</v>
      </c>
      <c r="AL181" s="74">
        <f t="shared" si="43"/>
        <v>0</v>
      </c>
    </row>
    <row r="182" spans="1:38" s="55" customFormat="1" ht="12.75" customHeight="1">
      <c r="A182" s="317">
        <v>22</v>
      </c>
      <c r="B182" s="302" t="s">
        <v>5</v>
      </c>
      <c r="C182" s="318">
        <v>85195</v>
      </c>
      <c r="D182" s="326" t="s">
        <v>136</v>
      </c>
      <c r="E182" s="57"/>
      <c r="F182" s="314">
        <v>2012</v>
      </c>
      <c r="G182" s="85" t="s">
        <v>47</v>
      </c>
      <c r="H182" s="59" t="s">
        <v>59</v>
      </c>
      <c r="I182" s="60">
        <v>13956</v>
      </c>
      <c r="J182" s="61">
        <v>13956</v>
      </c>
      <c r="K182" s="61">
        <v>13956</v>
      </c>
      <c r="L182" s="61">
        <f>SUM(I182,K182)</f>
        <v>27912</v>
      </c>
      <c r="M182" s="296"/>
      <c r="N182" s="280"/>
      <c r="O182" s="128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  <c r="AA182" s="129"/>
      <c r="AB182" s="129"/>
      <c r="AC182" s="129"/>
      <c r="AD182" s="129"/>
      <c r="AE182" s="129"/>
      <c r="AF182" s="129"/>
      <c r="AG182" s="129"/>
      <c r="AH182" s="129"/>
      <c r="AI182" s="129"/>
      <c r="AJ182" s="129"/>
      <c r="AK182" s="129"/>
      <c r="AL182" s="129"/>
    </row>
    <row r="183" spans="1:38" s="55" customFormat="1" ht="10.5" customHeight="1">
      <c r="A183" s="311"/>
      <c r="B183" s="303"/>
      <c r="C183" s="319"/>
      <c r="D183" s="327"/>
      <c r="E183" s="63"/>
      <c r="F183" s="322"/>
      <c r="G183" s="324">
        <v>41868</v>
      </c>
      <c r="H183" s="64" t="s">
        <v>60</v>
      </c>
      <c r="I183" s="65"/>
      <c r="J183" s="66"/>
      <c r="K183" s="66"/>
      <c r="L183" s="66"/>
      <c r="M183" s="273"/>
      <c r="N183" s="281"/>
      <c r="O183" s="81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  <c r="AA183" s="130"/>
      <c r="AB183" s="130"/>
      <c r="AC183" s="130"/>
      <c r="AD183" s="130"/>
      <c r="AE183" s="130"/>
      <c r="AF183" s="130"/>
      <c r="AG183" s="130"/>
      <c r="AH183" s="130"/>
      <c r="AI183" s="130"/>
      <c r="AJ183" s="130"/>
      <c r="AK183" s="130"/>
      <c r="AL183" s="130"/>
    </row>
    <row r="184" spans="1:38" s="55" customFormat="1" ht="12.75">
      <c r="A184" s="311"/>
      <c r="B184" s="303"/>
      <c r="C184" s="319"/>
      <c r="D184" s="327"/>
      <c r="E184" s="63"/>
      <c r="F184" s="322"/>
      <c r="G184" s="325"/>
      <c r="H184" s="64" t="s">
        <v>50</v>
      </c>
      <c r="I184" s="65"/>
      <c r="J184" s="66"/>
      <c r="K184" s="66"/>
      <c r="L184" s="66"/>
      <c r="M184" s="273"/>
      <c r="N184" s="281"/>
      <c r="O184" s="81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130"/>
      <c r="AF184" s="130"/>
      <c r="AG184" s="130"/>
      <c r="AH184" s="130"/>
      <c r="AI184" s="130"/>
      <c r="AJ184" s="130"/>
      <c r="AK184" s="130"/>
      <c r="AL184" s="130"/>
    </row>
    <row r="185" spans="1:38" s="55" customFormat="1" ht="12.75">
      <c r="A185" s="311"/>
      <c r="B185" s="303"/>
      <c r="C185" s="319"/>
      <c r="D185" s="327"/>
      <c r="E185" s="63" t="s">
        <v>39</v>
      </c>
      <c r="F185" s="315"/>
      <c r="G185" s="87" t="s">
        <v>51</v>
      </c>
      <c r="H185" s="64" t="s">
        <v>52</v>
      </c>
      <c r="I185" s="65"/>
      <c r="J185" s="66"/>
      <c r="K185" s="66"/>
      <c r="L185" s="66"/>
      <c r="M185" s="273"/>
      <c r="N185" s="281"/>
      <c r="O185" s="81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  <c r="AD185" s="130"/>
      <c r="AE185" s="130"/>
      <c r="AF185" s="130"/>
      <c r="AG185" s="130"/>
      <c r="AH185" s="130"/>
      <c r="AI185" s="130"/>
      <c r="AJ185" s="130"/>
      <c r="AK185" s="130"/>
      <c r="AL185" s="130"/>
    </row>
    <row r="186" spans="1:38" s="55" customFormat="1" ht="12.75">
      <c r="A186" s="311"/>
      <c r="B186" s="303"/>
      <c r="C186" s="319"/>
      <c r="D186" s="327"/>
      <c r="E186" s="63"/>
      <c r="F186" s="321">
        <v>2014</v>
      </c>
      <c r="G186" s="324">
        <v>0</v>
      </c>
      <c r="H186" s="64" t="s">
        <v>53</v>
      </c>
      <c r="I186" s="65"/>
      <c r="J186" s="66"/>
      <c r="K186" s="66"/>
      <c r="L186" s="66"/>
      <c r="M186" s="273"/>
      <c r="N186" s="281"/>
      <c r="O186" s="81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130"/>
      <c r="AF186" s="130"/>
      <c r="AG186" s="130"/>
      <c r="AH186" s="130"/>
      <c r="AI186" s="130"/>
      <c r="AJ186" s="130"/>
      <c r="AK186" s="130"/>
      <c r="AL186" s="130"/>
    </row>
    <row r="187" spans="1:38" s="55" customFormat="1" ht="10.5" customHeight="1">
      <c r="A187" s="311"/>
      <c r="B187" s="303"/>
      <c r="C187" s="319"/>
      <c r="D187" s="327"/>
      <c r="E187" s="63"/>
      <c r="F187" s="322"/>
      <c r="G187" s="325"/>
      <c r="H187" s="64" t="s">
        <v>54</v>
      </c>
      <c r="I187" s="65"/>
      <c r="J187" s="66"/>
      <c r="K187" s="66"/>
      <c r="L187" s="66"/>
      <c r="M187" s="273"/>
      <c r="N187" s="281"/>
      <c r="O187" s="81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0"/>
      <c r="AC187" s="130"/>
      <c r="AD187" s="130"/>
      <c r="AE187" s="130"/>
      <c r="AF187" s="130"/>
      <c r="AG187" s="130"/>
      <c r="AH187" s="130"/>
      <c r="AI187" s="130"/>
      <c r="AJ187" s="130"/>
      <c r="AK187" s="130"/>
      <c r="AL187" s="130"/>
    </row>
    <row r="188" spans="1:38" s="55" customFormat="1" ht="12.75">
      <c r="A188" s="311"/>
      <c r="B188" s="303"/>
      <c r="C188" s="319"/>
      <c r="D188" s="327"/>
      <c r="E188" s="63"/>
      <c r="F188" s="322"/>
      <c r="G188" s="87" t="s">
        <v>55</v>
      </c>
      <c r="H188" s="64" t="s">
        <v>56</v>
      </c>
      <c r="I188" s="69">
        <f aca="true" t="shared" si="44" ref="I188:AL188">I182+I184+I186</f>
        <v>13956</v>
      </c>
      <c r="J188" s="70">
        <f t="shared" si="44"/>
        <v>13956</v>
      </c>
      <c r="K188" s="70">
        <f t="shared" si="44"/>
        <v>13956</v>
      </c>
      <c r="L188" s="70">
        <f t="shared" si="44"/>
        <v>27912</v>
      </c>
      <c r="M188" s="297">
        <f>L188/G189</f>
        <v>0.6666666666666666</v>
      </c>
      <c r="N188" s="282">
        <f t="shared" si="44"/>
        <v>0</v>
      </c>
      <c r="O188" s="70">
        <f t="shared" si="44"/>
        <v>0</v>
      </c>
      <c r="P188" s="70">
        <f t="shared" si="44"/>
        <v>0</v>
      </c>
      <c r="Q188" s="70">
        <f t="shared" si="44"/>
        <v>0</v>
      </c>
      <c r="R188" s="70">
        <f t="shared" si="44"/>
        <v>0</v>
      </c>
      <c r="S188" s="70">
        <f t="shared" si="44"/>
        <v>0</v>
      </c>
      <c r="T188" s="70">
        <f t="shared" si="44"/>
        <v>0</v>
      </c>
      <c r="U188" s="70">
        <f t="shared" si="44"/>
        <v>0</v>
      </c>
      <c r="V188" s="70">
        <f t="shared" si="44"/>
        <v>0</v>
      </c>
      <c r="W188" s="70">
        <f t="shared" si="44"/>
        <v>0</v>
      </c>
      <c r="X188" s="70">
        <f t="shared" si="44"/>
        <v>0</v>
      </c>
      <c r="Y188" s="70">
        <f t="shared" si="44"/>
        <v>0</v>
      </c>
      <c r="Z188" s="70">
        <f t="shared" si="44"/>
        <v>0</v>
      </c>
      <c r="AA188" s="70">
        <f t="shared" si="44"/>
        <v>0</v>
      </c>
      <c r="AB188" s="70">
        <f t="shared" si="44"/>
        <v>0</v>
      </c>
      <c r="AC188" s="70">
        <f t="shared" si="44"/>
        <v>0</v>
      </c>
      <c r="AD188" s="70">
        <f t="shared" si="44"/>
        <v>0</v>
      </c>
      <c r="AE188" s="70">
        <f t="shared" si="44"/>
        <v>0</v>
      </c>
      <c r="AF188" s="70">
        <f t="shared" si="44"/>
        <v>0</v>
      </c>
      <c r="AG188" s="70">
        <f t="shared" si="44"/>
        <v>0</v>
      </c>
      <c r="AH188" s="70">
        <f t="shared" si="44"/>
        <v>0</v>
      </c>
      <c r="AI188" s="70">
        <f t="shared" si="44"/>
        <v>0</v>
      </c>
      <c r="AJ188" s="70">
        <f t="shared" si="44"/>
        <v>0</v>
      </c>
      <c r="AK188" s="70">
        <f t="shared" si="44"/>
        <v>0</v>
      </c>
      <c r="AL188" s="70">
        <f t="shared" si="44"/>
        <v>0</v>
      </c>
    </row>
    <row r="189" spans="1:38" s="55" customFormat="1" ht="13.5" thickBot="1">
      <c r="A189" s="311"/>
      <c r="B189" s="304"/>
      <c r="C189" s="320"/>
      <c r="D189" s="313"/>
      <c r="E189" s="77"/>
      <c r="F189" s="323"/>
      <c r="G189" s="89">
        <v>41868</v>
      </c>
      <c r="H189" s="72" t="s">
        <v>57</v>
      </c>
      <c r="I189" s="73">
        <f aca="true" t="shared" si="45" ref="I189:AL189">I183+I185+I187</f>
        <v>0</v>
      </c>
      <c r="J189" s="74">
        <f t="shared" si="45"/>
        <v>0</v>
      </c>
      <c r="K189" s="74">
        <f t="shared" si="45"/>
        <v>0</v>
      </c>
      <c r="L189" s="74">
        <f t="shared" si="45"/>
        <v>0</v>
      </c>
      <c r="M189" s="297"/>
      <c r="N189" s="283">
        <f t="shared" si="45"/>
        <v>0</v>
      </c>
      <c r="O189" s="74">
        <f t="shared" si="45"/>
        <v>0</v>
      </c>
      <c r="P189" s="74">
        <f t="shared" si="45"/>
        <v>0</v>
      </c>
      <c r="Q189" s="74">
        <f t="shared" si="45"/>
        <v>0</v>
      </c>
      <c r="R189" s="74">
        <f t="shared" si="45"/>
        <v>0</v>
      </c>
      <c r="S189" s="74">
        <f t="shared" si="45"/>
        <v>0</v>
      </c>
      <c r="T189" s="74">
        <f t="shared" si="45"/>
        <v>0</v>
      </c>
      <c r="U189" s="74">
        <f t="shared" si="45"/>
        <v>0</v>
      </c>
      <c r="V189" s="74">
        <f t="shared" si="45"/>
        <v>0</v>
      </c>
      <c r="W189" s="74">
        <f t="shared" si="45"/>
        <v>0</v>
      </c>
      <c r="X189" s="74">
        <f t="shared" si="45"/>
        <v>0</v>
      </c>
      <c r="Y189" s="74">
        <f t="shared" si="45"/>
        <v>0</v>
      </c>
      <c r="Z189" s="74">
        <f t="shared" si="45"/>
        <v>0</v>
      </c>
      <c r="AA189" s="74">
        <f t="shared" si="45"/>
        <v>0</v>
      </c>
      <c r="AB189" s="74">
        <f t="shared" si="45"/>
        <v>0</v>
      </c>
      <c r="AC189" s="74">
        <f t="shared" si="45"/>
        <v>0</v>
      </c>
      <c r="AD189" s="74">
        <f t="shared" si="45"/>
        <v>0</v>
      </c>
      <c r="AE189" s="74">
        <f t="shared" si="45"/>
        <v>0</v>
      </c>
      <c r="AF189" s="74">
        <f t="shared" si="45"/>
        <v>0</v>
      </c>
      <c r="AG189" s="74">
        <f t="shared" si="45"/>
        <v>0</v>
      </c>
      <c r="AH189" s="74">
        <f t="shared" si="45"/>
        <v>0</v>
      </c>
      <c r="AI189" s="74">
        <f t="shared" si="45"/>
        <v>0</v>
      </c>
      <c r="AJ189" s="74">
        <f t="shared" si="45"/>
        <v>0</v>
      </c>
      <c r="AK189" s="74">
        <f t="shared" si="45"/>
        <v>0</v>
      </c>
      <c r="AL189" s="74">
        <f t="shared" si="45"/>
        <v>0</v>
      </c>
    </row>
    <row r="190" spans="1:38" s="55" customFormat="1" ht="12.75" customHeight="1">
      <c r="A190" s="317">
        <v>23</v>
      </c>
      <c r="B190" s="302" t="s">
        <v>6</v>
      </c>
      <c r="C190" s="318">
        <v>85195</v>
      </c>
      <c r="D190" s="326" t="s">
        <v>136</v>
      </c>
      <c r="E190" s="57"/>
      <c r="F190" s="314">
        <v>2012</v>
      </c>
      <c r="G190" s="85" t="s">
        <v>47</v>
      </c>
      <c r="H190" s="59" t="s">
        <v>59</v>
      </c>
      <c r="I190" s="60">
        <v>26500</v>
      </c>
      <c r="J190" s="61">
        <v>27000</v>
      </c>
      <c r="K190" s="61">
        <v>27000</v>
      </c>
      <c r="L190" s="61">
        <f>SUM(I190,K190)</f>
        <v>53500</v>
      </c>
      <c r="M190" s="296"/>
      <c r="N190" s="280"/>
      <c r="O190" s="128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  <c r="AA190" s="129"/>
      <c r="AB190" s="129"/>
      <c r="AC190" s="129"/>
      <c r="AD190" s="129"/>
      <c r="AE190" s="129"/>
      <c r="AF190" s="129"/>
      <c r="AG190" s="129"/>
      <c r="AH190" s="129"/>
      <c r="AI190" s="129"/>
      <c r="AJ190" s="129"/>
      <c r="AK190" s="129"/>
      <c r="AL190" s="129"/>
    </row>
    <row r="191" spans="1:38" s="55" customFormat="1" ht="11.25" customHeight="1">
      <c r="A191" s="311"/>
      <c r="B191" s="303"/>
      <c r="C191" s="319"/>
      <c r="D191" s="327"/>
      <c r="E191" s="63"/>
      <c r="F191" s="322"/>
      <c r="G191" s="324">
        <v>80500</v>
      </c>
      <c r="H191" s="64" t="s">
        <v>60</v>
      </c>
      <c r="I191" s="65"/>
      <c r="J191" s="66"/>
      <c r="K191" s="66"/>
      <c r="L191" s="66"/>
      <c r="M191" s="273"/>
      <c r="N191" s="281"/>
      <c r="O191" s="81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  <c r="AA191" s="130"/>
      <c r="AB191" s="130"/>
      <c r="AC191" s="130"/>
      <c r="AD191" s="130"/>
      <c r="AE191" s="130"/>
      <c r="AF191" s="130"/>
      <c r="AG191" s="130"/>
      <c r="AH191" s="130"/>
      <c r="AI191" s="130"/>
      <c r="AJ191" s="130"/>
      <c r="AK191" s="130"/>
      <c r="AL191" s="130"/>
    </row>
    <row r="192" spans="1:38" s="55" customFormat="1" ht="12.75">
      <c r="A192" s="311"/>
      <c r="B192" s="303"/>
      <c r="C192" s="319"/>
      <c r="D192" s="327"/>
      <c r="E192" s="63"/>
      <c r="F192" s="322"/>
      <c r="G192" s="325"/>
      <c r="H192" s="64" t="s">
        <v>50</v>
      </c>
      <c r="I192" s="65"/>
      <c r="J192" s="66"/>
      <c r="K192" s="66"/>
      <c r="L192" s="66"/>
      <c r="M192" s="273"/>
      <c r="N192" s="281"/>
      <c r="O192" s="81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  <c r="AA192" s="130"/>
      <c r="AB192" s="130"/>
      <c r="AC192" s="130"/>
      <c r="AD192" s="130"/>
      <c r="AE192" s="130"/>
      <c r="AF192" s="130"/>
      <c r="AG192" s="130"/>
      <c r="AH192" s="130"/>
      <c r="AI192" s="130"/>
      <c r="AJ192" s="130"/>
      <c r="AK192" s="130"/>
      <c r="AL192" s="130"/>
    </row>
    <row r="193" spans="1:38" s="55" customFormat="1" ht="12" customHeight="1">
      <c r="A193" s="311"/>
      <c r="B193" s="303"/>
      <c r="C193" s="319"/>
      <c r="D193" s="327"/>
      <c r="E193" s="63" t="s">
        <v>39</v>
      </c>
      <c r="F193" s="315"/>
      <c r="G193" s="87" t="s">
        <v>51</v>
      </c>
      <c r="H193" s="64" t="s">
        <v>52</v>
      </c>
      <c r="I193" s="65"/>
      <c r="J193" s="66"/>
      <c r="K193" s="66"/>
      <c r="L193" s="66"/>
      <c r="M193" s="273"/>
      <c r="N193" s="281"/>
      <c r="O193" s="81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  <c r="AA193" s="130"/>
      <c r="AB193" s="130"/>
      <c r="AC193" s="130"/>
      <c r="AD193" s="130"/>
      <c r="AE193" s="130"/>
      <c r="AF193" s="130"/>
      <c r="AG193" s="130"/>
      <c r="AH193" s="130"/>
      <c r="AI193" s="130"/>
      <c r="AJ193" s="130"/>
      <c r="AK193" s="130"/>
      <c r="AL193" s="130"/>
    </row>
    <row r="194" spans="1:38" s="55" customFormat="1" ht="10.5" customHeight="1">
      <c r="A194" s="311"/>
      <c r="B194" s="303"/>
      <c r="C194" s="319"/>
      <c r="D194" s="327"/>
      <c r="E194" s="63"/>
      <c r="F194" s="321">
        <v>2014</v>
      </c>
      <c r="G194" s="324">
        <v>0</v>
      </c>
      <c r="H194" s="64" t="s">
        <v>53</v>
      </c>
      <c r="I194" s="65"/>
      <c r="J194" s="66"/>
      <c r="K194" s="66"/>
      <c r="L194" s="66"/>
      <c r="M194" s="273"/>
      <c r="N194" s="281"/>
      <c r="O194" s="81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30"/>
      <c r="AC194" s="130"/>
      <c r="AD194" s="130"/>
      <c r="AE194" s="130"/>
      <c r="AF194" s="130"/>
      <c r="AG194" s="130"/>
      <c r="AH194" s="130"/>
      <c r="AI194" s="130"/>
      <c r="AJ194" s="130"/>
      <c r="AK194" s="130"/>
      <c r="AL194" s="130"/>
    </row>
    <row r="195" spans="1:38" s="55" customFormat="1" ht="12.75">
      <c r="A195" s="311"/>
      <c r="B195" s="303"/>
      <c r="C195" s="319"/>
      <c r="D195" s="327"/>
      <c r="E195" s="63"/>
      <c r="F195" s="322"/>
      <c r="G195" s="325"/>
      <c r="H195" s="64" t="s">
        <v>54</v>
      </c>
      <c r="I195" s="65"/>
      <c r="J195" s="66"/>
      <c r="K195" s="66"/>
      <c r="L195" s="66"/>
      <c r="M195" s="273"/>
      <c r="N195" s="281"/>
      <c r="O195" s="81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0"/>
      <c r="AC195" s="130"/>
      <c r="AD195" s="130"/>
      <c r="AE195" s="130"/>
      <c r="AF195" s="130"/>
      <c r="AG195" s="130"/>
      <c r="AH195" s="130"/>
      <c r="AI195" s="130"/>
      <c r="AJ195" s="130"/>
      <c r="AK195" s="130"/>
      <c r="AL195" s="130"/>
    </row>
    <row r="196" spans="1:38" s="55" customFormat="1" ht="12.75">
      <c r="A196" s="311"/>
      <c r="B196" s="303"/>
      <c r="C196" s="319"/>
      <c r="D196" s="327"/>
      <c r="E196" s="63"/>
      <c r="F196" s="322"/>
      <c r="G196" s="87" t="s">
        <v>55</v>
      </c>
      <c r="H196" s="64" t="s">
        <v>56</v>
      </c>
      <c r="I196" s="69">
        <f aca="true" t="shared" si="46" ref="I196:AL196">I190+I192+I194</f>
        <v>26500</v>
      </c>
      <c r="J196" s="70">
        <f t="shared" si="46"/>
        <v>27000</v>
      </c>
      <c r="K196" s="70">
        <f t="shared" si="46"/>
        <v>27000</v>
      </c>
      <c r="L196" s="70">
        <f t="shared" si="46"/>
        <v>53500</v>
      </c>
      <c r="M196" s="297">
        <f>L196/G197</f>
        <v>0.6645962732919255</v>
      </c>
      <c r="N196" s="282">
        <f t="shared" si="46"/>
        <v>0</v>
      </c>
      <c r="O196" s="70">
        <f t="shared" si="46"/>
        <v>0</v>
      </c>
      <c r="P196" s="70">
        <f t="shared" si="46"/>
        <v>0</v>
      </c>
      <c r="Q196" s="70">
        <f t="shared" si="46"/>
        <v>0</v>
      </c>
      <c r="R196" s="70">
        <f t="shared" si="46"/>
        <v>0</v>
      </c>
      <c r="S196" s="70">
        <f t="shared" si="46"/>
        <v>0</v>
      </c>
      <c r="T196" s="70">
        <f t="shared" si="46"/>
        <v>0</v>
      </c>
      <c r="U196" s="70">
        <f t="shared" si="46"/>
        <v>0</v>
      </c>
      <c r="V196" s="70">
        <f t="shared" si="46"/>
        <v>0</v>
      </c>
      <c r="W196" s="70">
        <f t="shared" si="46"/>
        <v>0</v>
      </c>
      <c r="X196" s="70">
        <f t="shared" si="46"/>
        <v>0</v>
      </c>
      <c r="Y196" s="70">
        <f t="shared" si="46"/>
        <v>0</v>
      </c>
      <c r="Z196" s="70">
        <f t="shared" si="46"/>
        <v>0</v>
      </c>
      <c r="AA196" s="70">
        <f t="shared" si="46"/>
        <v>0</v>
      </c>
      <c r="AB196" s="70">
        <f t="shared" si="46"/>
        <v>0</v>
      </c>
      <c r="AC196" s="70">
        <f t="shared" si="46"/>
        <v>0</v>
      </c>
      <c r="AD196" s="70">
        <f t="shared" si="46"/>
        <v>0</v>
      </c>
      <c r="AE196" s="70">
        <f t="shared" si="46"/>
        <v>0</v>
      </c>
      <c r="AF196" s="70">
        <f t="shared" si="46"/>
        <v>0</v>
      </c>
      <c r="AG196" s="70">
        <f t="shared" si="46"/>
        <v>0</v>
      </c>
      <c r="AH196" s="70">
        <f t="shared" si="46"/>
        <v>0</v>
      </c>
      <c r="AI196" s="70">
        <f t="shared" si="46"/>
        <v>0</v>
      </c>
      <c r="AJ196" s="70">
        <f t="shared" si="46"/>
        <v>0</v>
      </c>
      <c r="AK196" s="70">
        <f t="shared" si="46"/>
        <v>0</v>
      </c>
      <c r="AL196" s="70">
        <f t="shared" si="46"/>
        <v>0</v>
      </c>
    </row>
    <row r="197" spans="1:38" s="55" customFormat="1" ht="13.5" thickBot="1">
      <c r="A197" s="311"/>
      <c r="B197" s="304"/>
      <c r="C197" s="320"/>
      <c r="D197" s="313"/>
      <c r="E197" s="77"/>
      <c r="F197" s="323"/>
      <c r="G197" s="89">
        <v>80500</v>
      </c>
      <c r="H197" s="72" t="s">
        <v>57</v>
      </c>
      <c r="I197" s="73">
        <f aca="true" t="shared" si="47" ref="I197:AL197">I191+I193+I195</f>
        <v>0</v>
      </c>
      <c r="J197" s="74">
        <f t="shared" si="47"/>
        <v>0</v>
      </c>
      <c r="K197" s="74">
        <f t="shared" si="47"/>
        <v>0</v>
      </c>
      <c r="L197" s="74">
        <f t="shared" si="47"/>
        <v>0</v>
      </c>
      <c r="M197" s="297"/>
      <c r="N197" s="283">
        <f t="shared" si="47"/>
        <v>0</v>
      </c>
      <c r="O197" s="74">
        <f t="shared" si="47"/>
        <v>0</v>
      </c>
      <c r="P197" s="74">
        <f t="shared" si="47"/>
        <v>0</v>
      </c>
      <c r="Q197" s="74">
        <f t="shared" si="47"/>
        <v>0</v>
      </c>
      <c r="R197" s="74">
        <f t="shared" si="47"/>
        <v>0</v>
      </c>
      <c r="S197" s="74">
        <f t="shared" si="47"/>
        <v>0</v>
      </c>
      <c r="T197" s="74">
        <f t="shared" si="47"/>
        <v>0</v>
      </c>
      <c r="U197" s="74">
        <f t="shared" si="47"/>
        <v>0</v>
      </c>
      <c r="V197" s="74">
        <f t="shared" si="47"/>
        <v>0</v>
      </c>
      <c r="W197" s="74">
        <f t="shared" si="47"/>
        <v>0</v>
      </c>
      <c r="X197" s="74">
        <f t="shared" si="47"/>
        <v>0</v>
      </c>
      <c r="Y197" s="74">
        <f t="shared" si="47"/>
        <v>0</v>
      </c>
      <c r="Z197" s="74">
        <f t="shared" si="47"/>
        <v>0</v>
      </c>
      <c r="AA197" s="74">
        <f t="shared" si="47"/>
        <v>0</v>
      </c>
      <c r="AB197" s="74">
        <f t="shared" si="47"/>
        <v>0</v>
      </c>
      <c r="AC197" s="74">
        <f t="shared" si="47"/>
        <v>0</v>
      </c>
      <c r="AD197" s="74">
        <f t="shared" si="47"/>
        <v>0</v>
      </c>
      <c r="AE197" s="74">
        <f t="shared" si="47"/>
        <v>0</v>
      </c>
      <c r="AF197" s="74">
        <f t="shared" si="47"/>
        <v>0</v>
      </c>
      <c r="AG197" s="74">
        <f t="shared" si="47"/>
        <v>0</v>
      </c>
      <c r="AH197" s="74">
        <f t="shared" si="47"/>
        <v>0</v>
      </c>
      <c r="AI197" s="74">
        <f t="shared" si="47"/>
        <v>0</v>
      </c>
      <c r="AJ197" s="74">
        <f t="shared" si="47"/>
        <v>0</v>
      </c>
      <c r="AK197" s="74">
        <f t="shared" si="47"/>
        <v>0</v>
      </c>
      <c r="AL197" s="74">
        <f t="shared" si="47"/>
        <v>0</v>
      </c>
    </row>
    <row r="198" spans="1:38" s="55" customFormat="1" ht="12.75" customHeight="1">
      <c r="A198" s="317">
        <v>24</v>
      </c>
      <c r="B198" s="302" t="s">
        <v>7</v>
      </c>
      <c r="C198" s="318">
        <v>85195</v>
      </c>
      <c r="D198" s="326" t="s">
        <v>136</v>
      </c>
      <c r="E198" s="57"/>
      <c r="F198" s="314">
        <v>2012</v>
      </c>
      <c r="G198" s="85" t="s">
        <v>47</v>
      </c>
      <c r="H198" s="59" t="s">
        <v>59</v>
      </c>
      <c r="I198" s="60">
        <v>100000</v>
      </c>
      <c r="J198" s="61">
        <v>100000</v>
      </c>
      <c r="K198" s="61">
        <v>100000</v>
      </c>
      <c r="L198" s="61">
        <f>SUM(I198,K198)</f>
        <v>200000</v>
      </c>
      <c r="M198" s="296"/>
      <c r="N198" s="280"/>
      <c r="O198" s="128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  <c r="AA198" s="129"/>
      <c r="AB198" s="129"/>
      <c r="AC198" s="129"/>
      <c r="AD198" s="129"/>
      <c r="AE198" s="129"/>
      <c r="AF198" s="129"/>
      <c r="AG198" s="129"/>
      <c r="AH198" s="129"/>
      <c r="AI198" s="129"/>
      <c r="AJ198" s="129"/>
      <c r="AK198" s="129"/>
      <c r="AL198" s="129"/>
    </row>
    <row r="199" spans="1:38" s="55" customFormat="1" ht="12.75">
      <c r="A199" s="311"/>
      <c r="B199" s="303"/>
      <c r="C199" s="319"/>
      <c r="D199" s="327"/>
      <c r="E199" s="63"/>
      <c r="F199" s="322"/>
      <c r="G199" s="324">
        <v>300000</v>
      </c>
      <c r="H199" s="64" t="s">
        <v>60</v>
      </c>
      <c r="I199" s="65"/>
      <c r="J199" s="66"/>
      <c r="K199" s="66"/>
      <c r="L199" s="66"/>
      <c r="M199" s="273"/>
      <c r="N199" s="281"/>
      <c r="O199" s="81"/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  <c r="AA199" s="130"/>
      <c r="AB199" s="130"/>
      <c r="AC199" s="130"/>
      <c r="AD199" s="130"/>
      <c r="AE199" s="130"/>
      <c r="AF199" s="130"/>
      <c r="AG199" s="130"/>
      <c r="AH199" s="130"/>
      <c r="AI199" s="130"/>
      <c r="AJ199" s="130"/>
      <c r="AK199" s="130"/>
      <c r="AL199" s="130"/>
    </row>
    <row r="200" spans="1:38" s="55" customFormat="1" ht="11.25" customHeight="1">
      <c r="A200" s="311"/>
      <c r="B200" s="303"/>
      <c r="C200" s="319"/>
      <c r="D200" s="327"/>
      <c r="E200" s="63"/>
      <c r="F200" s="322"/>
      <c r="G200" s="325"/>
      <c r="H200" s="64" t="s">
        <v>50</v>
      </c>
      <c r="I200" s="65"/>
      <c r="J200" s="66"/>
      <c r="K200" s="66"/>
      <c r="L200" s="66"/>
      <c r="M200" s="273"/>
      <c r="N200" s="281"/>
      <c r="O200" s="81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0"/>
      <c r="AD200" s="130"/>
      <c r="AE200" s="130"/>
      <c r="AF200" s="130"/>
      <c r="AG200" s="130"/>
      <c r="AH200" s="130"/>
      <c r="AI200" s="130"/>
      <c r="AJ200" s="130"/>
      <c r="AK200" s="130"/>
      <c r="AL200" s="130"/>
    </row>
    <row r="201" spans="1:38" s="55" customFormat="1" ht="12" customHeight="1">
      <c r="A201" s="311"/>
      <c r="B201" s="303"/>
      <c r="C201" s="319"/>
      <c r="D201" s="327"/>
      <c r="E201" s="63" t="s">
        <v>39</v>
      </c>
      <c r="F201" s="315"/>
      <c r="G201" s="87" t="s">
        <v>51</v>
      </c>
      <c r="H201" s="64" t="s">
        <v>52</v>
      </c>
      <c r="I201" s="65"/>
      <c r="J201" s="66"/>
      <c r="K201" s="66"/>
      <c r="L201" s="66"/>
      <c r="M201" s="273"/>
      <c r="N201" s="281"/>
      <c r="O201" s="81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30"/>
      <c r="AC201" s="130"/>
      <c r="AD201" s="130"/>
      <c r="AE201" s="130"/>
      <c r="AF201" s="130"/>
      <c r="AG201" s="130"/>
      <c r="AH201" s="130"/>
      <c r="AI201" s="130"/>
      <c r="AJ201" s="130"/>
      <c r="AK201" s="130"/>
      <c r="AL201" s="130"/>
    </row>
    <row r="202" spans="1:38" s="55" customFormat="1" ht="12.75">
      <c r="A202" s="311"/>
      <c r="B202" s="303"/>
      <c r="C202" s="319"/>
      <c r="D202" s="327"/>
      <c r="E202" s="63"/>
      <c r="F202" s="321">
        <v>2014</v>
      </c>
      <c r="G202" s="324">
        <v>0</v>
      </c>
      <c r="H202" s="64" t="s">
        <v>53</v>
      </c>
      <c r="I202" s="65"/>
      <c r="J202" s="66"/>
      <c r="K202" s="66"/>
      <c r="L202" s="66"/>
      <c r="M202" s="273"/>
      <c r="N202" s="281"/>
      <c r="O202" s="81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0"/>
      <c r="AC202" s="130"/>
      <c r="AD202" s="130"/>
      <c r="AE202" s="130"/>
      <c r="AF202" s="130"/>
      <c r="AG202" s="130"/>
      <c r="AH202" s="130"/>
      <c r="AI202" s="130"/>
      <c r="AJ202" s="130"/>
      <c r="AK202" s="130"/>
      <c r="AL202" s="130"/>
    </row>
    <row r="203" spans="1:38" s="55" customFormat="1" ht="10.5" customHeight="1">
      <c r="A203" s="311"/>
      <c r="B203" s="303"/>
      <c r="C203" s="319"/>
      <c r="D203" s="327"/>
      <c r="E203" s="63"/>
      <c r="F203" s="322"/>
      <c r="G203" s="325"/>
      <c r="H203" s="64" t="s">
        <v>54</v>
      </c>
      <c r="I203" s="65"/>
      <c r="J203" s="66"/>
      <c r="K203" s="66"/>
      <c r="L203" s="66"/>
      <c r="M203" s="273"/>
      <c r="N203" s="281"/>
      <c r="O203" s="81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30"/>
      <c r="AC203" s="130"/>
      <c r="AD203" s="130"/>
      <c r="AE203" s="130"/>
      <c r="AF203" s="130"/>
      <c r="AG203" s="130"/>
      <c r="AH203" s="130"/>
      <c r="AI203" s="130"/>
      <c r="AJ203" s="130"/>
      <c r="AK203" s="130"/>
      <c r="AL203" s="130"/>
    </row>
    <row r="204" spans="1:38" s="55" customFormat="1" ht="12.75">
      <c r="A204" s="311"/>
      <c r="B204" s="303"/>
      <c r="C204" s="319"/>
      <c r="D204" s="327"/>
      <c r="E204" s="63"/>
      <c r="F204" s="322"/>
      <c r="G204" s="87" t="s">
        <v>55</v>
      </c>
      <c r="H204" s="64" t="s">
        <v>56</v>
      </c>
      <c r="I204" s="69">
        <f aca="true" t="shared" si="48" ref="I204:AL204">I198+I200+I202</f>
        <v>100000</v>
      </c>
      <c r="J204" s="70">
        <f t="shared" si="48"/>
        <v>100000</v>
      </c>
      <c r="K204" s="70">
        <f t="shared" si="48"/>
        <v>100000</v>
      </c>
      <c r="L204" s="70">
        <f t="shared" si="48"/>
        <v>200000</v>
      </c>
      <c r="M204" s="297">
        <f>L204/G205</f>
        <v>0.6666666666666666</v>
      </c>
      <c r="N204" s="282">
        <f t="shared" si="48"/>
        <v>0</v>
      </c>
      <c r="O204" s="70">
        <f t="shared" si="48"/>
        <v>0</v>
      </c>
      <c r="P204" s="70">
        <f t="shared" si="48"/>
        <v>0</v>
      </c>
      <c r="Q204" s="70">
        <f t="shared" si="48"/>
        <v>0</v>
      </c>
      <c r="R204" s="70">
        <f t="shared" si="48"/>
        <v>0</v>
      </c>
      <c r="S204" s="70">
        <f t="shared" si="48"/>
        <v>0</v>
      </c>
      <c r="T204" s="70">
        <f t="shared" si="48"/>
        <v>0</v>
      </c>
      <c r="U204" s="70">
        <f t="shared" si="48"/>
        <v>0</v>
      </c>
      <c r="V204" s="70">
        <f t="shared" si="48"/>
        <v>0</v>
      </c>
      <c r="W204" s="70">
        <f t="shared" si="48"/>
        <v>0</v>
      </c>
      <c r="X204" s="70">
        <f t="shared" si="48"/>
        <v>0</v>
      </c>
      <c r="Y204" s="70">
        <f t="shared" si="48"/>
        <v>0</v>
      </c>
      <c r="Z204" s="70">
        <f t="shared" si="48"/>
        <v>0</v>
      </c>
      <c r="AA204" s="70">
        <f t="shared" si="48"/>
        <v>0</v>
      </c>
      <c r="AB204" s="70">
        <f t="shared" si="48"/>
        <v>0</v>
      </c>
      <c r="AC204" s="70">
        <f t="shared" si="48"/>
        <v>0</v>
      </c>
      <c r="AD204" s="70">
        <f t="shared" si="48"/>
        <v>0</v>
      </c>
      <c r="AE204" s="70">
        <f t="shared" si="48"/>
        <v>0</v>
      </c>
      <c r="AF204" s="70">
        <f t="shared" si="48"/>
        <v>0</v>
      </c>
      <c r="AG204" s="70">
        <f t="shared" si="48"/>
        <v>0</v>
      </c>
      <c r="AH204" s="70">
        <f t="shared" si="48"/>
        <v>0</v>
      </c>
      <c r="AI204" s="70">
        <f t="shared" si="48"/>
        <v>0</v>
      </c>
      <c r="AJ204" s="70">
        <f t="shared" si="48"/>
        <v>0</v>
      </c>
      <c r="AK204" s="70">
        <f t="shared" si="48"/>
        <v>0</v>
      </c>
      <c r="AL204" s="70">
        <f t="shared" si="48"/>
        <v>0</v>
      </c>
    </row>
    <row r="205" spans="1:38" s="55" customFormat="1" ht="13.5" thickBot="1">
      <c r="A205" s="311"/>
      <c r="B205" s="304"/>
      <c r="C205" s="320"/>
      <c r="D205" s="313"/>
      <c r="E205" s="77"/>
      <c r="F205" s="323"/>
      <c r="G205" s="89">
        <v>300000</v>
      </c>
      <c r="H205" s="72" t="s">
        <v>57</v>
      </c>
      <c r="I205" s="73">
        <f aca="true" t="shared" si="49" ref="I205:AL205">I199+I201+I203</f>
        <v>0</v>
      </c>
      <c r="J205" s="74">
        <f t="shared" si="49"/>
        <v>0</v>
      </c>
      <c r="K205" s="74">
        <f t="shared" si="49"/>
        <v>0</v>
      </c>
      <c r="L205" s="74">
        <f t="shared" si="49"/>
        <v>0</v>
      </c>
      <c r="M205" s="297"/>
      <c r="N205" s="283">
        <f t="shared" si="49"/>
        <v>0</v>
      </c>
      <c r="O205" s="74">
        <f t="shared" si="49"/>
        <v>0</v>
      </c>
      <c r="P205" s="74">
        <f t="shared" si="49"/>
        <v>0</v>
      </c>
      <c r="Q205" s="74">
        <f t="shared" si="49"/>
        <v>0</v>
      </c>
      <c r="R205" s="74">
        <f t="shared" si="49"/>
        <v>0</v>
      </c>
      <c r="S205" s="74">
        <f t="shared" si="49"/>
        <v>0</v>
      </c>
      <c r="T205" s="74">
        <f t="shared" si="49"/>
        <v>0</v>
      </c>
      <c r="U205" s="74">
        <f t="shared" si="49"/>
        <v>0</v>
      </c>
      <c r="V205" s="74">
        <f t="shared" si="49"/>
        <v>0</v>
      </c>
      <c r="W205" s="74">
        <f t="shared" si="49"/>
        <v>0</v>
      </c>
      <c r="X205" s="74">
        <f t="shared" si="49"/>
        <v>0</v>
      </c>
      <c r="Y205" s="74">
        <f t="shared" si="49"/>
        <v>0</v>
      </c>
      <c r="Z205" s="74">
        <f t="shared" si="49"/>
        <v>0</v>
      </c>
      <c r="AA205" s="74">
        <f t="shared" si="49"/>
        <v>0</v>
      </c>
      <c r="AB205" s="74">
        <f t="shared" si="49"/>
        <v>0</v>
      </c>
      <c r="AC205" s="74">
        <f t="shared" si="49"/>
        <v>0</v>
      </c>
      <c r="AD205" s="74">
        <f t="shared" si="49"/>
        <v>0</v>
      </c>
      <c r="AE205" s="74">
        <f t="shared" si="49"/>
        <v>0</v>
      </c>
      <c r="AF205" s="74">
        <f t="shared" si="49"/>
        <v>0</v>
      </c>
      <c r="AG205" s="74">
        <f t="shared" si="49"/>
        <v>0</v>
      </c>
      <c r="AH205" s="74">
        <f t="shared" si="49"/>
        <v>0</v>
      </c>
      <c r="AI205" s="74">
        <f t="shared" si="49"/>
        <v>0</v>
      </c>
      <c r="AJ205" s="74">
        <f t="shared" si="49"/>
        <v>0</v>
      </c>
      <c r="AK205" s="74">
        <f t="shared" si="49"/>
        <v>0</v>
      </c>
      <c r="AL205" s="74">
        <f t="shared" si="49"/>
        <v>0</v>
      </c>
    </row>
    <row r="206" spans="1:38" s="55" customFormat="1" ht="12.75" customHeight="1">
      <c r="A206" s="317">
        <v>25</v>
      </c>
      <c r="B206" s="302" t="s">
        <v>8</v>
      </c>
      <c r="C206" s="318">
        <v>85195</v>
      </c>
      <c r="D206" s="326" t="s">
        <v>136</v>
      </c>
      <c r="E206" s="57"/>
      <c r="F206" s="314">
        <v>2012</v>
      </c>
      <c r="G206" s="85" t="s">
        <v>47</v>
      </c>
      <c r="H206" s="59" t="s">
        <v>59</v>
      </c>
      <c r="I206" s="60">
        <v>90000</v>
      </c>
      <c r="J206" s="61">
        <v>110000</v>
      </c>
      <c r="K206" s="61">
        <v>110000</v>
      </c>
      <c r="L206" s="61">
        <f>SUM(I206,K206)</f>
        <v>200000</v>
      </c>
      <c r="M206" s="296"/>
      <c r="N206" s="284"/>
      <c r="O206" s="131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  <c r="AB206" s="132"/>
      <c r="AC206" s="132"/>
      <c r="AD206" s="132"/>
      <c r="AE206" s="132"/>
      <c r="AF206" s="132"/>
      <c r="AG206" s="132"/>
      <c r="AH206" s="132"/>
      <c r="AI206" s="132"/>
      <c r="AJ206" s="132"/>
      <c r="AK206" s="132"/>
      <c r="AL206" s="132"/>
    </row>
    <row r="207" spans="1:38" s="55" customFormat="1" ht="12.75">
      <c r="A207" s="311"/>
      <c r="B207" s="303"/>
      <c r="C207" s="319"/>
      <c r="D207" s="327"/>
      <c r="E207" s="63"/>
      <c r="F207" s="322"/>
      <c r="G207" s="324">
        <v>310000</v>
      </c>
      <c r="H207" s="64" t="s">
        <v>60</v>
      </c>
      <c r="I207" s="65"/>
      <c r="J207" s="66"/>
      <c r="K207" s="66"/>
      <c r="L207" s="66"/>
      <c r="M207" s="273"/>
      <c r="N207" s="281"/>
      <c r="O207" s="81"/>
      <c r="P207" s="130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  <c r="AA207" s="130"/>
      <c r="AB207" s="130"/>
      <c r="AC207" s="130"/>
      <c r="AD207" s="130"/>
      <c r="AE207" s="130"/>
      <c r="AF207" s="130"/>
      <c r="AG207" s="130"/>
      <c r="AH207" s="130"/>
      <c r="AI207" s="130"/>
      <c r="AJ207" s="130"/>
      <c r="AK207" s="130"/>
      <c r="AL207" s="130"/>
    </row>
    <row r="208" spans="1:38" s="55" customFormat="1" ht="12.75">
      <c r="A208" s="311"/>
      <c r="B208" s="303"/>
      <c r="C208" s="319"/>
      <c r="D208" s="327"/>
      <c r="E208" s="63"/>
      <c r="F208" s="322"/>
      <c r="G208" s="325"/>
      <c r="H208" s="64" t="s">
        <v>50</v>
      </c>
      <c r="I208" s="65"/>
      <c r="J208" s="66"/>
      <c r="K208" s="66"/>
      <c r="L208" s="66"/>
      <c r="M208" s="273"/>
      <c r="N208" s="281"/>
      <c r="O208" s="81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  <c r="AA208" s="130"/>
      <c r="AB208" s="130"/>
      <c r="AC208" s="130"/>
      <c r="AD208" s="130"/>
      <c r="AE208" s="130"/>
      <c r="AF208" s="130"/>
      <c r="AG208" s="130"/>
      <c r="AH208" s="130"/>
      <c r="AI208" s="130"/>
      <c r="AJ208" s="130"/>
      <c r="AK208" s="130"/>
      <c r="AL208" s="130"/>
    </row>
    <row r="209" spans="1:38" s="55" customFormat="1" ht="12.75">
      <c r="A209" s="311"/>
      <c r="B209" s="303"/>
      <c r="C209" s="319"/>
      <c r="D209" s="327"/>
      <c r="E209" s="63" t="s">
        <v>39</v>
      </c>
      <c r="F209" s="315"/>
      <c r="G209" s="87" t="s">
        <v>51</v>
      </c>
      <c r="H209" s="64" t="s">
        <v>52</v>
      </c>
      <c r="I209" s="65"/>
      <c r="J209" s="66"/>
      <c r="K209" s="66"/>
      <c r="L209" s="66"/>
      <c r="M209" s="273"/>
      <c r="N209" s="281"/>
      <c r="O209" s="81"/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  <c r="Z209" s="130"/>
      <c r="AA209" s="130"/>
      <c r="AB209" s="130"/>
      <c r="AC209" s="130"/>
      <c r="AD209" s="130"/>
      <c r="AE209" s="130"/>
      <c r="AF209" s="130"/>
      <c r="AG209" s="130"/>
      <c r="AH209" s="130"/>
      <c r="AI209" s="130"/>
      <c r="AJ209" s="130"/>
      <c r="AK209" s="130"/>
      <c r="AL209" s="130"/>
    </row>
    <row r="210" spans="1:38" s="55" customFormat="1" ht="11.25" customHeight="1">
      <c r="A210" s="311"/>
      <c r="B210" s="303"/>
      <c r="C210" s="319"/>
      <c r="D210" s="327"/>
      <c r="E210" s="63"/>
      <c r="F210" s="321">
        <v>2014</v>
      </c>
      <c r="G210" s="324">
        <v>0</v>
      </c>
      <c r="H210" s="64" t="s">
        <v>53</v>
      </c>
      <c r="I210" s="65"/>
      <c r="J210" s="66"/>
      <c r="K210" s="66"/>
      <c r="L210" s="66"/>
      <c r="M210" s="273"/>
      <c r="N210" s="281"/>
      <c r="O210" s="81"/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  <c r="AA210" s="130"/>
      <c r="AB210" s="130"/>
      <c r="AC210" s="130"/>
      <c r="AD210" s="130"/>
      <c r="AE210" s="130"/>
      <c r="AF210" s="130"/>
      <c r="AG210" s="130"/>
      <c r="AH210" s="130"/>
      <c r="AI210" s="130"/>
      <c r="AJ210" s="130"/>
      <c r="AK210" s="130"/>
      <c r="AL210" s="130"/>
    </row>
    <row r="211" spans="1:38" s="55" customFormat="1" ht="12.75">
      <c r="A211" s="311"/>
      <c r="B211" s="303"/>
      <c r="C211" s="319"/>
      <c r="D211" s="327"/>
      <c r="E211" s="63"/>
      <c r="F211" s="322"/>
      <c r="G211" s="325"/>
      <c r="H211" s="64" t="s">
        <v>54</v>
      </c>
      <c r="I211" s="65"/>
      <c r="J211" s="66"/>
      <c r="K211" s="66"/>
      <c r="L211" s="66"/>
      <c r="M211" s="273"/>
      <c r="N211" s="281"/>
      <c r="O211" s="81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30"/>
      <c r="AC211" s="130"/>
      <c r="AD211" s="130"/>
      <c r="AE211" s="130"/>
      <c r="AF211" s="130"/>
      <c r="AG211" s="130"/>
      <c r="AH211" s="130"/>
      <c r="AI211" s="130"/>
      <c r="AJ211" s="130"/>
      <c r="AK211" s="130"/>
      <c r="AL211" s="130"/>
    </row>
    <row r="212" spans="1:38" s="55" customFormat="1" ht="12.75">
      <c r="A212" s="311"/>
      <c r="B212" s="303"/>
      <c r="C212" s="319"/>
      <c r="D212" s="327"/>
      <c r="E212" s="63"/>
      <c r="F212" s="322"/>
      <c r="G212" s="87" t="s">
        <v>55</v>
      </c>
      <c r="H212" s="64" t="s">
        <v>56</v>
      </c>
      <c r="I212" s="69">
        <f aca="true" t="shared" si="50" ref="I212:AL212">I206+I208+I210</f>
        <v>90000</v>
      </c>
      <c r="J212" s="70">
        <f t="shared" si="50"/>
        <v>110000</v>
      </c>
      <c r="K212" s="70">
        <f t="shared" si="50"/>
        <v>110000</v>
      </c>
      <c r="L212" s="70">
        <f t="shared" si="50"/>
        <v>200000</v>
      </c>
      <c r="M212" s="297">
        <f>L212/G213</f>
        <v>0.6451612903225806</v>
      </c>
      <c r="N212" s="282">
        <f t="shared" si="50"/>
        <v>0</v>
      </c>
      <c r="O212" s="70">
        <f t="shared" si="50"/>
        <v>0</v>
      </c>
      <c r="P212" s="70">
        <f t="shared" si="50"/>
        <v>0</v>
      </c>
      <c r="Q212" s="70">
        <f t="shared" si="50"/>
        <v>0</v>
      </c>
      <c r="R212" s="70">
        <f t="shared" si="50"/>
        <v>0</v>
      </c>
      <c r="S212" s="70">
        <f t="shared" si="50"/>
        <v>0</v>
      </c>
      <c r="T212" s="70">
        <f t="shared" si="50"/>
        <v>0</v>
      </c>
      <c r="U212" s="70">
        <f t="shared" si="50"/>
        <v>0</v>
      </c>
      <c r="V212" s="70">
        <f t="shared" si="50"/>
        <v>0</v>
      </c>
      <c r="W212" s="70">
        <f t="shared" si="50"/>
        <v>0</v>
      </c>
      <c r="X212" s="70">
        <f t="shared" si="50"/>
        <v>0</v>
      </c>
      <c r="Y212" s="70">
        <f t="shared" si="50"/>
        <v>0</v>
      </c>
      <c r="Z212" s="70">
        <f t="shared" si="50"/>
        <v>0</v>
      </c>
      <c r="AA212" s="70">
        <f t="shared" si="50"/>
        <v>0</v>
      </c>
      <c r="AB212" s="70">
        <f t="shared" si="50"/>
        <v>0</v>
      </c>
      <c r="AC212" s="70">
        <f t="shared" si="50"/>
        <v>0</v>
      </c>
      <c r="AD212" s="70">
        <f t="shared" si="50"/>
        <v>0</v>
      </c>
      <c r="AE212" s="70">
        <f t="shared" si="50"/>
        <v>0</v>
      </c>
      <c r="AF212" s="70">
        <f t="shared" si="50"/>
        <v>0</v>
      </c>
      <c r="AG212" s="70">
        <f t="shared" si="50"/>
        <v>0</v>
      </c>
      <c r="AH212" s="70">
        <f t="shared" si="50"/>
        <v>0</v>
      </c>
      <c r="AI212" s="70">
        <f t="shared" si="50"/>
        <v>0</v>
      </c>
      <c r="AJ212" s="70">
        <f t="shared" si="50"/>
        <v>0</v>
      </c>
      <c r="AK212" s="70">
        <f t="shared" si="50"/>
        <v>0</v>
      </c>
      <c r="AL212" s="70">
        <f t="shared" si="50"/>
        <v>0</v>
      </c>
    </row>
    <row r="213" spans="1:38" s="55" customFormat="1" ht="13.5" thickBot="1">
      <c r="A213" s="312"/>
      <c r="B213" s="304"/>
      <c r="C213" s="320"/>
      <c r="D213" s="313"/>
      <c r="E213" s="77"/>
      <c r="F213" s="323"/>
      <c r="G213" s="89">
        <v>310000</v>
      </c>
      <c r="H213" s="72" t="s">
        <v>57</v>
      </c>
      <c r="I213" s="73">
        <f aca="true" t="shared" si="51" ref="I213:AL213">I207+I209+I211</f>
        <v>0</v>
      </c>
      <c r="J213" s="154">
        <f t="shared" si="51"/>
        <v>0</v>
      </c>
      <c r="K213" s="74">
        <f t="shared" si="51"/>
        <v>0</v>
      </c>
      <c r="L213" s="74">
        <f t="shared" si="51"/>
        <v>0</v>
      </c>
      <c r="M213" s="298"/>
      <c r="N213" s="283">
        <f t="shared" si="51"/>
        <v>0</v>
      </c>
      <c r="O213" s="82">
        <f t="shared" si="51"/>
        <v>0</v>
      </c>
      <c r="P213" s="82">
        <f t="shared" si="51"/>
        <v>0</v>
      </c>
      <c r="Q213" s="82">
        <f t="shared" si="51"/>
        <v>0</v>
      </c>
      <c r="R213" s="82">
        <f t="shared" si="51"/>
        <v>0</v>
      </c>
      <c r="S213" s="82">
        <f t="shared" si="51"/>
        <v>0</v>
      </c>
      <c r="T213" s="82">
        <f t="shared" si="51"/>
        <v>0</v>
      </c>
      <c r="U213" s="82">
        <f t="shared" si="51"/>
        <v>0</v>
      </c>
      <c r="V213" s="82">
        <f t="shared" si="51"/>
        <v>0</v>
      </c>
      <c r="W213" s="82">
        <f t="shared" si="51"/>
        <v>0</v>
      </c>
      <c r="X213" s="82">
        <f t="shared" si="51"/>
        <v>0</v>
      </c>
      <c r="Y213" s="82">
        <f t="shared" si="51"/>
        <v>0</v>
      </c>
      <c r="Z213" s="82">
        <f t="shared" si="51"/>
        <v>0</v>
      </c>
      <c r="AA213" s="82">
        <f t="shared" si="51"/>
        <v>0</v>
      </c>
      <c r="AB213" s="82">
        <f t="shared" si="51"/>
        <v>0</v>
      </c>
      <c r="AC213" s="82">
        <f t="shared" si="51"/>
        <v>0</v>
      </c>
      <c r="AD213" s="82">
        <f t="shared" si="51"/>
        <v>0</v>
      </c>
      <c r="AE213" s="82">
        <f t="shared" si="51"/>
        <v>0</v>
      </c>
      <c r="AF213" s="82">
        <f t="shared" si="51"/>
        <v>0</v>
      </c>
      <c r="AG213" s="82">
        <f t="shared" si="51"/>
        <v>0</v>
      </c>
      <c r="AH213" s="82">
        <f t="shared" si="51"/>
        <v>0</v>
      </c>
      <c r="AI213" s="82">
        <f t="shared" si="51"/>
        <v>0</v>
      </c>
      <c r="AJ213" s="82">
        <f t="shared" si="51"/>
        <v>0</v>
      </c>
      <c r="AK213" s="82">
        <f t="shared" si="51"/>
        <v>0</v>
      </c>
      <c r="AL213" s="82">
        <f t="shared" si="51"/>
        <v>0</v>
      </c>
    </row>
    <row r="214" spans="1:38" s="55" customFormat="1" ht="12.75" customHeight="1">
      <c r="A214" s="317">
        <v>26</v>
      </c>
      <c r="B214" s="405" t="s">
        <v>144</v>
      </c>
      <c r="C214" s="318">
        <v>85195</v>
      </c>
      <c r="D214" s="326" t="s">
        <v>46</v>
      </c>
      <c r="E214" s="57"/>
      <c r="F214" s="314">
        <v>2011</v>
      </c>
      <c r="G214" s="85" t="s">
        <v>47</v>
      </c>
      <c r="H214" s="59" t="s">
        <v>48</v>
      </c>
      <c r="I214" s="60">
        <f>55000+56265</f>
        <v>111265</v>
      </c>
      <c r="J214" s="79">
        <v>57560</v>
      </c>
      <c r="K214" s="79">
        <v>57560</v>
      </c>
      <c r="L214" s="79">
        <f>SUM(I214,K214)</f>
        <v>168825</v>
      </c>
      <c r="M214" s="296"/>
      <c r="N214" s="284"/>
      <c r="O214" s="131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  <c r="AA214" s="132"/>
      <c r="AB214" s="132"/>
      <c r="AC214" s="132"/>
      <c r="AD214" s="132"/>
      <c r="AE214" s="132"/>
      <c r="AF214" s="132"/>
      <c r="AG214" s="132"/>
      <c r="AH214" s="132"/>
      <c r="AI214" s="132"/>
      <c r="AJ214" s="132"/>
      <c r="AK214" s="132"/>
      <c r="AL214" s="132"/>
    </row>
    <row r="215" spans="1:38" s="55" customFormat="1" ht="11.25" customHeight="1">
      <c r="A215" s="311"/>
      <c r="B215" s="406"/>
      <c r="C215" s="319"/>
      <c r="D215" s="327"/>
      <c r="E215" s="63"/>
      <c r="F215" s="322"/>
      <c r="G215" s="324">
        <v>168825</v>
      </c>
      <c r="H215" s="64" t="s">
        <v>49</v>
      </c>
      <c r="I215" s="65"/>
      <c r="J215" s="66"/>
      <c r="K215" s="66"/>
      <c r="L215" s="66"/>
      <c r="M215" s="273"/>
      <c r="N215" s="281"/>
      <c r="O215" s="81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  <c r="AA215" s="130"/>
      <c r="AB215" s="130"/>
      <c r="AC215" s="130"/>
      <c r="AD215" s="130"/>
      <c r="AE215" s="130"/>
      <c r="AF215" s="130"/>
      <c r="AG215" s="130"/>
      <c r="AH215" s="130"/>
      <c r="AI215" s="130"/>
      <c r="AJ215" s="130"/>
      <c r="AK215" s="130"/>
      <c r="AL215" s="130"/>
    </row>
    <row r="216" spans="1:38" s="55" customFormat="1" ht="11.25" customHeight="1">
      <c r="A216" s="311"/>
      <c r="B216" s="406"/>
      <c r="C216" s="319"/>
      <c r="D216" s="327"/>
      <c r="E216" s="63"/>
      <c r="F216" s="322"/>
      <c r="G216" s="325"/>
      <c r="H216" s="64" t="s">
        <v>50</v>
      </c>
      <c r="I216" s="65"/>
      <c r="J216" s="66"/>
      <c r="K216" s="66"/>
      <c r="L216" s="66"/>
      <c r="M216" s="273"/>
      <c r="N216" s="281"/>
      <c r="O216" s="81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  <c r="AA216" s="130"/>
      <c r="AB216" s="130"/>
      <c r="AC216" s="130"/>
      <c r="AD216" s="130"/>
      <c r="AE216" s="130"/>
      <c r="AF216" s="130"/>
      <c r="AG216" s="130"/>
      <c r="AH216" s="130"/>
      <c r="AI216" s="130"/>
      <c r="AJ216" s="130"/>
      <c r="AK216" s="130"/>
      <c r="AL216" s="130"/>
    </row>
    <row r="217" spans="1:38" s="55" customFormat="1" ht="11.25" customHeight="1">
      <c r="A217" s="311"/>
      <c r="B217" s="406"/>
      <c r="C217" s="319"/>
      <c r="D217" s="327"/>
      <c r="E217" s="63" t="s">
        <v>39</v>
      </c>
      <c r="F217" s="315"/>
      <c r="G217" s="87" t="s">
        <v>51</v>
      </c>
      <c r="H217" s="64" t="s">
        <v>52</v>
      </c>
      <c r="I217" s="65"/>
      <c r="J217" s="66"/>
      <c r="K217" s="66"/>
      <c r="L217" s="66"/>
      <c r="M217" s="273"/>
      <c r="N217" s="281"/>
      <c r="O217" s="81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  <c r="AD217" s="130"/>
      <c r="AE217" s="130"/>
      <c r="AF217" s="130"/>
      <c r="AG217" s="130"/>
      <c r="AH217" s="130"/>
      <c r="AI217" s="130"/>
      <c r="AJ217" s="130"/>
      <c r="AK217" s="130"/>
      <c r="AL217" s="130"/>
    </row>
    <row r="218" spans="1:38" s="55" customFormat="1" ht="11.25" customHeight="1">
      <c r="A218" s="311"/>
      <c r="B218" s="406"/>
      <c r="C218" s="319"/>
      <c r="D218" s="327"/>
      <c r="E218" s="63"/>
      <c r="F218" s="321">
        <v>2013</v>
      </c>
      <c r="G218" s="324">
        <v>0</v>
      </c>
      <c r="H218" s="64" t="s">
        <v>53</v>
      </c>
      <c r="I218" s="65"/>
      <c r="J218" s="66"/>
      <c r="K218" s="66"/>
      <c r="L218" s="66"/>
      <c r="M218" s="273"/>
      <c r="N218" s="281"/>
      <c r="O218" s="81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130"/>
      <c r="AC218" s="130"/>
      <c r="AD218" s="130"/>
      <c r="AE218" s="130"/>
      <c r="AF218" s="130"/>
      <c r="AG218" s="130"/>
      <c r="AH218" s="130"/>
      <c r="AI218" s="130"/>
      <c r="AJ218" s="130"/>
      <c r="AK218" s="130"/>
      <c r="AL218" s="130"/>
    </row>
    <row r="219" spans="1:38" s="55" customFormat="1" ht="11.25" customHeight="1">
      <c r="A219" s="311"/>
      <c r="B219" s="406"/>
      <c r="C219" s="319"/>
      <c r="D219" s="327"/>
      <c r="E219" s="63"/>
      <c r="F219" s="322"/>
      <c r="G219" s="325"/>
      <c r="H219" s="64" t="s">
        <v>54</v>
      </c>
      <c r="I219" s="65"/>
      <c r="J219" s="66"/>
      <c r="K219" s="66"/>
      <c r="L219" s="66"/>
      <c r="M219" s="273"/>
      <c r="N219" s="281"/>
      <c r="O219" s="81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0"/>
      <c r="AD219" s="130"/>
      <c r="AE219" s="130"/>
      <c r="AF219" s="130"/>
      <c r="AG219" s="130"/>
      <c r="AH219" s="130"/>
      <c r="AI219" s="130"/>
      <c r="AJ219" s="130"/>
      <c r="AK219" s="130"/>
      <c r="AL219" s="130"/>
    </row>
    <row r="220" spans="1:38" s="55" customFormat="1" ht="12.75">
      <c r="A220" s="311"/>
      <c r="B220" s="406"/>
      <c r="C220" s="319"/>
      <c r="D220" s="327"/>
      <c r="E220" s="63"/>
      <c r="F220" s="322"/>
      <c r="G220" s="87" t="s">
        <v>55</v>
      </c>
      <c r="H220" s="64" t="s">
        <v>56</v>
      </c>
      <c r="I220" s="69">
        <f aca="true" t="shared" si="52" ref="I220:AL220">I214+I216+I218</f>
        <v>111265</v>
      </c>
      <c r="J220" s="70">
        <f t="shared" si="52"/>
        <v>57560</v>
      </c>
      <c r="K220" s="70">
        <f t="shared" si="52"/>
        <v>57560</v>
      </c>
      <c r="L220" s="70">
        <f t="shared" si="52"/>
        <v>168825</v>
      </c>
      <c r="M220" s="297">
        <f>L220/G221</f>
        <v>1</v>
      </c>
      <c r="N220" s="282">
        <f t="shared" si="52"/>
        <v>0</v>
      </c>
      <c r="O220" s="70">
        <f t="shared" si="52"/>
        <v>0</v>
      </c>
      <c r="P220" s="70">
        <f t="shared" si="52"/>
        <v>0</v>
      </c>
      <c r="Q220" s="70">
        <f t="shared" si="52"/>
        <v>0</v>
      </c>
      <c r="R220" s="70">
        <f t="shared" si="52"/>
        <v>0</v>
      </c>
      <c r="S220" s="70">
        <f t="shared" si="52"/>
        <v>0</v>
      </c>
      <c r="T220" s="70">
        <f t="shared" si="52"/>
        <v>0</v>
      </c>
      <c r="U220" s="70">
        <f t="shared" si="52"/>
        <v>0</v>
      </c>
      <c r="V220" s="70">
        <f t="shared" si="52"/>
        <v>0</v>
      </c>
      <c r="W220" s="70">
        <f t="shared" si="52"/>
        <v>0</v>
      </c>
      <c r="X220" s="70">
        <f t="shared" si="52"/>
        <v>0</v>
      </c>
      <c r="Y220" s="70">
        <f t="shared" si="52"/>
        <v>0</v>
      </c>
      <c r="Z220" s="70">
        <f t="shared" si="52"/>
        <v>0</v>
      </c>
      <c r="AA220" s="70">
        <f t="shared" si="52"/>
        <v>0</v>
      </c>
      <c r="AB220" s="70">
        <f t="shared" si="52"/>
        <v>0</v>
      </c>
      <c r="AC220" s="70">
        <f t="shared" si="52"/>
        <v>0</v>
      </c>
      <c r="AD220" s="70">
        <f t="shared" si="52"/>
        <v>0</v>
      </c>
      <c r="AE220" s="70">
        <f t="shared" si="52"/>
        <v>0</v>
      </c>
      <c r="AF220" s="70">
        <f t="shared" si="52"/>
        <v>0</v>
      </c>
      <c r="AG220" s="70">
        <f t="shared" si="52"/>
        <v>0</v>
      </c>
      <c r="AH220" s="70">
        <f t="shared" si="52"/>
        <v>0</v>
      </c>
      <c r="AI220" s="70">
        <f t="shared" si="52"/>
        <v>0</v>
      </c>
      <c r="AJ220" s="70">
        <f t="shared" si="52"/>
        <v>0</v>
      </c>
      <c r="AK220" s="70">
        <f t="shared" si="52"/>
        <v>0</v>
      </c>
      <c r="AL220" s="70">
        <f t="shared" si="52"/>
        <v>0</v>
      </c>
    </row>
    <row r="221" spans="1:38" s="55" customFormat="1" ht="13.5" thickBot="1">
      <c r="A221" s="311"/>
      <c r="B221" s="406"/>
      <c r="C221" s="319"/>
      <c r="D221" s="327"/>
      <c r="E221" s="63"/>
      <c r="F221" s="322"/>
      <c r="G221" s="89">
        <v>168825</v>
      </c>
      <c r="H221" s="80" t="s">
        <v>57</v>
      </c>
      <c r="I221" s="73">
        <f aca="true" t="shared" si="53" ref="I221:AL221">I215+I217+I219</f>
        <v>0</v>
      </c>
      <c r="J221" s="82">
        <f t="shared" si="53"/>
        <v>0</v>
      </c>
      <c r="K221" s="82">
        <f t="shared" si="53"/>
        <v>0</v>
      </c>
      <c r="L221" s="82">
        <f t="shared" si="53"/>
        <v>0</v>
      </c>
      <c r="M221" s="297"/>
      <c r="N221" s="289">
        <f t="shared" si="53"/>
        <v>0</v>
      </c>
      <c r="O221" s="82">
        <f t="shared" si="53"/>
        <v>0</v>
      </c>
      <c r="P221" s="82">
        <f t="shared" si="53"/>
        <v>0</v>
      </c>
      <c r="Q221" s="82">
        <f t="shared" si="53"/>
        <v>0</v>
      </c>
      <c r="R221" s="82">
        <f t="shared" si="53"/>
        <v>0</v>
      </c>
      <c r="S221" s="82">
        <f t="shared" si="53"/>
        <v>0</v>
      </c>
      <c r="T221" s="82">
        <f t="shared" si="53"/>
        <v>0</v>
      </c>
      <c r="U221" s="82">
        <f t="shared" si="53"/>
        <v>0</v>
      </c>
      <c r="V221" s="82">
        <f t="shared" si="53"/>
        <v>0</v>
      </c>
      <c r="W221" s="82">
        <f t="shared" si="53"/>
        <v>0</v>
      </c>
      <c r="X221" s="82">
        <f t="shared" si="53"/>
        <v>0</v>
      </c>
      <c r="Y221" s="82">
        <f t="shared" si="53"/>
        <v>0</v>
      </c>
      <c r="Z221" s="82">
        <f t="shared" si="53"/>
        <v>0</v>
      </c>
      <c r="AA221" s="82">
        <f t="shared" si="53"/>
        <v>0</v>
      </c>
      <c r="AB221" s="82">
        <f t="shared" si="53"/>
        <v>0</v>
      </c>
      <c r="AC221" s="82">
        <f t="shared" si="53"/>
        <v>0</v>
      </c>
      <c r="AD221" s="82">
        <f t="shared" si="53"/>
        <v>0</v>
      </c>
      <c r="AE221" s="82">
        <f t="shared" si="53"/>
        <v>0</v>
      </c>
      <c r="AF221" s="82">
        <f t="shared" si="53"/>
        <v>0</v>
      </c>
      <c r="AG221" s="82">
        <f t="shared" si="53"/>
        <v>0</v>
      </c>
      <c r="AH221" s="82">
        <f t="shared" si="53"/>
        <v>0</v>
      </c>
      <c r="AI221" s="82">
        <f t="shared" si="53"/>
        <v>0</v>
      </c>
      <c r="AJ221" s="82">
        <f t="shared" si="53"/>
        <v>0</v>
      </c>
      <c r="AK221" s="82">
        <f t="shared" si="53"/>
        <v>0</v>
      </c>
      <c r="AL221" s="82">
        <f t="shared" si="53"/>
        <v>0</v>
      </c>
    </row>
    <row r="222" spans="1:38" s="55" customFormat="1" ht="12.75">
      <c r="A222" s="317">
        <v>27</v>
      </c>
      <c r="B222" s="405" t="s">
        <v>145</v>
      </c>
      <c r="C222" s="318">
        <v>85195</v>
      </c>
      <c r="D222" s="326" t="s">
        <v>46</v>
      </c>
      <c r="E222" s="57"/>
      <c r="F222" s="314">
        <v>2011</v>
      </c>
      <c r="G222" s="85" t="s">
        <v>47</v>
      </c>
      <c r="H222" s="59" t="s">
        <v>59</v>
      </c>
      <c r="I222" s="60">
        <f>125000+127875</f>
        <v>252875</v>
      </c>
      <c r="J222" s="61">
        <v>130817</v>
      </c>
      <c r="K222" s="61">
        <v>130817</v>
      </c>
      <c r="L222" s="61">
        <f>SUM(I222,K222)</f>
        <v>383692</v>
      </c>
      <c r="M222" s="296"/>
      <c r="N222" s="280"/>
      <c r="O222" s="128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  <c r="AA222" s="129"/>
      <c r="AB222" s="129"/>
      <c r="AC222" s="129"/>
      <c r="AD222" s="129"/>
      <c r="AE222" s="129"/>
      <c r="AF222" s="129"/>
      <c r="AG222" s="129"/>
      <c r="AH222" s="129"/>
      <c r="AI222" s="129"/>
      <c r="AJ222" s="129"/>
      <c r="AK222" s="129"/>
      <c r="AL222" s="129"/>
    </row>
    <row r="223" spans="1:38" s="55" customFormat="1" ht="12" customHeight="1">
      <c r="A223" s="311"/>
      <c r="B223" s="406"/>
      <c r="C223" s="319"/>
      <c r="D223" s="327"/>
      <c r="E223" s="63"/>
      <c r="F223" s="322"/>
      <c r="G223" s="324">
        <v>383692</v>
      </c>
      <c r="H223" s="64" t="s">
        <v>60</v>
      </c>
      <c r="I223" s="65"/>
      <c r="J223" s="66"/>
      <c r="K223" s="66"/>
      <c r="L223" s="66"/>
      <c r="M223" s="273"/>
      <c r="N223" s="281"/>
      <c r="O223" s="81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  <c r="AA223" s="130"/>
      <c r="AB223" s="130"/>
      <c r="AC223" s="130"/>
      <c r="AD223" s="130"/>
      <c r="AE223" s="130"/>
      <c r="AF223" s="130"/>
      <c r="AG223" s="130"/>
      <c r="AH223" s="130"/>
      <c r="AI223" s="130"/>
      <c r="AJ223" s="130"/>
      <c r="AK223" s="130"/>
      <c r="AL223" s="130"/>
    </row>
    <row r="224" spans="1:38" s="55" customFormat="1" ht="12" customHeight="1">
      <c r="A224" s="311"/>
      <c r="B224" s="406"/>
      <c r="C224" s="319"/>
      <c r="D224" s="327"/>
      <c r="E224" s="63"/>
      <c r="F224" s="322"/>
      <c r="G224" s="325"/>
      <c r="H224" s="64" t="s">
        <v>50</v>
      </c>
      <c r="I224" s="65"/>
      <c r="J224" s="66"/>
      <c r="K224" s="66"/>
      <c r="L224" s="66"/>
      <c r="M224" s="273"/>
      <c r="N224" s="281"/>
      <c r="O224" s="81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130"/>
      <c r="AC224" s="130"/>
      <c r="AD224" s="130"/>
      <c r="AE224" s="130"/>
      <c r="AF224" s="130"/>
      <c r="AG224" s="130"/>
      <c r="AH224" s="130"/>
      <c r="AI224" s="130"/>
      <c r="AJ224" s="130"/>
      <c r="AK224" s="130"/>
      <c r="AL224" s="130"/>
    </row>
    <row r="225" spans="1:38" s="55" customFormat="1" ht="12" customHeight="1">
      <c r="A225" s="311"/>
      <c r="B225" s="406"/>
      <c r="C225" s="319"/>
      <c r="D225" s="327"/>
      <c r="E225" s="63" t="s">
        <v>39</v>
      </c>
      <c r="F225" s="315"/>
      <c r="G225" s="87" t="s">
        <v>51</v>
      </c>
      <c r="H225" s="64" t="s">
        <v>52</v>
      </c>
      <c r="I225" s="65"/>
      <c r="J225" s="66"/>
      <c r="K225" s="66"/>
      <c r="L225" s="66"/>
      <c r="M225" s="273"/>
      <c r="N225" s="281"/>
      <c r="O225" s="81"/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  <c r="AA225" s="130"/>
      <c r="AB225" s="130"/>
      <c r="AC225" s="130"/>
      <c r="AD225" s="130"/>
      <c r="AE225" s="130"/>
      <c r="AF225" s="130"/>
      <c r="AG225" s="130"/>
      <c r="AH225" s="130"/>
      <c r="AI225" s="130"/>
      <c r="AJ225" s="130"/>
      <c r="AK225" s="130"/>
      <c r="AL225" s="130"/>
    </row>
    <row r="226" spans="1:38" s="55" customFormat="1" ht="12" customHeight="1">
      <c r="A226" s="311"/>
      <c r="B226" s="406"/>
      <c r="C226" s="319"/>
      <c r="D226" s="327"/>
      <c r="E226" s="63"/>
      <c r="F226" s="321">
        <v>2013</v>
      </c>
      <c r="G226" s="324">
        <v>0</v>
      </c>
      <c r="H226" s="64" t="s">
        <v>53</v>
      </c>
      <c r="I226" s="65"/>
      <c r="J226" s="66"/>
      <c r="K226" s="66"/>
      <c r="L226" s="66"/>
      <c r="M226" s="273"/>
      <c r="N226" s="281"/>
      <c r="O226" s="81"/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  <c r="AA226" s="130"/>
      <c r="AB226" s="130"/>
      <c r="AC226" s="130"/>
      <c r="AD226" s="130"/>
      <c r="AE226" s="130"/>
      <c r="AF226" s="130"/>
      <c r="AG226" s="130"/>
      <c r="AH226" s="130"/>
      <c r="AI226" s="130"/>
      <c r="AJ226" s="130"/>
      <c r="AK226" s="130"/>
      <c r="AL226" s="130"/>
    </row>
    <row r="227" spans="1:38" s="55" customFormat="1" ht="12" customHeight="1">
      <c r="A227" s="311"/>
      <c r="B227" s="406"/>
      <c r="C227" s="319"/>
      <c r="D227" s="327"/>
      <c r="E227" s="63"/>
      <c r="F227" s="322"/>
      <c r="G227" s="325"/>
      <c r="H227" s="64" t="s">
        <v>54</v>
      </c>
      <c r="I227" s="65"/>
      <c r="J227" s="66"/>
      <c r="K227" s="66"/>
      <c r="L227" s="66"/>
      <c r="M227" s="273"/>
      <c r="N227" s="281"/>
      <c r="O227" s="81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  <c r="AA227" s="130"/>
      <c r="AB227" s="130"/>
      <c r="AC227" s="130"/>
      <c r="AD227" s="130"/>
      <c r="AE227" s="130"/>
      <c r="AF227" s="130"/>
      <c r="AG227" s="130"/>
      <c r="AH227" s="130"/>
      <c r="AI227" s="130"/>
      <c r="AJ227" s="130"/>
      <c r="AK227" s="130"/>
      <c r="AL227" s="130"/>
    </row>
    <row r="228" spans="1:38" s="55" customFormat="1" ht="12.75">
      <c r="A228" s="311"/>
      <c r="B228" s="406"/>
      <c r="C228" s="319"/>
      <c r="D228" s="327"/>
      <c r="E228" s="63"/>
      <c r="F228" s="322"/>
      <c r="G228" s="87" t="s">
        <v>55</v>
      </c>
      <c r="H228" s="64" t="s">
        <v>56</v>
      </c>
      <c r="I228" s="69">
        <f aca="true" t="shared" si="54" ref="I228:AL228">I222+I224+I226</f>
        <v>252875</v>
      </c>
      <c r="J228" s="70">
        <f t="shared" si="54"/>
        <v>130817</v>
      </c>
      <c r="K228" s="70">
        <f t="shared" si="54"/>
        <v>130817</v>
      </c>
      <c r="L228" s="70">
        <f t="shared" si="54"/>
        <v>383692</v>
      </c>
      <c r="M228" s="297">
        <f>L228/G229</f>
        <v>1</v>
      </c>
      <c r="N228" s="282">
        <f t="shared" si="54"/>
        <v>0</v>
      </c>
      <c r="O228" s="70">
        <f t="shared" si="54"/>
        <v>0</v>
      </c>
      <c r="P228" s="70">
        <f t="shared" si="54"/>
        <v>0</v>
      </c>
      <c r="Q228" s="70">
        <f t="shared" si="54"/>
        <v>0</v>
      </c>
      <c r="R228" s="70">
        <f t="shared" si="54"/>
        <v>0</v>
      </c>
      <c r="S228" s="70">
        <f t="shared" si="54"/>
        <v>0</v>
      </c>
      <c r="T228" s="70">
        <f t="shared" si="54"/>
        <v>0</v>
      </c>
      <c r="U228" s="70">
        <f t="shared" si="54"/>
        <v>0</v>
      </c>
      <c r="V228" s="70">
        <f t="shared" si="54"/>
        <v>0</v>
      </c>
      <c r="W228" s="70">
        <f t="shared" si="54"/>
        <v>0</v>
      </c>
      <c r="X228" s="70">
        <f t="shared" si="54"/>
        <v>0</v>
      </c>
      <c r="Y228" s="70">
        <f t="shared" si="54"/>
        <v>0</v>
      </c>
      <c r="Z228" s="70">
        <f t="shared" si="54"/>
        <v>0</v>
      </c>
      <c r="AA228" s="70">
        <f t="shared" si="54"/>
        <v>0</v>
      </c>
      <c r="AB228" s="70">
        <f t="shared" si="54"/>
        <v>0</v>
      </c>
      <c r="AC228" s="70">
        <f t="shared" si="54"/>
        <v>0</v>
      </c>
      <c r="AD228" s="70">
        <f t="shared" si="54"/>
        <v>0</v>
      </c>
      <c r="AE228" s="70">
        <f t="shared" si="54"/>
        <v>0</v>
      </c>
      <c r="AF228" s="70">
        <f t="shared" si="54"/>
        <v>0</v>
      </c>
      <c r="AG228" s="70">
        <f t="shared" si="54"/>
        <v>0</v>
      </c>
      <c r="AH228" s="70">
        <f t="shared" si="54"/>
        <v>0</v>
      </c>
      <c r="AI228" s="70">
        <f t="shared" si="54"/>
        <v>0</v>
      </c>
      <c r="AJ228" s="70">
        <f t="shared" si="54"/>
        <v>0</v>
      </c>
      <c r="AK228" s="70">
        <f t="shared" si="54"/>
        <v>0</v>
      </c>
      <c r="AL228" s="70">
        <f t="shared" si="54"/>
        <v>0</v>
      </c>
    </row>
    <row r="229" spans="1:38" s="55" customFormat="1" ht="13.5" thickBot="1">
      <c r="A229" s="311"/>
      <c r="B229" s="348"/>
      <c r="C229" s="319"/>
      <c r="D229" s="327"/>
      <c r="E229" s="63"/>
      <c r="F229" s="322"/>
      <c r="G229" s="89">
        <v>383692</v>
      </c>
      <c r="H229" s="72" t="s">
        <v>57</v>
      </c>
      <c r="I229" s="73">
        <f aca="true" t="shared" si="55" ref="I229:AL229">I223+I225+I227</f>
        <v>0</v>
      </c>
      <c r="J229" s="74">
        <f t="shared" si="55"/>
        <v>0</v>
      </c>
      <c r="K229" s="74">
        <f t="shared" si="55"/>
        <v>0</v>
      </c>
      <c r="L229" s="74">
        <f t="shared" si="55"/>
        <v>0</v>
      </c>
      <c r="M229" s="297"/>
      <c r="N229" s="283">
        <f t="shared" si="55"/>
        <v>0</v>
      </c>
      <c r="O229" s="74">
        <f t="shared" si="55"/>
        <v>0</v>
      </c>
      <c r="P229" s="74">
        <f t="shared" si="55"/>
        <v>0</v>
      </c>
      <c r="Q229" s="74">
        <f t="shared" si="55"/>
        <v>0</v>
      </c>
      <c r="R229" s="74">
        <f t="shared" si="55"/>
        <v>0</v>
      </c>
      <c r="S229" s="74">
        <f t="shared" si="55"/>
        <v>0</v>
      </c>
      <c r="T229" s="74">
        <f t="shared" si="55"/>
        <v>0</v>
      </c>
      <c r="U229" s="74">
        <f t="shared" si="55"/>
        <v>0</v>
      </c>
      <c r="V229" s="74">
        <f t="shared" si="55"/>
        <v>0</v>
      </c>
      <c r="W229" s="74">
        <f t="shared" si="55"/>
        <v>0</v>
      </c>
      <c r="X229" s="74">
        <f t="shared" si="55"/>
        <v>0</v>
      </c>
      <c r="Y229" s="74">
        <f t="shared" si="55"/>
        <v>0</v>
      </c>
      <c r="Z229" s="74">
        <f t="shared" si="55"/>
        <v>0</v>
      </c>
      <c r="AA229" s="74">
        <f t="shared" si="55"/>
        <v>0</v>
      </c>
      <c r="AB229" s="74">
        <f t="shared" si="55"/>
        <v>0</v>
      </c>
      <c r="AC229" s="74">
        <f t="shared" si="55"/>
        <v>0</v>
      </c>
      <c r="AD229" s="74">
        <f t="shared" si="55"/>
        <v>0</v>
      </c>
      <c r="AE229" s="74">
        <f t="shared" si="55"/>
        <v>0</v>
      </c>
      <c r="AF229" s="74">
        <f t="shared" si="55"/>
        <v>0</v>
      </c>
      <c r="AG229" s="74">
        <f t="shared" si="55"/>
        <v>0</v>
      </c>
      <c r="AH229" s="74">
        <f t="shared" si="55"/>
        <v>0</v>
      </c>
      <c r="AI229" s="74">
        <f t="shared" si="55"/>
        <v>0</v>
      </c>
      <c r="AJ229" s="74">
        <f t="shared" si="55"/>
        <v>0</v>
      </c>
      <c r="AK229" s="74">
        <f t="shared" si="55"/>
        <v>0</v>
      </c>
      <c r="AL229" s="74">
        <f t="shared" si="55"/>
        <v>0</v>
      </c>
    </row>
    <row r="230" spans="1:38" s="55" customFormat="1" ht="12.75">
      <c r="A230" s="317">
        <v>28</v>
      </c>
      <c r="B230" s="405" t="s">
        <v>146</v>
      </c>
      <c r="C230" s="318">
        <v>85195</v>
      </c>
      <c r="D230" s="326" t="s">
        <v>46</v>
      </c>
      <c r="E230" s="57"/>
      <c r="F230" s="314">
        <v>2011</v>
      </c>
      <c r="G230" s="85" t="s">
        <v>47</v>
      </c>
      <c r="H230" s="59" t="s">
        <v>59</v>
      </c>
      <c r="I230" s="60">
        <f>35000+35805</f>
        <v>70805</v>
      </c>
      <c r="J230" s="61">
        <v>36630</v>
      </c>
      <c r="K230" s="61">
        <v>36630</v>
      </c>
      <c r="L230" s="61">
        <f>SUM(I230,K230)</f>
        <v>107435</v>
      </c>
      <c r="M230" s="296"/>
      <c r="N230" s="280"/>
      <c r="O230" s="128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  <c r="AA230" s="129"/>
      <c r="AB230" s="129"/>
      <c r="AC230" s="129"/>
      <c r="AD230" s="129"/>
      <c r="AE230" s="129"/>
      <c r="AF230" s="129"/>
      <c r="AG230" s="129"/>
      <c r="AH230" s="129"/>
      <c r="AI230" s="129"/>
      <c r="AJ230" s="129"/>
      <c r="AK230" s="129"/>
      <c r="AL230" s="129"/>
    </row>
    <row r="231" spans="1:38" s="55" customFormat="1" ht="10.5" customHeight="1">
      <c r="A231" s="311"/>
      <c r="B231" s="406"/>
      <c r="C231" s="319"/>
      <c r="D231" s="327"/>
      <c r="E231" s="63"/>
      <c r="F231" s="322"/>
      <c r="G231" s="324">
        <v>107435</v>
      </c>
      <c r="H231" s="64" t="s">
        <v>60</v>
      </c>
      <c r="I231" s="65"/>
      <c r="J231" s="66"/>
      <c r="K231" s="66"/>
      <c r="L231" s="66"/>
      <c r="M231" s="273"/>
      <c r="N231" s="281"/>
      <c r="O231" s="81"/>
      <c r="P231" s="130"/>
      <c r="Q231" s="130"/>
      <c r="R231" s="130"/>
      <c r="S231" s="130"/>
      <c r="T231" s="130"/>
      <c r="U231" s="130"/>
      <c r="V231" s="130"/>
      <c r="W231" s="130"/>
      <c r="X231" s="130"/>
      <c r="Y231" s="130"/>
      <c r="Z231" s="130"/>
      <c r="AA231" s="130"/>
      <c r="AB231" s="130"/>
      <c r="AC231" s="130"/>
      <c r="AD231" s="130"/>
      <c r="AE231" s="130"/>
      <c r="AF231" s="130"/>
      <c r="AG231" s="130"/>
      <c r="AH231" s="130"/>
      <c r="AI231" s="130"/>
      <c r="AJ231" s="130"/>
      <c r="AK231" s="130"/>
      <c r="AL231" s="130"/>
    </row>
    <row r="232" spans="1:38" s="55" customFormat="1" ht="10.5" customHeight="1">
      <c r="A232" s="311"/>
      <c r="B232" s="406"/>
      <c r="C232" s="319"/>
      <c r="D232" s="327"/>
      <c r="E232" s="63"/>
      <c r="F232" s="322"/>
      <c r="G232" s="325"/>
      <c r="H232" s="64" t="s">
        <v>50</v>
      </c>
      <c r="I232" s="65"/>
      <c r="J232" s="66"/>
      <c r="K232" s="66"/>
      <c r="L232" s="66"/>
      <c r="M232" s="273"/>
      <c r="N232" s="281"/>
      <c r="O232" s="81"/>
      <c r="P232" s="130"/>
      <c r="Q232" s="130"/>
      <c r="R232" s="130"/>
      <c r="S232" s="130"/>
      <c r="T232" s="130"/>
      <c r="U232" s="130"/>
      <c r="V232" s="130"/>
      <c r="W232" s="130"/>
      <c r="X232" s="130"/>
      <c r="Y232" s="130"/>
      <c r="Z232" s="130"/>
      <c r="AA232" s="130"/>
      <c r="AB232" s="130"/>
      <c r="AC232" s="130"/>
      <c r="AD232" s="130"/>
      <c r="AE232" s="130"/>
      <c r="AF232" s="130"/>
      <c r="AG232" s="130"/>
      <c r="AH232" s="130"/>
      <c r="AI232" s="130"/>
      <c r="AJ232" s="130"/>
      <c r="AK232" s="130"/>
      <c r="AL232" s="130"/>
    </row>
    <row r="233" spans="1:38" s="55" customFormat="1" ht="10.5" customHeight="1">
      <c r="A233" s="311"/>
      <c r="B233" s="406"/>
      <c r="C233" s="319"/>
      <c r="D233" s="327"/>
      <c r="E233" s="63" t="s">
        <v>39</v>
      </c>
      <c r="F233" s="315"/>
      <c r="G233" s="87" t="s">
        <v>51</v>
      </c>
      <c r="H233" s="64" t="s">
        <v>52</v>
      </c>
      <c r="I233" s="65"/>
      <c r="J233" s="66"/>
      <c r="K233" s="66"/>
      <c r="L233" s="66"/>
      <c r="M233" s="273"/>
      <c r="N233" s="281"/>
      <c r="O233" s="81"/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  <c r="Z233" s="130"/>
      <c r="AA233" s="130"/>
      <c r="AB233" s="130"/>
      <c r="AC233" s="130"/>
      <c r="AD233" s="130"/>
      <c r="AE233" s="130"/>
      <c r="AF233" s="130"/>
      <c r="AG233" s="130"/>
      <c r="AH233" s="130"/>
      <c r="AI233" s="130"/>
      <c r="AJ233" s="130"/>
      <c r="AK233" s="130"/>
      <c r="AL233" s="130"/>
    </row>
    <row r="234" spans="1:38" s="55" customFormat="1" ht="10.5" customHeight="1">
      <c r="A234" s="311"/>
      <c r="B234" s="406"/>
      <c r="C234" s="319"/>
      <c r="D234" s="327"/>
      <c r="E234" s="63"/>
      <c r="F234" s="321">
        <v>2013</v>
      </c>
      <c r="G234" s="324">
        <v>0</v>
      </c>
      <c r="H234" s="64" t="s">
        <v>53</v>
      </c>
      <c r="I234" s="65"/>
      <c r="J234" s="66"/>
      <c r="K234" s="66"/>
      <c r="L234" s="66"/>
      <c r="M234" s="273"/>
      <c r="N234" s="281"/>
      <c r="O234" s="81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  <c r="AA234" s="130"/>
      <c r="AB234" s="130"/>
      <c r="AC234" s="130"/>
      <c r="AD234" s="130"/>
      <c r="AE234" s="130"/>
      <c r="AF234" s="130"/>
      <c r="AG234" s="130"/>
      <c r="AH234" s="130"/>
      <c r="AI234" s="130"/>
      <c r="AJ234" s="130"/>
      <c r="AK234" s="130"/>
      <c r="AL234" s="130"/>
    </row>
    <row r="235" spans="1:38" s="55" customFormat="1" ht="10.5" customHeight="1">
      <c r="A235" s="311"/>
      <c r="B235" s="406"/>
      <c r="C235" s="319"/>
      <c r="D235" s="327"/>
      <c r="E235" s="63"/>
      <c r="F235" s="322"/>
      <c r="G235" s="325"/>
      <c r="H235" s="64" t="s">
        <v>54</v>
      </c>
      <c r="I235" s="65"/>
      <c r="J235" s="66"/>
      <c r="K235" s="66"/>
      <c r="L235" s="66"/>
      <c r="M235" s="273"/>
      <c r="N235" s="281"/>
      <c r="O235" s="81"/>
      <c r="P235" s="130"/>
      <c r="Q235" s="130"/>
      <c r="R235" s="130"/>
      <c r="S235" s="130"/>
      <c r="T235" s="130"/>
      <c r="U235" s="130"/>
      <c r="V235" s="130"/>
      <c r="W235" s="130"/>
      <c r="X235" s="130"/>
      <c r="Y235" s="130"/>
      <c r="Z235" s="130"/>
      <c r="AA235" s="130"/>
      <c r="AB235" s="130"/>
      <c r="AC235" s="130"/>
      <c r="AD235" s="130"/>
      <c r="AE235" s="130"/>
      <c r="AF235" s="130"/>
      <c r="AG235" s="130"/>
      <c r="AH235" s="130"/>
      <c r="AI235" s="130"/>
      <c r="AJ235" s="130"/>
      <c r="AK235" s="130"/>
      <c r="AL235" s="130"/>
    </row>
    <row r="236" spans="1:38" s="55" customFormat="1" ht="12.75">
      <c r="A236" s="311"/>
      <c r="B236" s="406"/>
      <c r="C236" s="319"/>
      <c r="D236" s="327"/>
      <c r="E236" s="63"/>
      <c r="F236" s="322"/>
      <c r="G236" s="87" t="s">
        <v>55</v>
      </c>
      <c r="H236" s="64" t="s">
        <v>56</v>
      </c>
      <c r="I236" s="69">
        <f aca="true" t="shared" si="56" ref="I236:AL236">I230+I232+I234</f>
        <v>70805</v>
      </c>
      <c r="J236" s="70">
        <f t="shared" si="56"/>
        <v>36630</v>
      </c>
      <c r="K236" s="70">
        <f t="shared" si="56"/>
        <v>36630</v>
      </c>
      <c r="L236" s="70">
        <f t="shared" si="56"/>
        <v>107435</v>
      </c>
      <c r="M236" s="297">
        <f>L236/G237</f>
        <v>1</v>
      </c>
      <c r="N236" s="282">
        <f t="shared" si="56"/>
        <v>0</v>
      </c>
      <c r="O236" s="70">
        <f t="shared" si="56"/>
        <v>0</v>
      </c>
      <c r="P236" s="70">
        <f t="shared" si="56"/>
        <v>0</v>
      </c>
      <c r="Q236" s="70">
        <f t="shared" si="56"/>
        <v>0</v>
      </c>
      <c r="R236" s="70">
        <f t="shared" si="56"/>
        <v>0</v>
      </c>
      <c r="S236" s="70">
        <f t="shared" si="56"/>
        <v>0</v>
      </c>
      <c r="T236" s="70">
        <f t="shared" si="56"/>
        <v>0</v>
      </c>
      <c r="U236" s="70">
        <f t="shared" si="56"/>
        <v>0</v>
      </c>
      <c r="V236" s="70">
        <f t="shared" si="56"/>
        <v>0</v>
      </c>
      <c r="W236" s="70">
        <f t="shared" si="56"/>
        <v>0</v>
      </c>
      <c r="X236" s="70">
        <f t="shared" si="56"/>
        <v>0</v>
      </c>
      <c r="Y236" s="70">
        <f t="shared" si="56"/>
        <v>0</v>
      </c>
      <c r="Z236" s="70">
        <f t="shared" si="56"/>
        <v>0</v>
      </c>
      <c r="AA236" s="70">
        <f t="shared" si="56"/>
        <v>0</v>
      </c>
      <c r="AB236" s="70">
        <f t="shared" si="56"/>
        <v>0</v>
      </c>
      <c r="AC236" s="70">
        <f t="shared" si="56"/>
        <v>0</v>
      </c>
      <c r="AD236" s="70">
        <f t="shared" si="56"/>
        <v>0</v>
      </c>
      <c r="AE236" s="70">
        <f t="shared" si="56"/>
        <v>0</v>
      </c>
      <c r="AF236" s="70">
        <f t="shared" si="56"/>
        <v>0</v>
      </c>
      <c r="AG236" s="70">
        <f t="shared" si="56"/>
        <v>0</v>
      </c>
      <c r="AH236" s="70">
        <f t="shared" si="56"/>
        <v>0</v>
      </c>
      <c r="AI236" s="70">
        <f t="shared" si="56"/>
        <v>0</v>
      </c>
      <c r="AJ236" s="70">
        <f t="shared" si="56"/>
        <v>0</v>
      </c>
      <c r="AK236" s="70">
        <f t="shared" si="56"/>
        <v>0</v>
      </c>
      <c r="AL236" s="70">
        <f t="shared" si="56"/>
        <v>0</v>
      </c>
    </row>
    <row r="237" spans="1:38" s="55" customFormat="1" ht="13.5" thickBot="1">
      <c r="A237" s="311"/>
      <c r="B237" s="348"/>
      <c r="C237" s="320"/>
      <c r="D237" s="313"/>
      <c r="E237" s="77"/>
      <c r="F237" s="323"/>
      <c r="G237" s="89">
        <v>107435</v>
      </c>
      <c r="H237" s="72" t="s">
        <v>57</v>
      </c>
      <c r="I237" s="73">
        <f aca="true" t="shared" si="57" ref="I237:AL237">I231+I233+I235</f>
        <v>0</v>
      </c>
      <c r="J237" s="74">
        <f t="shared" si="57"/>
        <v>0</v>
      </c>
      <c r="K237" s="74">
        <f t="shared" si="57"/>
        <v>0</v>
      </c>
      <c r="L237" s="74">
        <f t="shared" si="57"/>
        <v>0</v>
      </c>
      <c r="M237" s="297"/>
      <c r="N237" s="283">
        <f t="shared" si="57"/>
        <v>0</v>
      </c>
      <c r="O237" s="74">
        <f t="shared" si="57"/>
        <v>0</v>
      </c>
      <c r="P237" s="74">
        <f t="shared" si="57"/>
        <v>0</v>
      </c>
      <c r="Q237" s="74">
        <f t="shared" si="57"/>
        <v>0</v>
      </c>
      <c r="R237" s="74">
        <f t="shared" si="57"/>
        <v>0</v>
      </c>
      <c r="S237" s="74">
        <f t="shared" si="57"/>
        <v>0</v>
      </c>
      <c r="T237" s="74">
        <f t="shared" si="57"/>
        <v>0</v>
      </c>
      <c r="U237" s="74">
        <f t="shared" si="57"/>
        <v>0</v>
      </c>
      <c r="V237" s="74">
        <f t="shared" si="57"/>
        <v>0</v>
      </c>
      <c r="W237" s="74">
        <f t="shared" si="57"/>
        <v>0</v>
      </c>
      <c r="X237" s="74">
        <f t="shared" si="57"/>
        <v>0</v>
      </c>
      <c r="Y237" s="74">
        <f t="shared" si="57"/>
        <v>0</v>
      </c>
      <c r="Z237" s="74">
        <f t="shared" si="57"/>
        <v>0</v>
      </c>
      <c r="AA237" s="74">
        <f t="shared" si="57"/>
        <v>0</v>
      </c>
      <c r="AB237" s="74">
        <f t="shared" si="57"/>
        <v>0</v>
      </c>
      <c r="AC237" s="74">
        <f t="shared" si="57"/>
        <v>0</v>
      </c>
      <c r="AD237" s="74">
        <f t="shared" si="57"/>
        <v>0</v>
      </c>
      <c r="AE237" s="74">
        <f t="shared" si="57"/>
        <v>0</v>
      </c>
      <c r="AF237" s="74">
        <f t="shared" si="57"/>
        <v>0</v>
      </c>
      <c r="AG237" s="74">
        <f t="shared" si="57"/>
        <v>0</v>
      </c>
      <c r="AH237" s="74">
        <f t="shared" si="57"/>
        <v>0</v>
      </c>
      <c r="AI237" s="74">
        <f t="shared" si="57"/>
        <v>0</v>
      </c>
      <c r="AJ237" s="74">
        <f t="shared" si="57"/>
        <v>0</v>
      </c>
      <c r="AK237" s="74">
        <f t="shared" si="57"/>
        <v>0</v>
      </c>
      <c r="AL237" s="74">
        <f t="shared" si="57"/>
        <v>0</v>
      </c>
    </row>
    <row r="238" spans="1:38" s="139" customFormat="1" ht="12.75">
      <c r="A238" s="317">
        <v>29</v>
      </c>
      <c r="B238" s="302" t="s">
        <v>9</v>
      </c>
      <c r="C238" s="407">
        <v>85201</v>
      </c>
      <c r="D238" s="410" t="s">
        <v>28</v>
      </c>
      <c r="E238" s="133"/>
      <c r="F238" s="308">
        <v>2009</v>
      </c>
      <c r="G238" s="85" t="s">
        <v>47</v>
      </c>
      <c r="H238" s="155" t="s">
        <v>59</v>
      </c>
      <c r="I238" s="135">
        <f>1707372+562943</f>
        <v>2270315</v>
      </c>
      <c r="J238" s="136">
        <f>559944+11600</f>
        <v>571544</v>
      </c>
      <c r="K238" s="136">
        <v>571544</v>
      </c>
      <c r="L238" s="136">
        <f>SUM(I238,K238)</f>
        <v>2841859</v>
      </c>
      <c r="M238" s="296"/>
      <c r="N238" s="290">
        <v>0</v>
      </c>
      <c r="O238" s="137"/>
      <c r="P238" s="138"/>
      <c r="Q238" s="138"/>
      <c r="R238" s="138"/>
      <c r="S238" s="138"/>
      <c r="T238" s="138"/>
      <c r="U238" s="138"/>
      <c r="V238" s="138"/>
      <c r="W238" s="138"/>
      <c r="X238" s="138"/>
      <c r="Y238" s="138"/>
      <c r="Z238" s="138"/>
      <c r="AA238" s="138"/>
      <c r="AB238" s="138"/>
      <c r="AC238" s="138"/>
      <c r="AD238" s="138"/>
      <c r="AE238" s="138"/>
      <c r="AF238" s="138"/>
      <c r="AG238" s="138"/>
      <c r="AH238" s="138"/>
      <c r="AI238" s="138"/>
      <c r="AJ238" s="138"/>
      <c r="AK238" s="138"/>
      <c r="AL238" s="138"/>
    </row>
    <row r="239" spans="1:38" s="139" customFormat="1" ht="12" customHeight="1">
      <c r="A239" s="311"/>
      <c r="B239" s="303"/>
      <c r="C239" s="408"/>
      <c r="D239" s="411"/>
      <c r="E239" s="140"/>
      <c r="F239" s="306"/>
      <c r="G239" s="324">
        <f>2267316+562943+11600</f>
        <v>2841859</v>
      </c>
      <c r="H239" s="156" t="s">
        <v>60</v>
      </c>
      <c r="I239" s="142"/>
      <c r="J239" s="143"/>
      <c r="K239" s="143"/>
      <c r="L239" s="143"/>
      <c r="M239" s="144"/>
      <c r="N239" s="291"/>
      <c r="O239" s="145"/>
      <c r="P239" s="146"/>
      <c r="Q239" s="146"/>
      <c r="R239" s="146"/>
      <c r="S239" s="146"/>
      <c r="T239" s="146"/>
      <c r="U239" s="146"/>
      <c r="V239" s="146"/>
      <c r="W239" s="146"/>
      <c r="X239" s="146"/>
      <c r="Y239" s="146"/>
      <c r="Z239" s="146"/>
      <c r="AA239" s="146"/>
      <c r="AB239" s="146"/>
      <c r="AC239" s="146"/>
      <c r="AD239" s="146"/>
      <c r="AE239" s="146"/>
      <c r="AF239" s="146"/>
      <c r="AG239" s="146"/>
      <c r="AH239" s="146"/>
      <c r="AI239" s="146"/>
      <c r="AJ239" s="146"/>
      <c r="AK239" s="146"/>
      <c r="AL239" s="146"/>
    </row>
    <row r="240" spans="1:38" s="139" customFormat="1" ht="12" customHeight="1">
      <c r="A240" s="311"/>
      <c r="B240" s="303"/>
      <c r="C240" s="408"/>
      <c r="D240" s="411"/>
      <c r="E240" s="140"/>
      <c r="F240" s="306"/>
      <c r="G240" s="325"/>
      <c r="H240" s="156" t="s">
        <v>50</v>
      </c>
      <c r="I240" s="142"/>
      <c r="J240" s="143"/>
      <c r="K240" s="143"/>
      <c r="L240" s="143"/>
      <c r="M240" s="144"/>
      <c r="N240" s="291"/>
      <c r="O240" s="145"/>
      <c r="P240" s="146"/>
      <c r="Q240" s="146"/>
      <c r="R240" s="146"/>
      <c r="S240" s="146"/>
      <c r="T240" s="146"/>
      <c r="U240" s="146"/>
      <c r="V240" s="146"/>
      <c r="W240" s="146"/>
      <c r="X240" s="146"/>
      <c r="Y240" s="146"/>
      <c r="Z240" s="146"/>
      <c r="AA240" s="146"/>
      <c r="AB240" s="146"/>
      <c r="AC240" s="146"/>
      <c r="AD240" s="146"/>
      <c r="AE240" s="146"/>
      <c r="AF240" s="146"/>
      <c r="AG240" s="146"/>
      <c r="AH240" s="146"/>
      <c r="AI240" s="146"/>
      <c r="AJ240" s="146"/>
      <c r="AK240" s="146"/>
      <c r="AL240" s="146"/>
    </row>
    <row r="241" spans="1:38" s="139" customFormat="1" ht="12" customHeight="1">
      <c r="A241" s="311"/>
      <c r="B241" s="303"/>
      <c r="C241" s="408"/>
      <c r="D241" s="411"/>
      <c r="E241" s="140"/>
      <c r="F241" s="309"/>
      <c r="G241" s="87" t="s">
        <v>51</v>
      </c>
      <c r="H241" s="156" t="s">
        <v>52</v>
      </c>
      <c r="I241" s="142"/>
      <c r="J241" s="143"/>
      <c r="K241" s="143"/>
      <c r="L241" s="143"/>
      <c r="M241" s="144"/>
      <c r="N241" s="291"/>
      <c r="O241" s="145"/>
      <c r="P241" s="146"/>
      <c r="Q241" s="146"/>
      <c r="R241" s="146"/>
      <c r="S241" s="146"/>
      <c r="T241" s="146"/>
      <c r="U241" s="146"/>
      <c r="V241" s="146"/>
      <c r="W241" s="146"/>
      <c r="X241" s="146"/>
      <c r="Y241" s="146"/>
      <c r="Z241" s="146"/>
      <c r="AA241" s="146"/>
      <c r="AB241" s="146"/>
      <c r="AC241" s="146"/>
      <c r="AD241" s="146"/>
      <c r="AE241" s="146"/>
      <c r="AF241" s="146"/>
      <c r="AG241" s="146"/>
      <c r="AH241" s="146"/>
      <c r="AI241" s="146"/>
      <c r="AJ241" s="146"/>
      <c r="AK241" s="146"/>
      <c r="AL241" s="146"/>
    </row>
    <row r="242" spans="1:38" s="139" customFormat="1" ht="12" customHeight="1">
      <c r="A242" s="311"/>
      <c r="B242" s="303"/>
      <c r="C242" s="408"/>
      <c r="D242" s="411"/>
      <c r="E242" s="140"/>
      <c r="F242" s="305">
        <v>2013</v>
      </c>
      <c r="G242" s="324">
        <v>0</v>
      </c>
      <c r="H242" s="156" t="s">
        <v>53</v>
      </c>
      <c r="I242" s="142"/>
      <c r="J242" s="143"/>
      <c r="K242" s="143"/>
      <c r="L242" s="143"/>
      <c r="M242" s="144"/>
      <c r="N242" s="291"/>
      <c r="O242" s="145"/>
      <c r="P242" s="146"/>
      <c r="Q242" s="146"/>
      <c r="R242" s="146"/>
      <c r="S242" s="146"/>
      <c r="T242" s="146"/>
      <c r="U242" s="146"/>
      <c r="V242" s="146"/>
      <c r="W242" s="146"/>
      <c r="X242" s="146"/>
      <c r="Y242" s="146"/>
      <c r="Z242" s="146"/>
      <c r="AA242" s="146"/>
      <c r="AB242" s="146"/>
      <c r="AC242" s="146"/>
      <c r="AD242" s="146"/>
      <c r="AE242" s="146"/>
      <c r="AF242" s="146"/>
      <c r="AG242" s="146"/>
      <c r="AH242" s="146"/>
      <c r="AI242" s="146"/>
      <c r="AJ242" s="146"/>
      <c r="AK242" s="146"/>
      <c r="AL242" s="146"/>
    </row>
    <row r="243" spans="1:38" s="139" customFormat="1" ht="12" customHeight="1">
      <c r="A243" s="311"/>
      <c r="B243" s="303"/>
      <c r="C243" s="408"/>
      <c r="D243" s="411"/>
      <c r="E243" s="140"/>
      <c r="F243" s="306"/>
      <c r="G243" s="325"/>
      <c r="H243" s="156" t="s">
        <v>54</v>
      </c>
      <c r="I243" s="142"/>
      <c r="J243" s="143"/>
      <c r="K243" s="143"/>
      <c r="L243" s="143"/>
      <c r="M243" s="144"/>
      <c r="N243" s="291"/>
      <c r="O243" s="145"/>
      <c r="P243" s="146"/>
      <c r="Q243" s="146"/>
      <c r="R243" s="146"/>
      <c r="S243" s="146"/>
      <c r="T243" s="146"/>
      <c r="U243" s="146"/>
      <c r="V243" s="146"/>
      <c r="W243" s="146"/>
      <c r="X243" s="146"/>
      <c r="Y243" s="146"/>
      <c r="Z243" s="146"/>
      <c r="AA243" s="146"/>
      <c r="AB243" s="146"/>
      <c r="AC243" s="146"/>
      <c r="AD243" s="146"/>
      <c r="AE243" s="146"/>
      <c r="AF243" s="146"/>
      <c r="AG243" s="146"/>
      <c r="AH243" s="146"/>
      <c r="AI243" s="146"/>
      <c r="AJ243" s="146"/>
      <c r="AK243" s="146"/>
      <c r="AL243" s="146"/>
    </row>
    <row r="244" spans="1:38" s="139" customFormat="1" ht="12.75">
      <c r="A244" s="311"/>
      <c r="B244" s="303"/>
      <c r="C244" s="408"/>
      <c r="D244" s="411"/>
      <c r="E244" s="140"/>
      <c r="F244" s="306"/>
      <c r="G244" s="87" t="s">
        <v>55</v>
      </c>
      <c r="H244" s="156" t="s">
        <v>56</v>
      </c>
      <c r="I244" s="147">
        <f aca="true" t="shared" si="58" ref="I244:AL244">I238+I240+I242</f>
        <v>2270315</v>
      </c>
      <c r="J244" s="148">
        <f t="shared" si="58"/>
        <v>571544</v>
      </c>
      <c r="K244" s="148">
        <f t="shared" si="58"/>
        <v>571544</v>
      </c>
      <c r="L244" s="148">
        <f t="shared" si="58"/>
        <v>2841859</v>
      </c>
      <c r="M244" s="297">
        <f>L244/G245</f>
        <v>1</v>
      </c>
      <c r="N244" s="292">
        <f t="shared" si="58"/>
        <v>0</v>
      </c>
      <c r="O244" s="148">
        <f t="shared" si="58"/>
        <v>0</v>
      </c>
      <c r="P244" s="148">
        <f t="shared" si="58"/>
        <v>0</v>
      </c>
      <c r="Q244" s="148">
        <f t="shared" si="58"/>
        <v>0</v>
      </c>
      <c r="R244" s="148">
        <f t="shared" si="58"/>
        <v>0</v>
      </c>
      <c r="S244" s="148">
        <f t="shared" si="58"/>
        <v>0</v>
      </c>
      <c r="T244" s="148">
        <f t="shared" si="58"/>
        <v>0</v>
      </c>
      <c r="U244" s="148">
        <f t="shared" si="58"/>
        <v>0</v>
      </c>
      <c r="V244" s="148">
        <f t="shared" si="58"/>
        <v>0</v>
      </c>
      <c r="W244" s="148">
        <f t="shared" si="58"/>
        <v>0</v>
      </c>
      <c r="X244" s="148">
        <f t="shared" si="58"/>
        <v>0</v>
      </c>
      <c r="Y244" s="148">
        <f t="shared" si="58"/>
        <v>0</v>
      </c>
      <c r="Z244" s="148">
        <f t="shared" si="58"/>
        <v>0</v>
      </c>
      <c r="AA244" s="148">
        <f t="shared" si="58"/>
        <v>0</v>
      </c>
      <c r="AB244" s="148">
        <f t="shared" si="58"/>
        <v>0</v>
      </c>
      <c r="AC244" s="148">
        <f t="shared" si="58"/>
        <v>0</v>
      </c>
      <c r="AD244" s="148">
        <f t="shared" si="58"/>
        <v>0</v>
      </c>
      <c r="AE244" s="148">
        <f t="shared" si="58"/>
        <v>0</v>
      </c>
      <c r="AF244" s="148">
        <f t="shared" si="58"/>
        <v>0</v>
      </c>
      <c r="AG244" s="148">
        <f t="shared" si="58"/>
        <v>0</v>
      </c>
      <c r="AH244" s="148">
        <f t="shared" si="58"/>
        <v>0</v>
      </c>
      <c r="AI244" s="148">
        <f t="shared" si="58"/>
        <v>0</v>
      </c>
      <c r="AJ244" s="148">
        <f t="shared" si="58"/>
        <v>0</v>
      </c>
      <c r="AK244" s="148">
        <f t="shared" si="58"/>
        <v>0</v>
      </c>
      <c r="AL244" s="149">
        <f t="shared" si="58"/>
        <v>0</v>
      </c>
    </row>
    <row r="245" spans="1:38" s="139" customFormat="1" ht="13.5" thickBot="1">
      <c r="A245" s="311"/>
      <c r="B245" s="304"/>
      <c r="C245" s="409"/>
      <c r="D245" s="411"/>
      <c r="E245" s="157"/>
      <c r="F245" s="307"/>
      <c r="G245" s="89">
        <f>SUM(G239)</f>
        <v>2841859</v>
      </c>
      <c r="H245" s="158" t="s">
        <v>57</v>
      </c>
      <c r="I245" s="151">
        <f aca="true" t="shared" si="59" ref="I245:AL245">I239+I241+I243</f>
        <v>0</v>
      </c>
      <c r="J245" s="152">
        <f t="shared" si="59"/>
        <v>0</v>
      </c>
      <c r="K245" s="152">
        <f t="shared" si="59"/>
        <v>0</v>
      </c>
      <c r="L245" s="152">
        <f t="shared" si="59"/>
        <v>0</v>
      </c>
      <c r="M245" s="297"/>
      <c r="N245" s="293">
        <f t="shared" si="59"/>
        <v>0</v>
      </c>
      <c r="O245" s="152">
        <f t="shared" si="59"/>
        <v>0</v>
      </c>
      <c r="P245" s="152">
        <f t="shared" si="59"/>
        <v>0</v>
      </c>
      <c r="Q245" s="152">
        <f t="shared" si="59"/>
        <v>0</v>
      </c>
      <c r="R245" s="152">
        <f t="shared" si="59"/>
        <v>0</v>
      </c>
      <c r="S245" s="152">
        <f t="shared" si="59"/>
        <v>0</v>
      </c>
      <c r="T245" s="152">
        <f t="shared" si="59"/>
        <v>0</v>
      </c>
      <c r="U245" s="152">
        <f t="shared" si="59"/>
        <v>0</v>
      </c>
      <c r="V245" s="152">
        <f t="shared" si="59"/>
        <v>0</v>
      </c>
      <c r="W245" s="152">
        <f t="shared" si="59"/>
        <v>0</v>
      </c>
      <c r="X245" s="152">
        <f t="shared" si="59"/>
        <v>0</v>
      </c>
      <c r="Y245" s="152">
        <f t="shared" si="59"/>
        <v>0</v>
      </c>
      <c r="Z245" s="152">
        <f t="shared" si="59"/>
        <v>0</v>
      </c>
      <c r="AA245" s="152">
        <f t="shared" si="59"/>
        <v>0</v>
      </c>
      <c r="AB245" s="152">
        <f t="shared" si="59"/>
        <v>0</v>
      </c>
      <c r="AC245" s="152">
        <f t="shared" si="59"/>
        <v>0</v>
      </c>
      <c r="AD245" s="152">
        <f t="shared" si="59"/>
        <v>0</v>
      </c>
      <c r="AE245" s="152">
        <f t="shared" si="59"/>
        <v>0</v>
      </c>
      <c r="AF245" s="152">
        <f t="shared" si="59"/>
        <v>0</v>
      </c>
      <c r="AG245" s="152">
        <f t="shared" si="59"/>
        <v>0</v>
      </c>
      <c r="AH245" s="152">
        <f t="shared" si="59"/>
        <v>0</v>
      </c>
      <c r="AI245" s="152">
        <f t="shared" si="59"/>
        <v>0</v>
      </c>
      <c r="AJ245" s="152">
        <f t="shared" si="59"/>
        <v>0</v>
      </c>
      <c r="AK245" s="152">
        <f t="shared" si="59"/>
        <v>0</v>
      </c>
      <c r="AL245" s="153">
        <f t="shared" si="59"/>
        <v>0</v>
      </c>
    </row>
    <row r="246" spans="1:38" s="139" customFormat="1" ht="12.75" customHeight="1">
      <c r="A246" s="317">
        <v>30</v>
      </c>
      <c r="B246" s="302" t="s">
        <v>10</v>
      </c>
      <c r="C246" s="407">
        <v>85201</v>
      </c>
      <c r="D246" s="410" t="s">
        <v>28</v>
      </c>
      <c r="E246" s="133"/>
      <c r="F246" s="308">
        <v>2009</v>
      </c>
      <c r="G246" s="85" t="s">
        <v>47</v>
      </c>
      <c r="H246" s="155" t="s">
        <v>59</v>
      </c>
      <c r="I246" s="135">
        <f>521834+172646</f>
        <v>694480</v>
      </c>
      <c r="J246" s="136">
        <f>168925+3620</f>
        <v>172545</v>
      </c>
      <c r="K246" s="136">
        <v>172541</v>
      </c>
      <c r="L246" s="136">
        <f>SUM(I246,K246)</f>
        <v>867021</v>
      </c>
      <c r="M246" s="296"/>
      <c r="N246" s="290">
        <v>0</v>
      </c>
      <c r="O246" s="137"/>
      <c r="P246" s="138"/>
      <c r="Q246" s="138"/>
      <c r="R246" s="138"/>
      <c r="S246" s="138"/>
      <c r="T246" s="138"/>
      <c r="U246" s="138"/>
      <c r="V246" s="138"/>
      <c r="W246" s="138"/>
      <c r="X246" s="138"/>
      <c r="Y246" s="138"/>
      <c r="Z246" s="138"/>
      <c r="AA246" s="138"/>
      <c r="AB246" s="138"/>
      <c r="AC246" s="138"/>
      <c r="AD246" s="138"/>
      <c r="AE246" s="138"/>
      <c r="AF246" s="138"/>
      <c r="AG246" s="138"/>
      <c r="AH246" s="138"/>
      <c r="AI246" s="138"/>
      <c r="AJ246" s="138"/>
      <c r="AK246" s="138"/>
      <c r="AL246" s="138"/>
    </row>
    <row r="247" spans="1:38" s="139" customFormat="1" ht="12.75">
      <c r="A247" s="311"/>
      <c r="B247" s="303"/>
      <c r="C247" s="408"/>
      <c r="D247" s="411"/>
      <c r="E247" s="140"/>
      <c r="F247" s="306"/>
      <c r="G247" s="324">
        <v>867021</v>
      </c>
      <c r="H247" s="156" t="s">
        <v>60</v>
      </c>
      <c r="I247" s="142"/>
      <c r="J247" s="143"/>
      <c r="K247" s="143"/>
      <c r="L247" s="143"/>
      <c r="M247" s="144"/>
      <c r="N247" s="291"/>
      <c r="O247" s="145"/>
      <c r="P247" s="146"/>
      <c r="Q247" s="146"/>
      <c r="R247" s="146"/>
      <c r="S247" s="146"/>
      <c r="T247" s="146"/>
      <c r="U247" s="146"/>
      <c r="V247" s="146"/>
      <c r="W247" s="146"/>
      <c r="X247" s="146"/>
      <c r="Y247" s="146"/>
      <c r="Z247" s="146"/>
      <c r="AA247" s="146"/>
      <c r="AB247" s="146"/>
      <c r="AC247" s="146"/>
      <c r="AD247" s="146"/>
      <c r="AE247" s="146"/>
      <c r="AF247" s="146"/>
      <c r="AG247" s="146"/>
      <c r="AH247" s="146"/>
      <c r="AI247" s="146"/>
      <c r="AJ247" s="146"/>
      <c r="AK247" s="146"/>
      <c r="AL247" s="146"/>
    </row>
    <row r="248" spans="1:38" s="139" customFormat="1" ht="12.75">
      <c r="A248" s="311"/>
      <c r="B248" s="303"/>
      <c r="C248" s="408"/>
      <c r="D248" s="411"/>
      <c r="E248" s="140"/>
      <c r="F248" s="306"/>
      <c r="G248" s="325"/>
      <c r="H248" s="156" t="s">
        <v>50</v>
      </c>
      <c r="I248" s="142"/>
      <c r="J248" s="143"/>
      <c r="K248" s="143"/>
      <c r="L248" s="143"/>
      <c r="M248" s="144"/>
      <c r="N248" s="291"/>
      <c r="O248" s="145"/>
      <c r="P248" s="146"/>
      <c r="Q248" s="146"/>
      <c r="R248" s="146"/>
      <c r="S248" s="146"/>
      <c r="T248" s="146"/>
      <c r="U248" s="146"/>
      <c r="V248" s="146"/>
      <c r="W248" s="146"/>
      <c r="X248" s="146"/>
      <c r="Y248" s="146"/>
      <c r="Z248" s="146"/>
      <c r="AA248" s="146"/>
      <c r="AB248" s="146"/>
      <c r="AC248" s="146"/>
      <c r="AD248" s="146"/>
      <c r="AE248" s="146"/>
      <c r="AF248" s="146"/>
      <c r="AG248" s="146"/>
      <c r="AH248" s="146"/>
      <c r="AI248" s="146"/>
      <c r="AJ248" s="146"/>
      <c r="AK248" s="146"/>
      <c r="AL248" s="146"/>
    </row>
    <row r="249" spans="1:38" s="139" customFormat="1" ht="12.75">
      <c r="A249" s="311"/>
      <c r="B249" s="303"/>
      <c r="C249" s="408"/>
      <c r="D249" s="411"/>
      <c r="E249" s="140"/>
      <c r="F249" s="309"/>
      <c r="G249" s="87" t="s">
        <v>51</v>
      </c>
      <c r="H249" s="156" t="s">
        <v>52</v>
      </c>
      <c r="I249" s="142"/>
      <c r="J249" s="143"/>
      <c r="K249" s="143"/>
      <c r="L249" s="143"/>
      <c r="M249" s="144"/>
      <c r="N249" s="291"/>
      <c r="O249" s="145"/>
      <c r="P249" s="146"/>
      <c r="Q249" s="146"/>
      <c r="R249" s="146"/>
      <c r="S249" s="146"/>
      <c r="T249" s="146"/>
      <c r="U249" s="146"/>
      <c r="V249" s="146"/>
      <c r="W249" s="146"/>
      <c r="X249" s="146"/>
      <c r="Y249" s="146"/>
      <c r="Z249" s="146"/>
      <c r="AA249" s="146"/>
      <c r="AB249" s="146"/>
      <c r="AC249" s="146"/>
      <c r="AD249" s="146"/>
      <c r="AE249" s="146"/>
      <c r="AF249" s="146"/>
      <c r="AG249" s="146"/>
      <c r="AH249" s="146"/>
      <c r="AI249" s="146"/>
      <c r="AJ249" s="146"/>
      <c r="AK249" s="146"/>
      <c r="AL249" s="146"/>
    </row>
    <row r="250" spans="1:38" s="139" customFormat="1" ht="12.75">
      <c r="A250" s="311"/>
      <c r="B250" s="303"/>
      <c r="C250" s="408"/>
      <c r="D250" s="411"/>
      <c r="E250" s="140"/>
      <c r="F250" s="305">
        <v>2014</v>
      </c>
      <c r="G250" s="324">
        <v>0</v>
      </c>
      <c r="H250" s="156" t="s">
        <v>53</v>
      </c>
      <c r="I250" s="142"/>
      <c r="J250" s="143"/>
      <c r="K250" s="143"/>
      <c r="L250" s="143"/>
      <c r="M250" s="144"/>
      <c r="N250" s="291"/>
      <c r="O250" s="145"/>
      <c r="P250" s="146"/>
      <c r="Q250" s="146"/>
      <c r="R250" s="146"/>
      <c r="S250" s="146"/>
      <c r="T250" s="146"/>
      <c r="U250" s="146"/>
      <c r="V250" s="146"/>
      <c r="W250" s="146"/>
      <c r="X250" s="146"/>
      <c r="Y250" s="146"/>
      <c r="Z250" s="146"/>
      <c r="AA250" s="146"/>
      <c r="AB250" s="146"/>
      <c r="AC250" s="146"/>
      <c r="AD250" s="146"/>
      <c r="AE250" s="146"/>
      <c r="AF250" s="146"/>
      <c r="AG250" s="146"/>
      <c r="AH250" s="146"/>
      <c r="AI250" s="146"/>
      <c r="AJ250" s="146"/>
      <c r="AK250" s="146"/>
      <c r="AL250" s="146"/>
    </row>
    <row r="251" spans="1:40" s="139" customFormat="1" ht="12.75">
      <c r="A251" s="311"/>
      <c r="B251" s="303"/>
      <c r="C251" s="408"/>
      <c r="D251" s="411"/>
      <c r="E251" s="140"/>
      <c r="F251" s="306"/>
      <c r="G251" s="325"/>
      <c r="H251" s="156" t="s">
        <v>54</v>
      </c>
      <c r="I251" s="142"/>
      <c r="J251" s="143"/>
      <c r="K251" s="143"/>
      <c r="L251" s="143"/>
      <c r="M251" s="144"/>
      <c r="N251" s="291"/>
      <c r="O251" s="145"/>
      <c r="P251" s="146"/>
      <c r="Q251" s="146"/>
      <c r="R251" s="146"/>
      <c r="S251" s="146"/>
      <c r="T251" s="146"/>
      <c r="U251" s="146"/>
      <c r="V251" s="146"/>
      <c r="W251" s="146"/>
      <c r="X251" s="146"/>
      <c r="Y251" s="146"/>
      <c r="Z251" s="146"/>
      <c r="AA251" s="146"/>
      <c r="AB251" s="146"/>
      <c r="AC251" s="146"/>
      <c r="AD251" s="146"/>
      <c r="AE251" s="146"/>
      <c r="AF251" s="146"/>
      <c r="AG251" s="146"/>
      <c r="AH251" s="146"/>
      <c r="AI251" s="146"/>
      <c r="AJ251" s="146"/>
      <c r="AK251" s="146"/>
      <c r="AL251" s="146"/>
      <c r="AN251" s="159"/>
    </row>
    <row r="252" spans="1:38" s="139" customFormat="1" ht="12.75">
      <c r="A252" s="311"/>
      <c r="B252" s="303"/>
      <c r="C252" s="408"/>
      <c r="D252" s="411"/>
      <c r="E252" s="140"/>
      <c r="F252" s="306"/>
      <c r="G252" s="87" t="s">
        <v>55</v>
      </c>
      <c r="H252" s="156" t="s">
        <v>56</v>
      </c>
      <c r="I252" s="147">
        <f aca="true" t="shared" si="60" ref="I252:AL252">I246+I248+I250</f>
        <v>694480</v>
      </c>
      <c r="J252" s="148">
        <f t="shared" si="60"/>
        <v>172545</v>
      </c>
      <c r="K252" s="148">
        <f t="shared" si="60"/>
        <v>172541</v>
      </c>
      <c r="L252" s="148">
        <f t="shared" si="60"/>
        <v>867021</v>
      </c>
      <c r="M252" s="297">
        <f>L252/G253</f>
        <v>1</v>
      </c>
      <c r="N252" s="292">
        <f t="shared" si="60"/>
        <v>0</v>
      </c>
      <c r="O252" s="148">
        <f t="shared" si="60"/>
        <v>0</v>
      </c>
      <c r="P252" s="148">
        <f t="shared" si="60"/>
        <v>0</v>
      </c>
      <c r="Q252" s="148">
        <f t="shared" si="60"/>
        <v>0</v>
      </c>
      <c r="R252" s="148">
        <f t="shared" si="60"/>
        <v>0</v>
      </c>
      <c r="S252" s="148">
        <f t="shared" si="60"/>
        <v>0</v>
      </c>
      <c r="T252" s="148">
        <f t="shared" si="60"/>
        <v>0</v>
      </c>
      <c r="U252" s="148">
        <f t="shared" si="60"/>
        <v>0</v>
      </c>
      <c r="V252" s="148">
        <f t="shared" si="60"/>
        <v>0</v>
      </c>
      <c r="W252" s="148">
        <f t="shared" si="60"/>
        <v>0</v>
      </c>
      <c r="X252" s="148">
        <f t="shared" si="60"/>
        <v>0</v>
      </c>
      <c r="Y252" s="148">
        <f t="shared" si="60"/>
        <v>0</v>
      </c>
      <c r="Z252" s="148">
        <f t="shared" si="60"/>
        <v>0</v>
      </c>
      <c r="AA252" s="148">
        <f t="shared" si="60"/>
        <v>0</v>
      </c>
      <c r="AB252" s="148">
        <f t="shared" si="60"/>
        <v>0</v>
      </c>
      <c r="AC252" s="148">
        <f t="shared" si="60"/>
        <v>0</v>
      </c>
      <c r="AD252" s="148">
        <f t="shared" si="60"/>
        <v>0</v>
      </c>
      <c r="AE252" s="148">
        <f t="shared" si="60"/>
        <v>0</v>
      </c>
      <c r="AF252" s="148">
        <f t="shared" si="60"/>
        <v>0</v>
      </c>
      <c r="AG252" s="148">
        <f t="shared" si="60"/>
        <v>0</v>
      </c>
      <c r="AH252" s="148">
        <f t="shared" si="60"/>
        <v>0</v>
      </c>
      <c r="AI252" s="148">
        <f t="shared" si="60"/>
        <v>0</v>
      </c>
      <c r="AJ252" s="148">
        <f t="shared" si="60"/>
        <v>0</v>
      </c>
      <c r="AK252" s="148">
        <f t="shared" si="60"/>
        <v>0</v>
      </c>
      <c r="AL252" s="149">
        <f t="shared" si="60"/>
        <v>0</v>
      </c>
    </row>
    <row r="253" spans="1:38" s="139" customFormat="1" ht="13.5" thickBot="1">
      <c r="A253" s="312"/>
      <c r="B253" s="304"/>
      <c r="C253" s="409"/>
      <c r="D253" s="412"/>
      <c r="E253" s="157"/>
      <c r="F253" s="307"/>
      <c r="G253" s="89">
        <f>SUM(G247)</f>
        <v>867021</v>
      </c>
      <c r="H253" s="158" t="s">
        <v>57</v>
      </c>
      <c r="I253" s="151">
        <f aca="true" t="shared" si="61" ref="I253:AL253">I247+I249+I251</f>
        <v>0</v>
      </c>
      <c r="J253" s="152">
        <f t="shared" si="61"/>
        <v>0</v>
      </c>
      <c r="K253" s="152">
        <f t="shared" si="61"/>
        <v>0</v>
      </c>
      <c r="L253" s="152">
        <f t="shared" si="61"/>
        <v>0</v>
      </c>
      <c r="M253" s="298"/>
      <c r="N253" s="293">
        <f t="shared" si="61"/>
        <v>0</v>
      </c>
      <c r="O253" s="152">
        <f t="shared" si="61"/>
        <v>0</v>
      </c>
      <c r="P253" s="152">
        <f t="shared" si="61"/>
        <v>0</v>
      </c>
      <c r="Q253" s="152">
        <f t="shared" si="61"/>
        <v>0</v>
      </c>
      <c r="R253" s="152">
        <f t="shared" si="61"/>
        <v>0</v>
      </c>
      <c r="S253" s="152">
        <f t="shared" si="61"/>
        <v>0</v>
      </c>
      <c r="T253" s="152">
        <f t="shared" si="61"/>
        <v>0</v>
      </c>
      <c r="U253" s="152">
        <f t="shared" si="61"/>
        <v>0</v>
      </c>
      <c r="V253" s="152">
        <f t="shared" si="61"/>
        <v>0</v>
      </c>
      <c r="W253" s="152">
        <f t="shared" si="61"/>
        <v>0</v>
      </c>
      <c r="X253" s="152">
        <f t="shared" si="61"/>
        <v>0</v>
      </c>
      <c r="Y253" s="152">
        <f t="shared" si="61"/>
        <v>0</v>
      </c>
      <c r="Z253" s="152">
        <f t="shared" si="61"/>
        <v>0</v>
      </c>
      <c r="AA253" s="152">
        <f t="shared" si="61"/>
        <v>0</v>
      </c>
      <c r="AB253" s="152">
        <f t="shared" si="61"/>
        <v>0</v>
      </c>
      <c r="AC253" s="152">
        <f t="shared" si="61"/>
        <v>0</v>
      </c>
      <c r="AD253" s="152">
        <f t="shared" si="61"/>
        <v>0</v>
      </c>
      <c r="AE253" s="152">
        <f t="shared" si="61"/>
        <v>0</v>
      </c>
      <c r="AF253" s="152">
        <f t="shared" si="61"/>
        <v>0</v>
      </c>
      <c r="AG253" s="152">
        <f t="shared" si="61"/>
        <v>0</v>
      </c>
      <c r="AH253" s="152">
        <f t="shared" si="61"/>
        <v>0</v>
      </c>
      <c r="AI253" s="152">
        <f t="shared" si="61"/>
        <v>0</v>
      </c>
      <c r="AJ253" s="152">
        <f t="shared" si="61"/>
        <v>0</v>
      </c>
      <c r="AK253" s="152">
        <f t="shared" si="61"/>
        <v>0</v>
      </c>
      <c r="AL253" s="152">
        <f t="shared" si="61"/>
        <v>0</v>
      </c>
    </row>
    <row r="254" spans="1:38" s="139" customFormat="1" ht="12.75" customHeight="1">
      <c r="A254" s="317">
        <v>31</v>
      </c>
      <c r="B254" s="302" t="s">
        <v>11</v>
      </c>
      <c r="C254" s="407">
        <v>85201</v>
      </c>
      <c r="D254" s="410" t="s">
        <v>28</v>
      </c>
      <c r="E254" s="133"/>
      <c r="F254" s="308">
        <v>2008</v>
      </c>
      <c r="G254" s="85" t="s">
        <v>47</v>
      </c>
      <c r="H254" s="155" t="s">
        <v>59</v>
      </c>
      <c r="I254" s="135">
        <v>696076</v>
      </c>
      <c r="J254" s="136">
        <v>89868</v>
      </c>
      <c r="K254" s="136"/>
      <c r="L254" s="136">
        <f>SUM(I254,K254)</f>
        <v>696076</v>
      </c>
      <c r="M254" s="296"/>
      <c r="N254" s="290">
        <v>0</v>
      </c>
      <c r="O254" s="137"/>
      <c r="P254" s="138"/>
      <c r="Q254" s="138"/>
      <c r="R254" s="138"/>
      <c r="S254" s="138"/>
      <c r="T254" s="138"/>
      <c r="U254" s="138"/>
      <c r="V254" s="138"/>
      <c r="W254" s="138"/>
      <c r="X254" s="138"/>
      <c r="Y254" s="138"/>
      <c r="Z254" s="138"/>
      <c r="AA254" s="138"/>
      <c r="AB254" s="138"/>
      <c r="AC254" s="138"/>
      <c r="AD254" s="138"/>
      <c r="AE254" s="138"/>
      <c r="AF254" s="138"/>
      <c r="AG254" s="138"/>
      <c r="AH254" s="138"/>
      <c r="AI254" s="138"/>
      <c r="AJ254" s="138"/>
      <c r="AK254" s="138"/>
      <c r="AL254" s="138"/>
    </row>
    <row r="255" spans="1:38" s="139" customFormat="1" ht="12.75">
      <c r="A255" s="311"/>
      <c r="B255" s="303"/>
      <c r="C255" s="408"/>
      <c r="D255" s="411"/>
      <c r="E255" s="140"/>
      <c r="F255" s="306"/>
      <c r="G255" s="324">
        <v>785944</v>
      </c>
      <c r="H255" s="156" t="s">
        <v>60</v>
      </c>
      <c r="I255" s="142"/>
      <c r="J255" s="143"/>
      <c r="K255" s="143"/>
      <c r="L255" s="143"/>
      <c r="M255" s="144"/>
      <c r="N255" s="291"/>
      <c r="O255" s="145"/>
      <c r="P255" s="146"/>
      <c r="Q255" s="146"/>
      <c r="R255" s="146"/>
      <c r="S255" s="146"/>
      <c r="T255" s="146"/>
      <c r="U255" s="146"/>
      <c r="V255" s="146"/>
      <c r="W255" s="146"/>
      <c r="X255" s="146"/>
      <c r="Y255" s="146"/>
      <c r="Z255" s="146"/>
      <c r="AA255" s="146"/>
      <c r="AB255" s="146"/>
      <c r="AC255" s="146"/>
      <c r="AD255" s="146"/>
      <c r="AE255" s="146"/>
      <c r="AF255" s="146"/>
      <c r="AG255" s="146"/>
      <c r="AH255" s="146"/>
      <c r="AI255" s="146"/>
      <c r="AJ255" s="146"/>
      <c r="AK255" s="146"/>
      <c r="AL255" s="146"/>
    </row>
    <row r="256" spans="1:38" s="139" customFormat="1" ht="12.75">
      <c r="A256" s="311"/>
      <c r="B256" s="303"/>
      <c r="C256" s="408"/>
      <c r="D256" s="411"/>
      <c r="E256" s="140"/>
      <c r="F256" s="306"/>
      <c r="G256" s="325"/>
      <c r="H256" s="156" t="s">
        <v>50</v>
      </c>
      <c r="I256" s="142"/>
      <c r="J256" s="143"/>
      <c r="K256" s="143"/>
      <c r="L256" s="143"/>
      <c r="M256" s="144"/>
      <c r="N256" s="291"/>
      <c r="O256" s="145"/>
      <c r="P256" s="146"/>
      <c r="Q256" s="146"/>
      <c r="R256" s="146"/>
      <c r="S256" s="146"/>
      <c r="T256" s="146"/>
      <c r="U256" s="146"/>
      <c r="V256" s="146"/>
      <c r="W256" s="146"/>
      <c r="X256" s="146"/>
      <c r="Y256" s="146"/>
      <c r="Z256" s="146"/>
      <c r="AA256" s="146"/>
      <c r="AB256" s="146"/>
      <c r="AC256" s="146"/>
      <c r="AD256" s="146"/>
      <c r="AE256" s="146"/>
      <c r="AF256" s="146"/>
      <c r="AG256" s="146"/>
      <c r="AH256" s="146"/>
      <c r="AI256" s="146"/>
      <c r="AJ256" s="146"/>
      <c r="AK256" s="146"/>
      <c r="AL256" s="146"/>
    </row>
    <row r="257" spans="1:38" s="139" customFormat="1" ht="12.75">
      <c r="A257" s="311"/>
      <c r="B257" s="303"/>
      <c r="C257" s="408"/>
      <c r="D257" s="411"/>
      <c r="E257" s="140"/>
      <c r="F257" s="309"/>
      <c r="G257" s="87" t="s">
        <v>51</v>
      </c>
      <c r="H257" s="156" t="s">
        <v>52</v>
      </c>
      <c r="I257" s="142"/>
      <c r="J257" s="143"/>
      <c r="K257" s="143"/>
      <c r="L257" s="143"/>
      <c r="M257" s="144"/>
      <c r="N257" s="291"/>
      <c r="O257" s="145"/>
      <c r="P257" s="146"/>
      <c r="Q257" s="146"/>
      <c r="R257" s="146"/>
      <c r="S257" s="146"/>
      <c r="T257" s="146"/>
      <c r="U257" s="146"/>
      <c r="V257" s="146"/>
      <c r="W257" s="146"/>
      <c r="X257" s="146"/>
      <c r="Y257" s="146"/>
      <c r="Z257" s="146"/>
      <c r="AA257" s="146"/>
      <c r="AB257" s="146"/>
      <c r="AC257" s="146"/>
      <c r="AD257" s="146"/>
      <c r="AE257" s="146"/>
      <c r="AF257" s="146"/>
      <c r="AG257" s="146"/>
      <c r="AH257" s="146"/>
      <c r="AI257" s="146"/>
      <c r="AJ257" s="146"/>
      <c r="AK257" s="146"/>
      <c r="AL257" s="146"/>
    </row>
    <row r="258" spans="1:38" s="139" customFormat="1" ht="12.75">
      <c r="A258" s="311"/>
      <c r="B258" s="303"/>
      <c r="C258" s="408"/>
      <c r="D258" s="411"/>
      <c r="E258" s="140"/>
      <c r="F258" s="305">
        <v>2013</v>
      </c>
      <c r="G258" s="324">
        <v>0</v>
      </c>
      <c r="H258" s="156" t="s">
        <v>53</v>
      </c>
      <c r="I258" s="142"/>
      <c r="J258" s="143"/>
      <c r="K258" s="143"/>
      <c r="L258" s="143"/>
      <c r="M258" s="144"/>
      <c r="N258" s="291"/>
      <c r="O258" s="145"/>
      <c r="P258" s="146"/>
      <c r="Q258" s="146"/>
      <c r="R258" s="146"/>
      <c r="S258" s="146"/>
      <c r="T258" s="146"/>
      <c r="U258" s="146"/>
      <c r="V258" s="146"/>
      <c r="W258" s="146"/>
      <c r="X258" s="146"/>
      <c r="Y258" s="146"/>
      <c r="Z258" s="146"/>
      <c r="AA258" s="146"/>
      <c r="AB258" s="146"/>
      <c r="AC258" s="146"/>
      <c r="AD258" s="146"/>
      <c r="AE258" s="146"/>
      <c r="AF258" s="146"/>
      <c r="AG258" s="146"/>
      <c r="AH258" s="146"/>
      <c r="AI258" s="146"/>
      <c r="AJ258" s="146"/>
      <c r="AK258" s="146"/>
      <c r="AL258" s="146"/>
    </row>
    <row r="259" spans="1:38" s="139" customFormat="1" ht="12.75">
      <c r="A259" s="311"/>
      <c r="B259" s="303"/>
      <c r="C259" s="408"/>
      <c r="D259" s="411"/>
      <c r="E259" s="140"/>
      <c r="F259" s="306"/>
      <c r="G259" s="325"/>
      <c r="H259" s="156" t="s">
        <v>54</v>
      </c>
      <c r="I259" s="142"/>
      <c r="J259" s="143"/>
      <c r="K259" s="143"/>
      <c r="L259" s="143"/>
      <c r="M259" s="144"/>
      <c r="N259" s="291"/>
      <c r="O259" s="145"/>
      <c r="P259" s="146"/>
      <c r="Q259" s="146"/>
      <c r="R259" s="146"/>
      <c r="S259" s="146"/>
      <c r="T259" s="146"/>
      <c r="U259" s="146"/>
      <c r="V259" s="146"/>
      <c r="W259" s="146"/>
      <c r="X259" s="146"/>
      <c r="Y259" s="146"/>
      <c r="Z259" s="146"/>
      <c r="AA259" s="146"/>
      <c r="AB259" s="146"/>
      <c r="AC259" s="146"/>
      <c r="AD259" s="146"/>
      <c r="AE259" s="146"/>
      <c r="AF259" s="146"/>
      <c r="AG259" s="146"/>
      <c r="AH259" s="146"/>
      <c r="AI259" s="146"/>
      <c r="AJ259" s="146"/>
      <c r="AK259" s="146"/>
      <c r="AL259" s="146"/>
    </row>
    <row r="260" spans="1:38" s="139" customFormat="1" ht="12.75">
      <c r="A260" s="311"/>
      <c r="B260" s="303"/>
      <c r="C260" s="408"/>
      <c r="D260" s="411"/>
      <c r="E260" s="140"/>
      <c r="F260" s="306"/>
      <c r="G260" s="87" t="s">
        <v>55</v>
      </c>
      <c r="H260" s="156" t="s">
        <v>56</v>
      </c>
      <c r="I260" s="147">
        <f aca="true" t="shared" si="62" ref="I260:AL260">I254+I256+I258</f>
        <v>696076</v>
      </c>
      <c r="J260" s="148">
        <f t="shared" si="62"/>
        <v>89868</v>
      </c>
      <c r="K260" s="148">
        <f t="shared" si="62"/>
        <v>0</v>
      </c>
      <c r="L260" s="148">
        <f t="shared" si="62"/>
        <v>696076</v>
      </c>
      <c r="M260" s="297">
        <f>L260/G261</f>
        <v>0.8856559754893478</v>
      </c>
      <c r="N260" s="292">
        <f t="shared" si="62"/>
        <v>0</v>
      </c>
      <c r="O260" s="148">
        <f t="shared" si="62"/>
        <v>0</v>
      </c>
      <c r="P260" s="148">
        <f t="shared" si="62"/>
        <v>0</v>
      </c>
      <c r="Q260" s="148">
        <f t="shared" si="62"/>
        <v>0</v>
      </c>
      <c r="R260" s="148">
        <f t="shared" si="62"/>
        <v>0</v>
      </c>
      <c r="S260" s="148">
        <f t="shared" si="62"/>
        <v>0</v>
      </c>
      <c r="T260" s="148">
        <f t="shared" si="62"/>
        <v>0</v>
      </c>
      <c r="U260" s="148">
        <f t="shared" si="62"/>
        <v>0</v>
      </c>
      <c r="V260" s="148">
        <f t="shared" si="62"/>
        <v>0</v>
      </c>
      <c r="W260" s="148">
        <f t="shared" si="62"/>
        <v>0</v>
      </c>
      <c r="X260" s="148">
        <f t="shared" si="62"/>
        <v>0</v>
      </c>
      <c r="Y260" s="148">
        <f t="shared" si="62"/>
        <v>0</v>
      </c>
      <c r="Z260" s="148">
        <f t="shared" si="62"/>
        <v>0</v>
      </c>
      <c r="AA260" s="148">
        <f t="shared" si="62"/>
        <v>0</v>
      </c>
      <c r="AB260" s="148">
        <f t="shared" si="62"/>
        <v>0</v>
      </c>
      <c r="AC260" s="148">
        <f t="shared" si="62"/>
        <v>0</v>
      </c>
      <c r="AD260" s="148">
        <f t="shared" si="62"/>
        <v>0</v>
      </c>
      <c r="AE260" s="148">
        <f t="shared" si="62"/>
        <v>0</v>
      </c>
      <c r="AF260" s="148">
        <f t="shared" si="62"/>
        <v>0</v>
      </c>
      <c r="AG260" s="148">
        <f t="shared" si="62"/>
        <v>0</v>
      </c>
      <c r="AH260" s="148">
        <f t="shared" si="62"/>
        <v>0</v>
      </c>
      <c r="AI260" s="148">
        <f t="shared" si="62"/>
        <v>0</v>
      </c>
      <c r="AJ260" s="148">
        <f t="shared" si="62"/>
        <v>0</v>
      </c>
      <c r="AK260" s="148">
        <f t="shared" si="62"/>
        <v>0</v>
      </c>
      <c r="AL260" s="148">
        <f t="shared" si="62"/>
        <v>0</v>
      </c>
    </row>
    <row r="261" spans="1:38" s="139" customFormat="1" ht="13.5" thickBot="1">
      <c r="A261" s="311"/>
      <c r="B261" s="304"/>
      <c r="C261" s="409"/>
      <c r="D261" s="412"/>
      <c r="E261" s="157"/>
      <c r="F261" s="307"/>
      <c r="G261" s="89">
        <v>785944</v>
      </c>
      <c r="H261" s="158" t="s">
        <v>57</v>
      </c>
      <c r="I261" s="151">
        <f aca="true" t="shared" si="63" ref="I261:AL261">I255+I257+I259</f>
        <v>0</v>
      </c>
      <c r="J261" s="152">
        <f t="shared" si="63"/>
        <v>0</v>
      </c>
      <c r="K261" s="152">
        <f t="shared" si="63"/>
        <v>0</v>
      </c>
      <c r="L261" s="152">
        <f t="shared" si="63"/>
        <v>0</v>
      </c>
      <c r="M261" s="297"/>
      <c r="N261" s="293">
        <f t="shared" si="63"/>
        <v>0</v>
      </c>
      <c r="O261" s="152">
        <f t="shared" si="63"/>
        <v>0</v>
      </c>
      <c r="P261" s="152">
        <f t="shared" si="63"/>
        <v>0</v>
      </c>
      <c r="Q261" s="152">
        <f t="shared" si="63"/>
        <v>0</v>
      </c>
      <c r="R261" s="152">
        <f t="shared" si="63"/>
        <v>0</v>
      </c>
      <c r="S261" s="152">
        <f t="shared" si="63"/>
        <v>0</v>
      </c>
      <c r="T261" s="152">
        <f t="shared" si="63"/>
        <v>0</v>
      </c>
      <c r="U261" s="152">
        <f t="shared" si="63"/>
        <v>0</v>
      </c>
      <c r="V261" s="152">
        <f t="shared" si="63"/>
        <v>0</v>
      </c>
      <c r="W261" s="152">
        <f t="shared" si="63"/>
        <v>0</v>
      </c>
      <c r="X261" s="152">
        <f t="shared" si="63"/>
        <v>0</v>
      </c>
      <c r="Y261" s="152">
        <f t="shared" si="63"/>
        <v>0</v>
      </c>
      <c r="Z261" s="152">
        <f t="shared" si="63"/>
        <v>0</v>
      </c>
      <c r="AA261" s="152">
        <f t="shared" si="63"/>
        <v>0</v>
      </c>
      <c r="AB261" s="152">
        <f t="shared" si="63"/>
        <v>0</v>
      </c>
      <c r="AC261" s="152">
        <f t="shared" si="63"/>
        <v>0</v>
      </c>
      <c r="AD261" s="152">
        <f t="shared" si="63"/>
        <v>0</v>
      </c>
      <c r="AE261" s="152">
        <f t="shared" si="63"/>
        <v>0</v>
      </c>
      <c r="AF261" s="152">
        <f t="shared" si="63"/>
        <v>0</v>
      </c>
      <c r="AG261" s="152">
        <f t="shared" si="63"/>
        <v>0</v>
      </c>
      <c r="AH261" s="152">
        <f t="shared" si="63"/>
        <v>0</v>
      </c>
      <c r="AI261" s="152">
        <f t="shared" si="63"/>
        <v>0</v>
      </c>
      <c r="AJ261" s="152">
        <f t="shared" si="63"/>
        <v>0</v>
      </c>
      <c r="AK261" s="152">
        <f t="shared" si="63"/>
        <v>0</v>
      </c>
      <c r="AL261" s="152">
        <f t="shared" si="63"/>
        <v>0</v>
      </c>
    </row>
    <row r="262" spans="1:38" s="139" customFormat="1" ht="12.75" customHeight="1">
      <c r="A262" s="317">
        <v>32</v>
      </c>
      <c r="B262" s="302" t="s">
        <v>12</v>
      </c>
      <c r="C262" s="407">
        <v>85201</v>
      </c>
      <c r="D262" s="410" t="s">
        <v>28</v>
      </c>
      <c r="E262" s="133"/>
      <c r="F262" s="308">
        <v>2011</v>
      </c>
      <c r="G262" s="85" t="s">
        <v>47</v>
      </c>
      <c r="H262" s="155" t="s">
        <v>59</v>
      </c>
      <c r="I262" s="135">
        <f>369600+554400</f>
        <v>924000</v>
      </c>
      <c r="J262" s="136">
        <f>554400+18400</f>
        <v>572800</v>
      </c>
      <c r="K262" s="136">
        <v>572800</v>
      </c>
      <c r="L262" s="136">
        <f>SUM(I262,K262)</f>
        <v>1496800</v>
      </c>
      <c r="M262" s="296"/>
      <c r="N262" s="290">
        <v>0</v>
      </c>
      <c r="O262" s="137"/>
      <c r="P262" s="138"/>
      <c r="Q262" s="138"/>
      <c r="R262" s="138"/>
      <c r="S262" s="138"/>
      <c r="T262" s="138"/>
      <c r="U262" s="138"/>
      <c r="V262" s="138"/>
      <c r="W262" s="138"/>
      <c r="X262" s="138"/>
      <c r="Y262" s="138"/>
      <c r="Z262" s="138"/>
      <c r="AA262" s="138"/>
      <c r="AB262" s="138"/>
      <c r="AC262" s="138"/>
      <c r="AD262" s="138"/>
      <c r="AE262" s="138"/>
      <c r="AF262" s="138"/>
      <c r="AG262" s="138"/>
      <c r="AH262" s="138"/>
      <c r="AI262" s="138"/>
      <c r="AJ262" s="138"/>
      <c r="AK262" s="138"/>
      <c r="AL262" s="138"/>
    </row>
    <row r="263" spans="1:38" s="139" customFormat="1" ht="9.75" customHeight="1">
      <c r="A263" s="311"/>
      <c r="B263" s="303"/>
      <c r="C263" s="408"/>
      <c r="D263" s="411"/>
      <c r="E263" s="140"/>
      <c r="F263" s="306"/>
      <c r="G263" s="324">
        <v>1496800</v>
      </c>
      <c r="H263" s="156" t="s">
        <v>60</v>
      </c>
      <c r="I263" s="142"/>
      <c r="J263" s="143"/>
      <c r="K263" s="143"/>
      <c r="L263" s="143"/>
      <c r="M263" s="144"/>
      <c r="N263" s="291"/>
      <c r="O263" s="145"/>
      <c r="P263" s="146"/>
      <c r="Q263" s="146"/>
      <c r="R263" s="146"/>
      <c r="S263" s="146"/>
      <c r="T263" s="146"/>
      <c r="U263" s="146"/>
      <c r="V263" s="146"/>
      <c r="W263" s="146"/>
      <c r="X263" s="146"/>
      <c r="Y263" s="146"/>
      <c r="Z263" s="146"/>
      <c r="AA263" s="146"/>
      <c r="AB263" s="146"/>
      <c r="AC263" s="146"/>
      <c r="AD263" s="146"/>
      <c r="AE263" s="146"/>
      <c r="AF263" s="146"/>
      <c r="AG263" s="146"/>
      <c r="AH263" s="146"/>
      <c r="AI263" s="146"/>
      <c r="AJ263" s="146"/>
      <c r="AK263" s="146"/>
      <c r="AL263" s="146"/>
    </row>
    <row r="264" spans="1:38" s="139" customFormat="1" ht="9.75" customHeight="1">
      <c r="A264" s="311"/>
      <c r="B264" s="303"/>
      <c r="C264" s="408"/>
      <c r="D264" s="411"/>
      <c r="E264" s="140"/>
      <c r="F264" s="306"/>
      <c r="G264" s="325"/>
      <c r="H264" s="156" t="s">
        <v>50</v>
      </c>
      <c r="I264" s="142"/>
      <c r="J264" s="143"/>
      <c r="K264" s="143"/>
      <c r="L264" s="143"/>
      <c r="M264" s="144"/>
      <c r="N264" s="291"/>
      <c r="O264" s="145"/>
      <c r="P264" s="146"/>
      <c r="Q264" s="146"/>
      <c r="R264" s="146"/>
      <c r="S264" s="146"/>
      <c r="T264" s="146"/>
      <c r="U264" s="146"/>
      <c r="V264" s="146"/>
      <c r="W264" s="146"/>
      <c r="X264" s="146"/>
      <c r="Y264" s="146"/>
      <c r="Z264" s="146"/>
      <c r="AA264" s="146"/>
      <c r="AB264" s="146"/>
      <c r="AC264" s="146"/>
      <c r="AD264" s="146"/>
      <c r="AE264" s="146"/>
      <c r="AF264" s="146"/>
      <c r="AG264" s="146"/>
      <c r="AH264" s="146"/>
      <c r="AI264" s="146"/>
      <c r="AJ264" s="146"/>
      <c r="AK264" s="146"/>
      <c r="AL264" s="146"/>
    </row>
    <row r="265" spans="1:38" s="139" customFormat="1" ht="9.75" customHeight="1">
      <c r="A265" s="311"/>
      <c r="B265" s="303"/>
      <c r="C265" s="408"/>
      <c r="D265" s="411"/>
      <c r="E265" s="140"/>
      <c r="F265" s="309"/>
      <c r="G265" s="87" t="s">
        <v>51</v>
      </c>
      <c r="H265" s="156" t="s">
        <v>52</v>
      </c>
      <c r="I265" s="142"/>
      <c r="J265" s="143"/>
      <c r="K265" s="143"/>
      <c r="L265" s="143"/>
      <c r="M265" s="144"/>
      <c r="N265" s="291"/>
      <c r="O265" s="145"/>
      <c r="P265" s="146"/>
      <c r="Q265" s="146"/>
      <c r="R265" s="146"/>
      <c r="S265" s="146"/>
      <c r="T265" s="146"/>
      <c r="U265" s="146"/>
      <c r="V265" s="146"/>
      <c r="W265" s="146"/>
      <c r="X265" s="146"/>
      <c r="Y265" s="146"/>
      <c r="Z265" s="146"/>
      <c r="AA265" s="146"/>
      <c r="AB265" s="146"/>
      <c r="AC265" s="146"/>
      <c r="AD265" s="146"/>
      <c r="AE265" s="146"/>
      <c r="AF265" s="146"/>
      <c r="AG265" s="146"/>
      <c r="AH265" s="146"/>
      <c r="AI265" s="146"/>
      <c r="AJ265" s="146"/>
      <c r="AK265" s="146"/>
      <c r="AL265" s="146"/>
    </row>
    <row r="266" spans="1:38" s="139" customFormat="1" ht="9.75" customHeight="1">
      <c r="A266" s="311"/>
      <c r="B266" s="303"/>
      <c r="C266" s="408"/>
      <c r="D266" s="411"/>
      <c r="E266" s="140"/>
      <c r="F266" s="305">
        <v>2016</v>
      </c>
      <c r="G266" s="324">
        <v>0</v>
      </c>
      <c r="H266" s="156" t="s">
        <v>53</v>
      </c>
      <c r="I266" s="142"/>
      <c r="J266" s="143"/>
      <c r="K266" s="143"/>
      <c r="L266" s="143"/>
      <c r="M266" s="144"/>
      <c r="N266" s="291"/>
      <c r="O266" s="145"/>
      <c r="P266" s="146"/>
      <c r="Q266" s="146"/>
      <c r="R266" s="146"/>
      <c r="S266" s="146"/>
      <c r="T266" s="146"/>
      <c r="U266" s="146"/>
      <c r="V266" s="146"/>
      <c r="W266" s="146"/>
      <c r="X266" s="146"/>
      <c r="Y266" s="146"/>
      <c r="Z266" s="146"/>
      <c r="AA266" s="146"/>
      <c r="AB266" s="146"/>
      <c r="AC266" s="146"/>
      <c r="AD266" s="146"/>
      <c r="AE266" s="146"/>
      <c r="AF266" s="146"/>
      <c r="AG266" s="146"/>
      <c r="AH266" s="146"/>
      <c r="AI266" s="146"/>
      <c r="AJ266" s="146"/>
      <c r="AK266" s="146"/>
      <c r="AL266" s="146"/>
    </row>
    <row r="267" spans="1:38" s="139" customFormat="1" ht="9.75" customHeight="1">
      <c r="A267" s="311"/>
      <c r="B267" s="303"/>
      <c r="C267" s="408"/>
      <c r="D267" s="411"/>
      <c r="E267" s="140"/>
      <c r="F267" s="306"/>
      <c r="G267" s="325"/>
      <c r="H267" s="156" t="s">
        <v>54</v>
      </c>
      <c r="I267" s="142"/>
      <c r="J267" s="143"/>
      <c r="K267" s="143"/>
      <c r="L267" s="143"/>
      <c r="M267" s="144"/>
      <c r="N267" s="291"/>
      <c r="O267" s="145"/>
      <c r="P267" s="146"/>
      <c r="Q267" s="146"/>
      <c r="R267" s="146"/>
      <c r="S267" s="146"/>
      <c r="T267" s="146"/>
      <c r="U267" s="146"/>
      <c r="V267" s="146"/>
      <c r="W267" s="146"/>
      <c r="X267" s="146"/>
      <c r="Y267" s="146"/>
      <c r="Z267" s="146"/>
      <c r="AA267" s="146"/>
      <c r="AB267" s="146"/>
      <c r="AC267" s="146"/>
      <c r="AD267" s="146"/>
      <c r="AE267" s="146"/>
      <c r="AF267" s="146"/>
      <c r="AG267" s="146"/>
      <c r="AH267" s="146"/>
      <c r="AI267" s="146"/>
      <c r="AJ267" s="146"/>
      <c r="AK267" s="146"/>
      <c r="AL267" s="146"/>
    </row>
    <row r="268" spans="1:38" s="139" customFormat="1" ht="12.75">
      <c r="A268" s="311"/>
      <c r="B268" s="303"/>
      <c r="C268" s="408"/>
      <c r="D268" s="411"/>
      <c r="E268" s="140"/>
      <c r="F268" s="306"/>
      <c r="G268" s="87" t="s">
        <v>55</v>
      </c>
      <c r="H268" s="156" t="s">
        <v>56</v>
      </c>
      <c r="I268" s="147">
        <f aca="true" t="shared" si="64" ref="I268:AL268">I262+I264+I266</f>
        <v>924000</v>
      </c>
      <c r="J268" s="148">
        <f t="shared" si="64"/>
        <v>572800</v>
      </c>
      <c r="K268" s="148">
        <f t="shared" si="64"/>
        <v>572800</v>
      </c>
      <c r="L268" s="148">
        <f t="shared" si="64"/>
        <v>1496800</v>
      </c>
      <c r="M268" s="297">
        <f>L268/G269</f>
        <v>1</v>
      </c>
      <c r="N268" s="292">
        <f t="shared" si="64"/>
        <v>0</v>
      </c>
      <c r="O268" s="148">
        <f t="shared" si="64"/>
        <v>0</v>
      </c>
      <c r="P268" s="148">
        <f t="shared" si="64"/>
        <v>0</v>
      </c>
      <c r="Q268" s="148">
        <f t="shared" si="64"/>
        <v>0</v>
      </c>
      <c r="R268" s="148">
        <f t="shared" si="64"/>
        <v>0</v>
      </c>
      <c r="S268" s="148">
        <f t="shared" si="64"/>
        <v>0</v>
      </c>
      <c r="T268" s="148">
        <f t="shared" si="64"/>
        <v>0</v>
      </c>
      <c r="U268" s="148">
        <f t="shared" si="64"/>
        <v>0</v>
      </c>
      <c r="V268" s="148">
        <f t="shared" si="64"/>
        <v>0</v>
      </c>
      <c r="W268" s="148">
        <f t="shared" si="64"/>
        <v>0</v>
      </c>
      <c r="X268" s="148">
        <f t="shared" si="64"/>
        <v>0</v>
      </c>
      <c r="Y268" s="148">
        <f t="shared" si="64"/>
        <v>0</v>
      </c>
      <c r="Z268" s="148">
        <f t="shared" si="64"/>
        <v>0</v>
      </c>
      <c r="AA268" s="148">
        <f t="shared" si="64"/>
        <v>0</v>
      </c>
      <c r="AB268" s="148">
        <f t="shared" si="64"/>
        <v>0</v>
      </c>
      <c r="AC268" s="148">
        <f t="shared" si="64"/>
        <v>0</v>
      </c>
      <c r="AD268" s="148">
        <f t="shared" si="64"/>
        <v>0</v>
      </c>
      <c r="AE268" s="148">
        <f t="shared" si="64"/>
        <v>0</v>
      </c>
      <c r="AF268" s="148">
        <f t="shared" si="64"/>
        <v>0</v>
      </c>
      <c r="AG268" s="148">
        <f t="shared" si="64"/>
        <v>0</v>
      </c>
      <c r="AH268" s="148">
        <f t="shared" si="64"/>
        <v>0</v>
      </c>
      <c r="AI268" s="148">
        <f t="shared" si="64"/>
        <v>0</v>
      </c>
      <c r="AJ268" s="148">
        <f t="shared" si="64"/>
        <v>0</v>
      </c>
      <c r="AK268" s="148">
        <f t="shared" si="64"/>
        <v>0</v>
      </c>
      <c r="AL268" s="148">
        <f t="shared" si="64"/>
        <v>0</v>
      </c>
    </row>
    <row r="269" spans="1:38" s="139" customFormat="1" ht="13.5" thickBot="1">
      <c r="A269" s="311"/>
      <c r="B269" s="304"/>
      <c r="C269" s="409"/>
      <c r="D269" s="412"/>
      <c r="E269" s="157"/>
      <c r="F269" s="307"/>
      <c r="G269" s="89">
        <f>SUM(G263)</f>
        <v>1496800</v>
      </c>
      <c r="H269" s="158" t="s">
        <v>57</v>
      </c>
      <c r="I269" s="151">
        <f aca="true" t="shared" si="65" ref="I269:AL269">I263+I265+I267</f>
        <v>0</v>
      </c>
      <c r="J269" s="152">
        <f t="shared" si="65"/>
        <v>0</v>
      </c>
      <c r="K269" s="152">
        <f t="shared" si="65"/>
        <v>0</v>
      </c>
      <c r="L269" s="152">
        <f t="shared" si="65"/>
        <v>0</v>
      </c>
      <c r="M269" s="297"/>
      <c r="N269" s="293">
        <f t="shared" si="65"/>
        <v>0</v>
      </c>
      <c r="O269" s="152">
        <f t="shared" si="65"/>
        <v>0</v>
      </c>
      <c r="P269" s="152">
        <f t="shared" si="65"/>
        <v>0</v>
      </c>
      <c r="Q269" s="152">
        <f t="shared" si="65"/>
        <v>0</v>
      </c>
      <c r="R269" s="152">
        <f t="shared" si="65"/>
        <v>0</v>
      </c>
      <c r="S269" s="152">
        <f t="shared" si="65"/>
        <v>0</v>
      </c>
      <c r="T269" s="152">
        <f t="shared" si="65"/>
        <v>0</v>
      </c>
      <c r="U269" s="152">
        <f t="shared" si="65"/>
        <v>0</v>
      </c>
      <c r="V269" s="152">
        <f t="shared" si="65"/>
        <v>0</v>
      </c>
      <c r="W269" s="152">
        <f t="shared" si="65"/>
        <v>0</v>
      </c>
      <c r="X269" s="152">
        <f t="shared" si="65"/>
        <v>0</v>
      </c>
      <c r="Y269" s="152">
        <f t="shared" si="65"/>
        <v>0</v>
      </c>
      <c r="Z269" s="152">
        <f t="shared" si="65"/>
        <v>0</v>
      </c>
      <c r="AA269" s="152">
        <f t="shared" si="65"/>
        <v>0</v>
      </c>
      <c r="AB269" s="152">
        <f t="shared" si="65"/>
        <v>0</v>
      </c>
      <c r="AC269" s="152">
        <f t="shared" si="65"/>
        <v>0</v>
      </c>
      <c r="AD269" s="152">
        <f t="shared" si="65"/>
        <v>0</v>
      </c>
      <c r="AE269" s="152">
        <f t="shared" si="65"/>
        <v>0</v>
      </c>
      <c r="AF269" s="152">
        <f t="shared" si="65"/>
        <v>0</v>
      </c>
      <c r="AG269" s="152">
        <f t="shared" si="65"/>
        <v>0</v>
      </c>
      <c r="AH269" s="152">
        <f t="shared" si="65"/>
        <v>0</v>
      </c>
      <c r="AI269" s="152">
        <f t="shared" si="65"/>
        <v>0</v>
      </c>
      <c r="AJ269" s="152">
        <f t="shared" si="65"/>
        <v>0</v>
      </c>
      <c r="AK269" s="152">
        <f t="shared" si="65"/>
        <v>0</v>
      </c>
      <c r="AL269" s="152">
        <f t="shared" si="65"/>
        <v>0</v>
      </c>
    </row>
    <row r="270" spans="1:38" s="139" customFormat="1" ht="12.75" customHeight="1">
      <c r="A270" s="317">
        <v>33</v>
      </c>
      <c r="B270" s="302" t="s">
        <v>13</v>
      </c>
      <c r="C270" s="407">
        <v>85201</v>
      </c>
      <c r="D270" s="410" t="s">
        <v>28</v>
      </c>
      <c r="E270" s="133"/>
      <c r="F270" s="308">
        <v>2008</v>
      </c>
      <c r="G270" s="85" t="s">
        <v>47</v>
      </c>
      <c r="H270" s="155" t="s">
        <v>59</v>
      </c>
      <c r="I270" s="135">
        <f>152652+52981</f>
        <v>205633</v>
      </c>
      <c r="J270" s="136">
        <f>53164+1036</f>
        <v>54200</v>
      </c>
      <c r="K270" s="136">
        <v>54179</v>
      </c>
      <c r="L270" s="136">
        <f>SUM(I270,K270)</f>
        <v>259812</v>
      </c>
      <c r="M270" s="296"/>
      <c r="N270" s="290">
        <v>0</v>
      </c>
      <c r="O270" s="137"/>
      <c r="P270" s="138"/>
      <c r="Q270" s="138"/>
      <c r="R270" s="138"/>
      <c r="S270" s="138"/>
      <c r="T270" s="138"/>
      <c r="U270" s="138"/>
      <c r="V270" s="138"/>
      <c r="W270" s="138"/>
      <c r="X270" s="138"/>
      <c r="Y270" s="138"/>
      <c r="Z270" s="138"/>
      <c r="AA270" s="138"/>
      <c r="AB270" s="138"/>
      <c r="AC270" s="138"/>
      <c r="AD270" s="138"/>
      <c r="AE270" s="138"/>
      <c r="AF270" s="138"/>
      <c r="AG270" s="138"/>
      <c r="AH270" s="138"/>
      <c r="AI270" s="138"/>
      <c r="AJ270" s="138"/>
      <c r="AK270" s="138"/>
      <c r="AL270" s="138"/>
    </row>
    <row r="271" spans="1:38" s="139" customFormat="1" ht="12" customHeight="1">
      <c r="A271" s="311"/>
      <c r="B271" s="303"/>
      <c r="C271" s="408"/>
      <c r="D271" s="411"/>
      <c r="E271" s="140"/>
      <c r="F271" s="306"/>
      <c r="G271" s="324">
        <v>259812</v>
      </c>
      <c r="H271" s="156" t="s">
        <v>60</v>
      </c>
      <c r="I271" s="142"/>
      <c r="J271" s="143"/>
      <c r="K271" s="143"/>
      <c r="L271" s="143"/>
      <c r="M271" s="144"/>
      <c r="N271" s="291"/>
      <c r="O271" s="145"/>
      <c r="P271" s="146"/>
      <c r="Q271" s="146"/>
      <c r="R271" s="146"/>
      <c r="S271" s="146"/>
      <c r="T271" s="146"/>
      <c r="U271" s="146"/>
      <c r="V271" s="146"/>
      <c r="W271" s="146"/>
      <c r="X271" s="146"/>
      <c r="Y271" s="146"/>
      <c r="Z271" s="146"/>
      <c r="AA271" s="146"/>
      <c r="AB271" s="146"/>
      <c r="AC271" s="146"/>
      <c r="AD271" s="146"/>
      <c r="AE271" s="146"/>
      <c r="AF271" s="146"/>
      <c r="AG271" s="146"/>
      <c r="AH271" s="146"/>
      <c r="AI271" s="146"/>
      <c r="AJ271" s="146"/>
      <c r="AK271" s="146"/>
      <c r="AL271" s="146"/>
    </row>
    <row r="272" spans="1:38" s="139" customFormat="1" ht="12" customHeight="1">
      <c r="A272" s="311"/>
      <c r="B272" s="303"/>
      <c r="C272" s="408"/>
      <c r="D272" s="411"/>
      <c r="E272" s="140"/>
      <c r="F272" s="306"/>
      <c r="G272" s="325"/>
      <c r="H272" s="156" t="s">
        <v>50</v>
      </c>
      <c r="I272" s="142"/>
      <c r="J272" s="143"/>
      <c r="K272" s="143"/>
      <c r="L272" s="143"/>
      <c r="M272" s="144"/>
      <c r="N272" s="291"/>
      <c r="O272" s="145"/>
      <c r="P272" s="146"/>
      <c r="Q272" s="146"/>
      <c r="R272" s="146"/>
      <c r="S272" s="146"/>
      <c r="T272" s="146"/>
      <c r="U272" s="146"/>
      <c r="V272" s="146"/>
      <c r="W272" s="146"/>
      <c r="X272" s="146"/>
      <c r="Y272" s="146"/>
      <c r="Z272" s="146"/>
      <c r="AA272" s="146"/>
      <c r="AB272" s="146"/>
      <c r="AC272" s="146"/>
      <c r="AD272" s="146"/>
      <c r="AE272" s="146"/>
      <c r="AF272" s="146"/>
      <c r="AG272" s="146"/>
      <c r="AH272" s="146"/>
      <c r="AI272" s="146"/>
      <c r="AJ272" s="146"/>
      <c r="AK272" s="146"/>
      <c r="AL272" s="146"/>
    </row>
    <row r="273" spans="1:38" s="139" customFormat="1" ht="12" customHeight="1">
      <c r="A273" s="311"/>
      <c r="B273" s="303"/>
      <c r="C273" s="408"/>
      <c r="D273" s="411"/>
      <c r="E273" s="140"/>
      <c r="F273" s="309"/>
      <c r="G273" s="87" t="s">
        <v>51</v>
      </c>
      <c r="H273" s="156" t="s">
        <v>52</v>
      </c>
      <c r="I273" s="142"/>
      <c r="J273" s="143"/>
      <c r="K273" s="143"/>
      <c r="L273" s="143"/>
      <c r="M273" s="144"/>
      <c r="N273" s="291"/>
      <c r="O273" s="145"/>
      <c r="P273" s="146"/>
      <c r="Q273" s="146"/>
      <c r="R273" s="146"/>
      <c r="S273" s="146"/>
      <c r="T273" s="146"/>
      <c r="U273" s="146"/>
      <c r="V273" s="146"/>
      <c r="W273" s="146"/>
      <c r="X273" s="146"/>
      <c r="Y273" s="146"/>
      <c r="Z273" s="146"/>
      <c r="AA273" s="146"/>
      <c r="AB273" s="146"/>
      <c r="AC273" s="146"/>
      <c r="AD273" s="146"/>
      <c r="AE273" s="146"/>
      <c r="AF273" s="146"/>
      <c r="AG273" s="146"/>
      <c r="AH273" s="146"/>
      <c r="AI273" s="146"/>
      <c r="AJ273" s="146"/>
      <c r="AK273" s="146"/>
      <c r="AL273" s="146"/>
    </row>
    <row r="274" spans="1:38" s="139" customFormat="1" ht="12" customHeight="1">
      <c r="A274" s="311"/>
      <c r="B274" s="303"/>
      <c r="C274" s="408"/>
      <c r="D274" s="411"/>
      <c r="E274" s="140"/>
      <c r="F274" s="305">
        <v>2013</v>
      </c>
      <c r="G274" s="324">
        <v>0</v>
      </c>
      <c r="H274" s="156" t="s">
        <v>53</v>
      </c>
      <c r="I274" s="142"/>
      <c r="J274" s="143"/>
      <c r="K274" s="143"/>
      <c r="L274" s="143"/>
      <c r="M274" s="144"/>
      <c r="N274" s="291"/>
      <c r="O274" s="145"/>
      <c r="P274" s="146"/>
      <c r="Q274" s="146"/>
      <c r="R274" s="146"/>
      <c r="S274" s="146"/>
      <c r="T274" s="146"/>
      <c r="U274" s="146"/>
      <c r="V274" s="146"/>
      <c r="W274" s="146"/>
      <c r="X274" s="146"/>
      <c r="Y274" s="146"/>
      <c r="Z274" s="146"/>
      <c r="AA274" s="146"/>
      <c r="AB274" s="146"/>
      <c r="AC274" s="146"/>
      <c r="AD274" s="146"/>
      <c r="AE274" s="146"/>
      <c r="AF274" s="146"/>
      <c r="AG274" s="146"/>
      <c r="AH274" s="146"/>
      <c r="AI274" s="146"/>
      <c r="AJ274" s="146"/>
      <c r="AK274" s="146"/>
      <c r="AL274" s="146"/>
    </row>
    <row r="275" spans="1:38" s="139" customFormat="1" ht="12" customHeight="1">
      <c r="A275" s="311"/>
      <c r="B275" s="303"/>
      <c r="C275" s="408"/>
      <c r="D275" s="411"/>
      <c r="E275" s="140"/>
      <c r="F275" s="306"/>
      <c r="G275" s="325"/>
      <c r="H275" s="156" t="s">
        <v>54</v>
      </c>
      <c r="I275" s="142"/>
      <c r="J275" s="143"/>
      <c r="K275" s="143"/>
      <c r="L275" s="143"/>
      <c r="M275" s="144"/>
      <c r="N275" s="291"/>
      <c r="O275" s="145"/>
      <c r="P275" s="146"/>
      <c r="Q275" s="146"/>
      <c r="R275" s="146"/>
      <c r="S275" s="146"/>
      <c r="T275" s="146"/>
      <c r="U275" s="146"/>
      <c r="V275" s="146"/>
      <c r="W275" s="146"/>
      <c r="X275" s="146"/>
      <c r="Y275" s="146"/>
      <c r="Z275" s="146"/>
      <c r="AA275" s="146"/>
      <c r="AB275" s="146"/>
      <c r="AC275" s="146"/>
      <c r="AD275" s="146"/>
      <c r="AE275" s="146"/>
      <c r="AF275" s="146"/>
      <c r="AG275" s="146"/>
      <c r="AH275" s="146"/>
      <c r="AI275" s="146"/>
      <c r="AJ275" s="146"/>
      <c r="AK275" s="146"/>
      <c r="AL275" s="146"/>
    </row>
    <row r="276" spans="1:38" s="139" customFormat="1" ht="12.75">
      <c r="A276" s="311"/>
      <c r="B276" s="303"/>
      <c r="C276" s="408"/>
      <c r="D276" s="411"/>
      <c r="E276" s="140"/>
      <c r="F276" s="306"/>
      <c r="G276" s="87" t="s">
        <v>55</v>
      </c>
      <c r="H276" s="156" t="s">
        <v>56</v>
      </c>
      <c r="I276" s="147">
        <f aca="true" t="shared" si="66" ref="I276:AL276">I270+I272+I274</f>
        <v>205633</v>
      </c>
      <c r="J276" s="148">
        <f t="shared" si="66"/>
        <v>54200</v>
      </c>
      <c r="K276" s="148">
        <f t="shared" si="66"/>
        <v>54179</v>
      </c>
      <c r="L276" s="148">
        <f t="shared" si="66"/>
        <v>259812</v>
      </c>
      <c r="M276" s="297">
        <f>L276/G277</f>
        <v>1</v>
      </c>
      <c r="N276" s="292">
        <f t="shared" si="66"/>
        <v>0</v>
      </c>
      <c r="O276" s="148">
        <f t="shared" si="66"/>
        <v>0</v>
      </c>
      <c r="P276" s="148">
        <f t="shared" si="66"/>
        <v>0</v>
      </c>
      <c r="Q276" s="148">
        <f t="shared" si="66"/>
        <v>0</v>
      </c>
      <c r="R276" s="148">
        <f t="shared" si="66"/>
        <v>0</v>
      </c>
      <c r="S276" s="148">
        <f t="shared" si="66"/>
        <v>0</v>
      </c>
      <c r="T276" s="148">
        <f t="shared" si="66"/>
        <v>0</v>
      </c>
      <c r="U276" s="148">
        <f t="shared" si="66"/>
        <v>0</v>
      </c>
      <c r="V276" s="148">
        <f t="shared" si="66"/>
        <v>0</v>
      </c>
      <c r="W276" s="148">
        <f t="shared" si="66"/>
        <v>0</v>
      </c>
      <c r="X276" s="148">
        <f t="shared" si="66"/>
        <v>0</v>
      </c>
      <c r="Y276" s="148">
        <f t="shared" si="66"/>
        <v>0</v>
      </c>
      <c r="Z276" s="148">
        <f t="shared" si="66"/>
        <v>0</v>
      </c>
      <c r="AA276" s="148">
        <f t="shared" si="66"/>
        <v>0</v>
      </c>
      <c r="AB276" s="148">
        <f t="shared" si="66"/>
        <v>0</v>
      </c>
      <c r="AC276" s="148">
        <f t="shared" si="66"/>
        <v>0</v>
      </c>
      <c r="AD276" s="148">
        <f t="shared" si="66"/>
        <v>0</v>
      </c>
      <c r="AE276" s="148">
        <f t="shared" si="66"/>
        <v>0</v>
      </c>
      <c r="AF276" s="148">
        <f t="shared" si="66"/>
        <v>0</v>
      </c>
      <c r="AG276" s="148">
        <f t="shared" si="66"/>
        <v>0</v>
      </c>
      <c r="AH276" s="148">
        <f t="shared" si="66"/>
        <v>0</v>
      </c>
      <c r="AI276" s="148">
        <f t="shared" si="66"/>
        <v>0</v>
      </c>
      <c r="AJ276" s="148">
        <f t="shared" si="66"/>
        <v>0</v>
      </c>
      <c r="AK276" s="148">
        <f t="shared" si="66"/>
        <v>0</v>
      </c>
      <c r="AL276" s="148">
        <f t="shared" si="66"/>
        <v>0</v>
      </c>
    </row>
    <row r="277" spans="1:38" s="139" customFormat="1" ht="13.5" thickBot="1">
      <c r="A277" s="311"/>
      <c r="B277" s="304"/>
      <c r="C277" s="409"/>
      <c r="D277" s="412"/>
      <c r="E277" s="157"/>
      <c r="F277" s="307"/>
      <c r="G277" s="89">
        <f>SUM(G271)</f>
        <v>259812</v>
      </c>
      <c r="H277" s="158" t="s">
        <v>57</v>
      </c>
      <c r="I277" s="151">
        <f aca="true" t="shared" si="67" ref="I277:AL277">I271+I273+I275</f>
        <v>0</v>
      </c>
      <c r="J277" s="152">
        <f t="shared" si="67"/>
        <v>0</v>
      </c>
      <c r="K277" s="152">
        <f t="shared" si="67"/>
        <v>0</v>
      </c>
      <c r="L277" s="152">
        <f t="shared" si="67"/>
        <v>0</v>
      </c>
      <c r="M277" s="297"/>
      <c r="N277" s="293">
        <f t="shared" si="67"/>
        <v>0</v>
      </c>
      <c r="O277" s="152">
        <f t="shared" si="67"/>
        <v>0</v>
      </c>
      <c r="P277" s="152">
        <f t="shared" si="67"/>
        <v>0</v>
      </c>
      <c r="Q277" s="152">
        <f t="shared" si="67"/>
        <v>0</v>
      </c>
      <c r="R277" s="152">
        <f t="shared" si="67"/>
        <v>0</v>
      </c>
      <c r="S277" s="152">
        <f t="shared" si="67"/>
        <v>0</v>
      </c>
      <c r="T277" s="152">
        <f t="shared" si="67"/>
        <v>0</v>
      </c>
      <c r="U277" s="152">
        <f t="shared" si="67"/>
        <v>0</v>
      </c>
      <c r="V277" s="152">
        <f t="shared" si="67"/>
        <v>0</v>
      </c>
      <c r="W277" s="152">
        <f t="shared" si="67"/>
        <v>0</v>
      </c>
      <c r="X277" s="152">
        <f t="shared" si="67"/>
        <v>0</v>
      </c>
      <c r="Y277" s="152">
        <f t="shared" si="67"/>
        <v>0</v>
      </c>
      <c r="Z277" s="152">
        <f t="shared" si="67"/>
        <v>0</v>
      </c>
      <c r="AA277" s="152">
        <f t="shared" si="67"/>
        <v>0</v>
      </c>
      <c r="AB277" s="152">
        <f t="shared" si="67"/>
        <v>0</v>
      </c>
      <c r="AC277" s="152">
        <f t="shared" si="67"/>
        <v>0</v>
      </c>
      <c r="AD277" s="152">
        <f t="shared" si="67"/>
        <v>0</v>
      </c>
      <c r="AE277" s="152">
        <f t="shared" si="67"/>
        <v>0</v>
      </c>
      <c r="AF277" s="152">
        <f t="shared" si="67"/>
        <v>0</v>
      </c>
      <c r="AG277" s="152">
        <f t="shared" si="67"/>
        <v>0</v>
      </c>
      <c r="AH277" s="152">
        <f t="shared" si="67"/>
        <v>0</v>
      </c>
      <c r="AI277" s="152">
        <f t="shared" si="67"/>
        <v>0</v>
      </c>
      <c r="AJ277" s="152">
        <f t="shared" si="67"/>
        <v>0</v>
      </c>
      <c r="AK277" s="152">
        <f t="shared" si="67"/>
        <v>0</v>
      </c>
      <c r="AL277" s="152">
        <f t="shared" si="67"/>
        <v>0</v>
      </c>
    </row>
    <row r="278" spans="1:38" s="139" customFormat="1" ht="12.75" customHeight="1">
      <c r="A278" s="317">
        <v>34</v>
      </c>
      <c r="B278" s="302" t="s">
        <v>14</v>
      </c>
      <c r="C278" s="407">
        <v>85201</v>
      </c>
      <c r="D278" s="410" t="s">
        <v>28</v>
      </c>
      <c r="E278" s="133"/>
      <c r="F278" s="308">
        <v>2010</v>
      </c>
      <c r="G278" s="85" t="s">
        <v>47</v>
      </c>
      <c r="H278" s="155" t="s">
        <v>59</v>
      </c>
      <c r="I278" s="135">
        <f>43674.35+41575</f>
        <v>85249.35</v>
      </c>
      <c r="J278" s="136">
        <f>55860-12713</f>
        <v>43147</v>
      </c>
      <c r="K278" s="136">
        <v>42380</v>
      </c>
      <c r="L278" s="136">
        <f>SUM(I278,K278)</f>
        <v>127629.35</v>
      </c>
      <c r="M278" s="296"/>
      <c r="N278" s="290">
        <v>0</v>
      </c>
      <c r="O278" s="137"/>
      <c r="P278" s="138"/>
      <c r="Q278" s="138"/>
      <c r="R278" s="138"/>
      <c r="S278" s="138"/>
      <c r="T278" s="138"/>
      <c r="U278" s="138"/>
      <c r="V278" s="138"/>
      <c r="W278" s="138"/>
      <c r="X278" s="138"/>
      <c r="Y278" s="138"/>
      <c r="Z278" s="138"/>
      <c r="AA278" s="138"/>
      <c r="AB278" s="138"/>
      <c r="AC278" s="138"/>
      <c r="AD278" s="138"/>
      <c r="AE278" s="138"/>
      <c r="AF278" s="138"/>
      <c r="AG278" s="138"/>
      <c r="AH278" s="138"/>
      <c r="AI278" s="138"/>
      <c r="AJ278" s="138"/>
      <c r="AK278" s="138"/>
      <c r="AL278" s="138"/>
    </row>
    <row r="279" spans="1:38" s="139" customFormat="1" ht="11.25" customHeight="1">
      <c r="A279" s="311"/>
      <c r="B279" s="303"/>
      <c r="C279" s="408"/>
      <c r="D279" s="411"/>
      <c r="E279" s="140"/>
      <c r="F279" s="306"/>
      <c r="G279" s="324">
        <v>127629</v>
      </c>
      <c r="H279" s="156" t="s">
        <v>60</v>
      </c>
      <c r="I279" s="142"/>
      <c r="J279" s="143"/>
      <c r="K279" s="143"/>
      <c r="L279" s="143"/>
      <c r="M279" s="144"/>
      <c r="N279" s="291"/>
      <c r="O279" s="145"/>
      <c r="P279" s="146"/>
      <c r="Q279" s="146"/>
      <c r="R279" s="146"/>
      <c r="S279" s="146"/>
      <c r="T279" s="146"/>
      <c r="U279" s="146"/>
      <c r="V279" s="146"/>
      <c r="W279" s="146"/>
      <c r="X279" s="146"/>
      <c r="Y279" s="146"/>
      <c r="Z279" s="146"/>
      <c r="AA279" s="146"/>
      <c r="AB279" s="146"/>
      <c r="AC279" s="146"/>
      <c r="AD279" s="146"/>
      <c r="AE279" s="146"/>
      <c r="AF279" s="146"/>
      <c r="AG279" s="146"/>
      <c r="AH279" s="146"/>
      <c r="AI279" s="146"/>
      <c r="AJ279" s="146"/>
      <c r="AK279" s="146"/>
      <c r="AL279" s="146"/>
    </row>
    <row r="280" spans="1:38" s="139" customFormat="1" ht="11.25" customHeight="1">
      <c r="A280" s="311"/>
      <c r="B280" s="303"/>
      <c r="C280" s="408"/>
      <c r="D280" s="411"/>
      <c r="E280" s="140"/>
      <c r="F280" s="306"/>
      <c r="G280" s="325"/>
      <c r="H280" s="156" t="s">
        <v>50</v>
      </c>
      <c r="I280" s="142"/>
      <c r="J280" s="143"/>
      <c r="K280" s="143"/>
      <c r="L280" s="143"/>
      <c r="M280" s="144"/>
      <c r="N280" s="291"/>
      <c r="O280" s="145"/>
      <c r="P280" s="146"/>
      <c r="Q280" s="146"/>
      <c r="R280" s="146"/>
      <c r="S280" s="146"/>
      <c r="T280" s="146"/>
      <c r="U280" s="146"/>
      <c r="V280" s="146"/>
      <c r="W280" s="146"/>
      <c r="X280" s="146"/>
      <c r="Y280" s="146"/>
      <c r="Z280" s="146"/>
      <c r="AA280" s="146"/>
      <c r="AB280" s="146"/>
      <c r="AC280" s="146"/>
      <c r="AD280" s="146"/>
      <c r="AE280" s="146"/>
      <c r="AF280" s="146"/>
      <c r="AG280" s="146"/>
      <c r="AH280" s="146"/>
      <c r="AI280" s="146"/>
      <c r="AJ280" s="146"/>
      <c r="AK280" s="146"/>
      <c r="AL280" s="146"/>
    </row>
    <row r="281" spans="1:38" s="139" customFormat="1" ht="11.25" customHeight="1">
      <c r="A281" s="311"/>
      <c r="B281" s="303"/>
      <c r="C281" s="408"/>
      <c r="D281" s="411"/>
      <c r="E281" s="140"/>
      <c r="F281" s="309"/>
      <c r="G281" s="87" t="s">
        <v>51</v>
      </c>
      <c r="H281" s="156" t="s">
        <v>52</v>
      </c>
      <c r="I281" s="142"/>
      <c r="J281" s="143"/>
      <c r="K281" s="143"/>
      <c r="L281" s="143"/>
      <c r="M281" s="144"/>
      <c r="N281" s="291"/>
      <c r="O281" s="145"/>
      <c r="P281" s="146"/>
      <c r="Q281" s="146"/>
      <c r="R281" s="146"/>
      <c r="S281" s="146"/>
      <c r="T281" s="146"/>
      <c r="U281" s="146"/>
      <c r="V281" s="146"/>
      <c r="W281" s="146"/>
      <c r="X281" s="146"/>
      <c r="Y281" s="146"/>
      <c r="Z281" s="146"/>
      <c r="AA281" s="146"/>
      <c r="AB281" s="146"/>
      <c r="AC281" s="146"/>
      <c r="AD281" s="146"/>
      <c r="AE281" s="146"/>
      <c r="AF281" s="146"/>
      <c r="AG281" s="146"/>
      <c r="AH281" s="146"/>
      <c r="AI281" s="146"/>
      <c r="AJ281" s="146"/>
      <c r="AK281" s="146"/>
      <c r="AL281" s="146"/>
    </row>
    <row r="282" spans="1:38" s="139" customFormat="1" ht="11.25" customHeight="1">
      <c r="A282" s="311"/>
      <c r="B282" s="303"/>
      <c r="C282" s="408"/>
      <c r="D282" s="411"/>
      <c r="E282" s="140"/>
      <c r="F282" s="305">
        <v>2015</v>
      </c>
      <c r="G282" s="324">
        <v>0</v>
      </c>
      <c r="H282" s="156" t="s">
        <v>53</v>
      </c>
      <c r="I282" s="142"/>
      <c r="J282" s="143"/>
      <c r="K282" s="143"/>
      <c r="L282" s="143"/>
      <c r="M282" s="144"/>
      <c r="N282" s="291"/>
      <c r="O282" s="145"/>
      <c r="P282" s="146"/>
      <c r="Q282" s="146"/>
      <c r="R282" s="146"/>
      <c r="S282" s="146"/>
      <c r="T282" s="146"/>
      <c r="U282" s="146"/>
      <c r="V282" s="146"/>
      <c r="W282" s="146"/>
      <c r="X282" s="146"/>
      <c r="Y282" s="146"/>
      <c r="Z282" s="146"/>
      <c r="AA282" s="146"/>
      <c r="AB282" s="146"/>
      <c r="AC282" s="146"/>
      <c r="AD282" s="146"/>
      <c r="AE282" s="146"/>
      <c r="AF282" s="146"/>
      <c r="AG282" s="146"/>
      <c r="AH282" s="146"/>
      <c r="AI282" s="146"/>
      <c r="AJ282" s="146"/>
      <c r="AK282" s="146"/>
      <c r="AL282" s="146"/>
    </row>
    <row r="283" spans="1:38" s="139" customFormat="1" ht="11.25" customHeight="1">
      <c r="A283" s="311"/>
      <c r="B283" s="303"/>
      <c r="C283" s="408"/>
      <c r="D283" s="411"/>
      <c r="E283" s="140"/>
      <c r="F283" s="306"/>
      <c r="G283" s="325"/>
      <c r="H283" s="156" t="s">
        <v>54</v>
      </c>
      <c r="I283" s="142"/>
      <c r="J283" s="143"/>
      <c r="K283" s="143"/>
      <c r="L283" s="143"/>
      <c r="M283" s="144"/>
      <c r="N283" s="291"/>
      <c r="O283" s="145"/>
      <c r="P283" s="146"/>
      <c r="Q283" s="146"/>
      <c r="R283" s="146"/>
      <c r="S283" s="146"/>
      <c r="T283" s="146"/>
      <c r="U283" s="146"/>
      <c r="V283" s="146"/>
      <c r="W283" s="146"/>
      <c r="X283" s="146"/>
      <c r="Y283" s="146"/>
      <c r="Z283" s="146"/>
      <c r="AA283" s="146"/>
      <c r="AB283" s="146"/>
      <c r="AC283" s="146"/>
      <c r="AD283" s="146"/>
      <c r="AE283" s="146"/>
      <c r="AF283" s="146"/>
      <c r="AG283" s="146"/>
      <c r="AH283" s="146"/>
      <c r="AI283" s="146"/>
      <c r="AJ283" s="146"/>
      <c r="AK283" s="146"/>
      <c r="AL283" s="146"/>
    </row>
    <row r="284" spans="1:38" s="139" customFormat="1" ht="11.25" customHeight="1">
      <c r="A284" s="311"/>
      <c r="B284" s="303"/>
      <c r="C284" s="408"/>
      <c r="D284" s="411"/>
      <c r="E284" s="140"/>
      <c r="F284" s="306"/>
      <c r="G284" s="87" t="s">
        <v>55</v>
      </c>
      <c r="H284" s="156" t="s">
        <v>56</v>
      </c>
      <c r="I284" s="147">
        <f aca="true" t="shared" si="68" ref="I284:AL284">I278+I280+I282</f>
        <v>85249.35</v>
      </c>
      <c r="J284" s="148">
        <f t="shared" si="68"/>
        <v>43147</v>
      </c>
      <c r="K284" s="148">
        <f t="shared" si="68"/>
        <v>42380</v>
      </c>
      <c r="L284" s="148">
        <f t="shared" si="68"/>
        <v>127629.35</v>
      </c>
      <c r="M284" s="297">
        <f>L284/G285</f>
        <v>1.0000027423234532</v>
      </c>
      <c r="N284" s="292">
        <f t="shared" si="68"/>
        <v>0</v>
      </c>
      <c r="O284" s="148">
        <f t="shared" si="68"/>
        <v>0</v>
      </c>
      <c r="P284" s="148">
        <f t="shared" si="68"/>
        <v>0</v>
      </c>
      <c r="Q284" s="148">
        <f t="shared" si="68"/>
        <v>0</v>
      </c>
      <c r="R284" s="148">
        <f t="shared" si="68"/>
        <v>0</v>
      </c>
      <c r="S284" s="148">
        <f t="shared" si="68"/>
        <v>0</v>
      </c>
      <c r="T284" s="148">
        <f t="shared" si="68"/>
        <v>0</v>
      </c>
      <c r="U284" s="148">
        <f t="shared" si="68"/>
        <v>0</v>
      </c>
      <c r="V284" s="148">
        <f t="shared" si="68"/>
        <v>0</v>
      </c>
      <c r="W284" s="148">
        <f t="shared" si="68"/>
        <v>0</v>
      </c>
      <c r="X284" s="148">
        <f t="shared" si="68"/>
        <v>0</v>
      </c>
      <c r="Y284" s="148">
        <f t="shared" si="68"/>
        <v>0</v>
      </c>
      <c r="Z284" s="148">
        <f t="shared" si="68"/>
        <v>0</v>
      </c>
      <c r="AA284" s="148">
        <f t="shared" si="68"/>
        <v>0</v>
      </c>
      <c r="AB284" s="148">
        <f t="shared" si="68"/>
        <v>0</v>
      </c>
      <c r="AC284" s="148">
        <f t="shared" si="68"/>
        <v>0</v>
      </c>
      <c r="AD284" s="148">
        <f t="shared" si="68"/>
        <v>0</v>
      </c>
      <c r="AE284" s="148">
        <f t="shared" si="68"/>
        <v>0</v>
      </c>
      <c r="AF284" s="148">
        <f t="shared" si="68"/>
        <v>0</v>
      </c>
      <c r="AG284" s="148">
        <f t="shared" si="68"/>
        <v>0</v>
      </c>
      <c r="AH284" s="148">
        <f t="shared" si="68"/>
        <v>0</v>
      </c>
      <c r="AI284" s="148">
        <f t="shared" si="68"/>
        <v>0</v>
      </c>
      <c r="AJ284" s="148">
        <f t="shared" si="68"/>
        <v>0</v>
      </c>
      <c r="AK284" s="148">
        <f t="shared" si="68"/>
        <v>0</v>
      </c>
      <c r="AL284" s="148">
        <f t="shared" si="68"/>
        <v>0</v>
      </c>
    </row>
    <row r="285" spans="1:38" s="139" customFormat="1" ht="13.5" customHeight="1" thickBot="1">
      <c r="A285" s="311"/>
      <c r="B285" s="304"/>
      <c r="C285" s="409"/>
      <c r="D285" s="412"/>
      <c r="E285" s="157"/>
      <c r="F285" s="307"/>
      <c r="G285" s="89">
        <f>SUM(G279)</f>
        <v>127629</v>
      </c>
      <c r="H285" s="158" t="s">
        <v>57</v>
      </c>
      <c r="I285" s="151">
        <f aca="true" t="shared" si="69" ref="I285:AL285">I279+I281+I283</f>
        <v>0</v>
      </c>
      <c r="J285" s="152">
        <f t="shared" si="69"/>
        <v>0</v>
      </c>
      <c r="K285" s="152">
        <f t="shared" si="69"/>
        <v>0</v>
      </c>
      <c r="L285" s="152">
        <f t="shared" si="69"/>
        <v>0</v>
      </c>
      <c r="M285" s="297"/>
      <c r="N285" s="293">
        <f t="shared" si="69"/>
        <v>0</v>
      </c>
      <c r="O285" s="152">
        <f t="shared" si="69"/>
        <v>0</v>
      </c>
      <c r="P285" s="152">
        <f t="shared" si="69"/>
        <v>0</v>
      </c>
      <c r="Q285" s="152">
        <f t="shared" si="69"/>
        <v>0</v>
      </c>
      <c r="R285" s="152">
        <f t="shared" si="69"/>
        <v>0</v>
      </c>
      <c r="S285" s="152">
        <f t="shared" si="69"/>
        <v>0</v>
      </c>
      <c r="T285" s="152">
        <f t="shared" si="69"/>
        <v>0</v>
      </c>
      <c r="U285" s="152">
        <f t="shared" si="69"/>
        <v>0</v>
      </c>
      <c r="V285" s="152">
        <f t="shared" si="69"/>
        <v>0</v>
      </c>
      <c r="W285" s="152">
        <f t="shared" si="69"/>
        <v>0</v>
      </c>
      <c r="X285" s="152">
        <f t="shared" si="69"/>
        <v>0</v>
      </c>
      <c r="Y285" s="152">
        <f t="shared" si="69"/>
        <v>0</v>
      </c>
      <c r="Z285" s="152">
        <f t="shared" si="69"/>
        <v>0</v>
      </c>
      <c r="AA285" s="152">
        <f t="shared" si="69"/>
        <v>0</v>
      </c>
      <c r="AB285" s="152">
        <f t="shared" si="69"/>
        <v>0</v>
      </c>
      <c r="AC285" s="152">
        <f t="shared" si="69"/>
        <v>0</v>
      </c>
      <c r="AD285" s="152">
        <f t="shared" si="69"/>
        <v>0</v>
      </c>
      <c r="AE285" s="152">
        <f t="shared" si="69"/>
        <v>0</v>
      </c>
      <c r="AF285" s="152">
        <f t="shared" si="69"/>
        <v>0</v>
      </c>
      <c r="AG285" s="152">
        <f t="shared" si="69"/>
        <v>0</v>
      </c>
      <c r="AH285" s="152">
        <f t="shared" si="69"/>
        <v>0</v>
      </c>
      <c r="AI285" s="152">
        <f t="shared" si="69"/>
        <v>0</v>
      </c>
      <c r="AJ285" s="152">
        <f t="shared" si="69"/>
        <v>0</v>
      </c>
      <c r="AK285" s="152">
        <f t="shared" si="69"/>
        <v>0</v>
      </c>
      <c r="AL285" s="152">
        <f t="shared" si="69"/>
        <v>0</v>
      </c>
    </row>
    <row r="286" spans="1:38" s="139" customFormat="1" ht="12.75" customHeight="1">
      <c r="A286" s="317">
        <v>35</v>
      </c>
      <c r="B286" s="302" t="s">
        <v>15</v>
      </c>
      <c r="C286" s="407">
        <v>85201</v>
      </c>
      <c r="D286" s="410" t="s">
        <v>28</v>
      </c>
      <c r="E286" s="133"/>
      <c r="F286" s="308">
        <v>2012</v>
      </c>
      <c r="G286" s="85" t="s">
        <v>47</v>
      </c>
      <c r="H286" s="155" t="s">
        <v>59</v>
      </c>
      <c r="I286" s="135">
        <v>30000</v>
      </c>
      <c r="J286" s="136">
        <v>30000</v>
      </c>
      <c r="K286" s="136">
        <v>30000</v>
      </c>
      <c r="L286" s="136">
        <f>SUM(I286,K286)</f>
        <v>60000</v>
      </c>
      <c r="M286" s="296"/>
      <c r="N286" s="294">
        <v>0</v>
      </c>
      <c r="O286" s="162"/>
      <c r="P286" s="163"/>
      <c r="Q286" s="163"/>
      <c r="R286" s="163"/>
      <c r="S286" s="163"/>
      <c r="T286" s="163"/>
      <c r="U286" s="163"/>
      <c r="V286" s="163"/>
      <c r="W286" s="163"/>
      <c r="X286" s="163"/>
      <c r="Y286" s="163"/>
      <c r="Z286" s="163"/>
      <c r="AA286" s="163"/>
      <c r="AB286" s="163"/>
      <c r="AC286" s="163"/>
      <c r="AD286" s="163"/>
      <c r="AE286" s="163"/>
      <c r="AF286" s="163"/>
      <c r="AG286" s="163"/>
      <c r="AH286" s="163"/>
      <c r="AI286" s="163"/>
      <c r="AJ286" s="163"/>
      <c r="AK286" s="163"/>
      <c r="AL286" s="163"/>
    </row>
    <row r="287" spans="1:38" s="139" customFormat="1" ht="9.75" customHeight="1">
      <c r="A287" s="311"/>
      <c r="B287" s="303"/>
      <c r="C287" s="408"/>
      <c r="D287" s="411"/>
      <c r="E287" s="140"/>
      <c r="F287" s="306"/>
      <c r="G287" s="324">
        <v>60000</v>
      </c>
      <c r="H287" s="156" t="s">
        <v>60</v>
      </c>
      <c r="I287" s="142"/>
      <c r="J287" s="143"/>
      <c r="K287" s="143"/>
      <c r="L287" s="143"/>
      <c r="M287" s="144"/>
      <c r="N287" s="291"/>
      <c r="O287" s="145"/>
      <c r="P287" s="146"/>
      <c r="Q287" s="146"/>
      <c r="R287" s="146"/>
      <c r="S287" s="146"/>
      <c r="T287" s="146"/>
      <c r="U287" s="146"/>
      <c r="V287" s="146"/>
      <c r="W287" s="146"/>
      <c r="X287" s="146"/>
      <c r="Y287" s="146"/>
      <c r="Z287" s="146"/>
      <c r="AA287" s="146"/>
      <c r="AB287" s="146"/>
      <c r="AC287" s="146"/>
      <c r="AD287" s="146"/>
      <c r="AE287" s="146"/>
      <c r="AF287" s="146"/>
      <c r="AG287" s="146"/>
      <c r="AH287" s="146"/>
      <c r="AI287" s="146"/>
      <c r="AJ287" s="146"/>
      <c r="AK287" s="146"/>
      <c r="AL287" s="146"/>
    </row>
    <row r="288" spans="1:38" s="139" customFormat="1" ht="12.75">
      <c r="A288" s="311"/>
      <c r="B288" s="303"/>
      <c r="C288" s="408"/>
      <c r="D288" s="411"/>
      <c r="E288" s="140"/>
      <c r="F288" s="306"/>
      <c r="G288" s="325"/>
      <c r="H288" s="156" t="s">
        <v>50</v>
      </c>
      <c r="I288" s="142"/>
      <c r="J288" s="143"/>
      <c r="K288" s="143"/>
      <c r="L288" s="143"/>
      <c r="M288" s="144"/>
      <c r="N288" s="291"/>
      <c r="O288" s="145"/>
      <c r="P288" s="146"/>
      <c r="Q288" s="146"/>
      <c r="R288" s="146"/>
      <c r="S288" s="146"/>
      <c r="T288" s="146"/>
      <c r="U288" s="146"/>
      <c r="V288" s="146"/>
      <c r="W288" s="146"/>
      <c r="X288" s="146"/>
      <c r="Y288" s="146"/>
      <c r="Z288" s="146"/>
      <c r="AA288" s="146"/>
      <c r="AB288" s="146"/>
      <c r="AC288" s="146"/>
      <c r="AD288" s="146"/>
      <c r="AE288" s="146"/>
      <c r="AF288" s="146"/>
      <c r="AG288" s="146"/>
      <c r="AH288" s="146"/>
      <c r="AI288" s="146"/>
      <c r="AJ288" s="146"/>
      <c r="AK288" s="146"/>
      <c r="AL288" s="146"/>
    </row>
    <row r="289" spans="1:38" s="139" customFormat="1" ht="11.25" customHeight="1">
      <c r="A289" s="311"/>
      <c r="B289" s="303"/>
      <c r="C289" s="408"/>
      <c r="D289" s="411"/>
      <c r="E289" s="140"/>
      <c r="F289" s="309"/>
      <c r="G289" s="87" t="s">
        <v>51</v>
      </c>
      <c r="H289" s="156" t="s">
        <v>52</v>
      </c>
      <c r="I289" s="142"/>
      <c r="J289" s="143"/>
      <c r="K289" s="143"/>
      <c r="L289" s="143"/>
      <c r="M289" s="144"/>
      <c r="N289" s="291"/>
      <c r="O289" s="145"/>
      <c r="P289" s="146"/>
      <c r="Q289" s="146"/>
      <c r="R289" s="146"/>
      <c r="S289" s="146"/>
      <c r="T289" s="146"/>
      <c r="U289" s="146"/>
      <c r="V289" s="146"/>
      <c r="W289" s="146"/>
      <c r="X289" s="146"/>
      <c r="Y289" s="146"/>
      <c r="Z289" s="146"/>
      <c r="AA289" s="146"/>
      <c r="AB289" s="146"/>
      <c r="AC289" s="146"/>
      <c r="AD289" s="146"/>
      <c r="AE289" s="146"/>
      <c r="AF289" s="146"/>
      <c r="AG289" s="146"/>
      <c r="AH289" s="146"/>
      <c r="AI289" s="146"/>
      <c r="AJ289" s="146"/>
      <c r="AK289" s="146"/>
      <c r="AL289" s="146"/>
    </row>
    <row r="290" spans="1:38" s="139" customFormat="1" ht="12.75">
      <c r="A290" s="311"/>
      <c r="B290" s="303"/>
      <c r="C290" s="408"/>
      <c r="D290" s="411"/>
      <c r="E290" s="140"/>
      <c r="F290" s="305">
        <v>2014</v>
      </c>
      <c r="G290" s="324">
        <v>0</v>
      </c>
      <c r="H290" s="156" t="s">
        <v>53</v>
      </c>
      <c r="I290" s="142"/>
      <c r="J290" s="143"/>
      <c r="K290" s="143"/>
      <c r="L290" s="143"/>
      <c r="M290" s="144"/>
      <c r="N290" s="291"/>
      <c r="O290" s="145"/>
      <c r="P290" s="146"/>
      <c r="Q290" s="146"/>
      <c r="R290" s="146"/>
      <c r="S290" s="146"/>
      <c r="T290" s="146"/>
      <c r="U290" s="146"/>
      <c r="V290" s="146"/>
      <c r="W290" s="146"/>
      <c r="X290" s="146"/>
      <c r="Y290" s="146"/>
      <c r="Z290" s="146"/>
      <c r="AA290" s="145"/>
      <c r="AB290" s="146"/>
      <c r="AC290" s="146"/>
      <c r="AD290" s="146"/>
      <c r="AE290" s="146"/>
      <c r="AF290" s="146"/>
      <c r="AG290" s="146"/>
      <c r="AH290" s="146"/>
      <c r="AI290" s="146"/>
      <c r="AJ290" s="146"/>
      <c r="AK290" s="146"/>
      <c r="AL290" s="146"/>
    </row>
    <row r="291" spans="1:38" s="139" customFormat="1" ht="12.75">
      <c r="A291" s="311"/>
      <c r="B291" s="303"/>
      <c r="C291" s="408"/>
      <c r="D291" s="411"/>
      <c r="E291" s="140"/>
      <c r="F291" s="306"/>
      <c r="G291" s="325"/>
      <c r="H291" s="156" t="s">
        <v>54</v>
      </c>
      <c r="I291" s="142"/>
      <c r="J291" s="143"/>
      <c r="K291" s="143"/>
      <c r="L291" s="143"/>
      <c r="M291" s="144"/>
      <c r="N291" s="291"/>
      <c r="O291" s="145"/>
      <c r="P291" s="146"/>
      <c r="Q291" s="146"/>
      <c r="R291" s="146"/>
      <c r="S291" s="146"/>
      <c r="T291" s="146"/>
      <c r="U291" s="146"/>
      <c r="V291" s="146"/>
      <c r="W291" s="146"/>
      <c r="X291" s="146"/>
      <c r="Y291" s="146"/>
      <c r="Z291" s="146"/>
      <c r="AA291" s="145"/>
      <c r="AB291" s="146"/>
      <c r="AC291" s="146"/>
      <c r="AD291" s="146"/>
      <c r="AE291" s="146"/>
      <c r="AF291" s="146"/>
      <c r="AG291" s="146"/>
      <c r="AH291" s="146"/>
      <c r="AI291" s="146"/>
      <c r="AJ291" s="146"/>
      <c r="AK291" s="146"/>
      <c r="AL291" s="146"/>
    </row>
    <row r="292" spans="1:38" s="139" customFormat="1" ht="12.75">
      <c r="A292" s="311"/>
      <c r="B292" s="303"/>
      <c r="C292" s="408"/>
      <c r="D292" s="411"/>
      <c r="E292" s="140"/>
      <c r="F292" s="306"/>
      <c r="G292" s="87" t="s">
        <v>55</v>
      </c>
      <c r="H292" s="156" t="s">
        <v>56</v>
      </c>
      <c r="I292" s="147">
        <f aca="true" t="shared" si="70" ref="I292:AL292">I286+I288+I290</f>
        <v>30000</v>
      </c>
      <c r="J292" s="148">
        <f t="shared" si="70"/>
        <v>30000</v>
      </c>
      <c r="K292" s="148">
        <f t="shared" si="70"/>
        <v>30000</v>
      </c>
      <c r="L292" s="148">
        <f t="shared" si="70"/>
        <v>60000</v>
      </c>
      <c r="M292" s="297">
        <f>L292/G293</f>
        <v>1</v>
      </c>
      <c r="N292" s="292">
        <f t="shared" si="70"/>
        <v>0</v>
      </c>
      <c r="O292" s="148">
        <f t="shared" si="70"/>
        <v>0</v>
      </c>
      <c r="P292" s="148">
        <f t="shared" si="70"/>
        <v>0</v>
      </c>
      <c r="Q292" s="148">
        <f t="shared" si="70"/>
        <v>0</v>
      </c>
      <c r="R292" s="148">
        <f t="shared" si="70"/>
        <v>0</v>
      </c>
      <c r="S292" s="148">
        <f t="shared" si="70"/>
        <v>0</v>
      </c>
      <c r="T292" s="148">
        <f t="shared" si="70"/>
        <v>0</v>
      </c>
      <c r="U292" s="148">
        <f t="shared" si="70"/>
        <v>0</v>
      </c>
      <c r="V292" s="148">
        <f t="shared" si="70"/>
        <v>0</v>
      </c>
      <c r="W292" s="148">
        <f t="shared" si="70"/>
        <v>0</v>
      </c>
      <c r="X292" s="148">
        <f t="shared" si="70"/>
        <v>0</v>
      </c>
      <c r="Y292" s="148">
        <f t="shared" si="70"/>
        <v>0</v>
      </c>
      <c r="Z292" s="148">
        <f t="shared" si="70"/>
        <v>0</v>
      </c>
      <c r="AA292" s="148">
        <f t="shared" si="70"/>
        <v>0</v>
      </c>
      <c r="AB292" s="148">
        <f t="shared" si="70"/>
        <v>0</v>
      </c>
      <c r="AC292" s="148">
        <f t="shared" si="70"/>
        <v>0</v>
      </c>
      <c r="AD292" s="148">
        <f t="shared" si="70"/>
        <v>0</v>
      </c>
      <c r="AE292" s="148">
        <f t="shared" si="70"/>
        <v>0</v>
      </c>
      <c r="AF292" s="148">
        <f t="shared" si="70"/>
        <v>0</v>
      </c>
      <c r="AG292" s="148">
        <f t="shared" si="70"/>
        <v>0</v>
      </c>
      <c r="AH292" s="148">
        <f t="shared" si="70"/>
        <v>0</v>
      </c>
      <c r="AI292" s="148">
        <f t="shared" si="70"/>
        <v>0</v>
      </c>
      <c r="AJ292" s="148">
        <f t="shared" si="70"/>
        <v>0</v>
      </c>
      <c r="AK292" s="148">
        <f t="shared" si="70"/>
        <v>0</v>
      </c>
      <c r="AL292" s="148">
        <f t="shared" si="70"/>
        <v>0</v>
      </c>
    </row>
    <row r="293" spans="1:38" s="139" customFormat="1" ht="13.5" thickBot="1">
      <c r="A293" s="312"/>
      <c r="B293" s="304"/>
      <c r="C293" s="409"/>
      <c r="D293" s="412"/>
      <c r="E293" s="157"/>
      <c r="F293" s="307"/>
      <c r="G293" s="89">
        <v>60000</v>
      </c>
      <c r="H293" s="158" t="s">
        <v>57</v>
      </c>
      <c r="I293" s="151">
        <f aca="true" t="shared" si="71" ref="I293:AL293">I287+I289+I291</f>
        <v>0</v>
      </c>
      <c r="J293" s="152">
        <f t="shared" si="71"/>
        <v>0</v>
      </c>
      <c r="K293" s="152">
        <f t="shared" si="71"/>
        <v>0</v>
      </c>
      <c r="L293" s="152">
        <f t="shared" si="71"/>
        <v>0</v>
      </c>
      <c r="M293" s="298"/>
      <c r="N293" s="293">
        <f t="shared" si="71"/>
        <v>0</v>
      </c>
      <c r="O293" s="152">
        <f t="shared" si="71"/>
        <v>0</v>
      </c>
      <c r="P293" s="152">
        <f t="shared" si="71"/>
        <v>0</v>
      </c>
      <c r="Q293" s="152">
        <f t="shared" si="71"/>
        <v>0</v>
      </c>
      <c r="R293" s="152">
        <f t="shared" si="71"/>
        <v>0</v>
      </c>
      <c r="S293" s="152">
        <f t="shared" si="71"/>
        <v>0</v>
      </c>
      <c r="T293" s="152">
        <f t="shared" si="71"/>
        <v>0</v>
      </c>
      <c r="U293" s="152">
        <f t="shared" si="71"/>
        <v>0</v>
      </c>
      <c r="V293" s="152">
        <f t="shared" si="71"/>
        <v>0</v>
      </c>
      <c r="W293" s="152">
        <f t="shared" si="71"/>
        <v>0</v>
      </c>
      <c r="X293" s="152">
        <f t="shared" si="71"/>
        <v>0</v>
      </c>
      <c r="Y293" s="152">
        <f t="shared" si="71"/>
        <v>0</v>
      </c>
      <c r="Z293" s="152">
        <f t="shared" si="71"/>
        <v>0</v>
      </c>
      <c r="AA293" s="152">
        <f t="shared" si="71"/>
        <v>0</v>
      </c>
      <c r="AB293" s="164">
        <f t="shared" si="71"/>
        <v>0</v>
      </c>
      <c r="AC293" s="164">
        <f t="shared" si="71"/>
        <v>0</v>
      </c>
      <c r="AD293" s="164">
        <f t="shared" si="71"/>
        <v>0</v>
      </c>
      <c r="AE293" s="164">
        <f t="shared" si="71"/>
        <v>0</v>
      </c>
      <c r="AF293" s="164">
        <f t="shared" si="71"/>
        <v>0</v>
      </c>
      <c r="AG293" s="164">
        <f t="shared" si="71"/>
        <v>0</v>
      </c>
      <c r="AH293" s="164">
        <f t="shared" si="71"/>
        <v>0</v>
      </c>
      <c r="AI293" s="164">
        <f t="shared" si="71"/>
        <v>0</v>
      </c>
      <c r="AJ293" s="164">
        <f t="shared" si="71"/>
        <v>0</v>
      </c>
      <c r="AK293" s="164">
        <f t="shared" si="71"/>
        <v>0</v>
      </c>
      <c r="AL293" s="164">
        <f t="shared" si="71"/>
        <v>0</v>
      </c>
    </row>
    <row r="294" spans="1:38" s="139" customFormat="1" ht="12.75" customHeight="1">
      <c r="A294" s="317">
        <v>36</v>
      </c>
      <c r="B294" s="302" t="s">
        <v>16</v>
      </c>
      <c r="C294" s="407">
        <v>85214</v>
      </c>
      <c r="D294" s="410" t="s">
        <v>28</v>
      </c>
      <c r="E294" s="133"/>
      <c r="F294" s="308">
        <v>2010</v>
      </c>
      <c r="G294" s="85" t="s">
        <v>47</v>
      </c>
      <c r="H294" s="155" t="s">
        <v>59</v>
      </c>
      <c r="I294" s="135">
        <v>699352</v>
      </c>
      <c r="J294" s="136">
        <v>228704</v>
      </c>
      <c r="K294" s="136">
        <v>228704</v>
      </c>
      <c r="L294" s="136">
        <f>SUM(I294,K294)</f>
        <v>928056</v>
      </c>
      <c r="M294" s="296"/>
      <c r="N294" s="290">
        <v>0</v>
      </c>
      <c r="O294" s="137"/>
      <c r="P294" s="138"/>
      <c r="Q294" s="138"/>
      <c r="R294" s="138"/>
      <c r="S294" s="138"/>
      <c r="T294" s="138"/>
      <c r="U294" s="138"/>
      <c r="V294" s="138"/>
      <c r="W294" s="138"/>
      <c r="X294" s="138"/>
      <c r="Y294" s="138"/>
      <c r="Z294" s="138"/>
      <c r="AA294" s="138"/>
      <c r="AB294" s="138"/>
      <c r="AC294" s="138"/>
      <c r="AD294" s="138"/>
      <c r="AE294" s="138"/>
      <c r="AF294" s="138"/>
      <c r="AG294" s="138"/>
      <c r="AH294" s="138"/>
      <c r="AI294" s="138"/>
      <c r="AJ294" s="138"/>
      <c r="AK294" s="138"/>
      <c r="AL294" s="138"/>
    </row>
    <row r="295" spans="1:38" s="139" customFormat="1" ht="12.75">
      <c r="A295" s="311"/>
      <c r="B295" s="303"/>
      <c r="C295" s="408"/>
      <c r="D295" s="411"/>
      <c r="E295" s="140"/>
      <c r="F295" s="306"/>
      <c r="G295" s="324">
        <v>928056</v>
      </c>
      <c r="H295" s="156" t="s">
        <v>60</v>
      </c>
      <c r="I295" s="142"/>
      <c r="J295" s="143"/>
      <c r="K295" s="143"/>
      <c r="L295" s="143"/>
      <c r="M295" s="144"/>
      <c r="N295" s="291"/>
      <c r="O295" s="145"/>
      <c r="P295" s="146"/>
      <c r="Q295" s="146"/>
      <c r="R295" s="146"/>
      <c r="S295" s="146"/>
      <c r="T295" s="146"/>
      <c r="U295" s="146"/>
      <c r="V295" s="146"/>
      <c r="W295" s="146"/>
      <c r="X295" s="146"/>
      <c r="Y295" s="146"/>
      <c r="Z295" s="146"/>
      <c r="AA295" s="146"/>
      <c r="AB295" s="146"/>
      <c r="AC295" s="146"/>
      <c r="AD295" s="146"/>
      <c r="AE295" s="146"/>
      <c r="AF295" s="146"/>
      <c r="AG295" s="146"/>
      <c r="AH295" s="146"/>
      <c r="AI295" s="146"/>
      <c r="AJ295" s="146"/>
      <c r="AK295" s="146"/>
      <c r="AL295" s="146"/>
    </row>
    <row r="296" spans="1:38" s="139" customFormat="1" ht="11.25" customHeight="1">
      <c r="A296" s="311"/>
      <c r="B296" s="303"/>
      <c r="C296" s="408"/>
      <c r="D296" s="411"/>
      <c r="E296" s="140"/>
      <c r="F296" s="306"/>
      <c r="G296" s="325"/>
      <c r="H296" s="156" t="s">
        <v>50</v>
      </c>
      <c r="I296" s="142"/>
      <c r="J296" s="143"/>
      <c r="K296" s="143"/>
      <c r="L296" s="143"/>
      <c r="M296" s="144"/>
      <c r="N296" s="291"/>
      <c r="O296" s="145"/>
      <c r="P296" s="146"/>
      <c r="Q296" s="146"/>
      <c r="R296" s="146"/>
      <c r="S296" s="146"/>
      <c r="T296" s="146"/>
      <c r="U296" s="146"/>
      <c r="V296" s="146"/>
      <c r="W296" s="146"/>
      <c r="X296" s="146"/>
      <c r="Y296" s="146"/>
      <c r="Z296" s="146"/>
      <c r="AA296" s="146"/>
      <c r="AB296" s="146"/>
      <c r="AC296" s="146"/>
      <c r="AD296" s="146"/>
      <c r="AE296" s="146"/>
      <c r="AF296" s="146"/>
      <c r="AG296" s="146"/>
      <c r="AH296" s="146"/>
      <c r="AI296" s="146"/>
      <c r="AJ296" s="146"/>
      <c r="AK296" s="146"/>
      <c r="AL296" s="146"/>
    </row>
    <row r="297" spans="1:38" s="139" customFormat="1" ht="12.75">
      <c r="A297" s="311"/>
      <c r="B297" s="303"/>
      <c r="C297" s="408"/>
      <c r="D297" s="411"/>
      <c r="E297" s="140"/>
      <c r="F297" s="309"/>
      <c r="G297" s="87" t="s">
        <v>51</v>
      </c>
      <c r="H297" s="156" t="s">
        <v>52</v>
      </c>
      <c r="I297" s="142"/>
      <c r="J297" s="143"/>
      <c r="K297" s="143"/>
      <c r="L297" s="143"/>
      <c r="M297" s="144"/>
      <c r="N297" s="291"/>
      <c r="O297" s="145"/>
      <c r="P297" s="146"/>
      <c r="Q297" s="146"/>
      <c r="R297" s="146"/>
      <c r="S297" s="146"/>
      <c r="T297" s="146"/>
      <c r="U297" s="146"/>
      <c r="V297" s="146"/>
      <c r="W297" s="146"/>
      <c r="X297" s="146"/>
      <c r="Y297" s="146"/>
      <c r="Z297" s="146"/>
      <c r="AA297" s="146"/>
      <c r="AB297" s="146"/>
      <c r="AC297" s="146"/>
      <c r="AD297" s="146"/>
      <c r="AE297" s="146"/>
      <c r="AF297" s="146"/>
      <c r="AG297" s="146"/>
      <c r="AH297" s="146"/>
      <c r="AI297" s="146"/>
      <c r="AJ297" s="146"/>
      <c r="AK297" s="146"/>
      <c r="AL297" s="146"/>
    </row>
    <row r="298" spans="1:38" s="139" customFormat="1" ht="12.75">
      <c r="A298" s="311"/>
      <c r="B298" s="303"/>
      <c r="C298" s="408"/>
      <c r="D298" s="411"/>
      <c r="E298" s="140"/>
      <c r="F298" s="305">
        <v>2013</v>
      </c>
      <c r="G298" s="324">
        <v>0</v>
      </c>
      <c r="H298" s="156" t="s">
        <v>53</v>
      </c>
      <c r="I298" s="142"/>
      <c r="J298" s="143"/>
      <c r="K298" s="143"/>
      <c r="L298" s="143"/>
      <c r="M298" s="144"/>
      <c r="N298" s="291"/>
      <c r="O298" s="145"/>
      <c r="P298" s="146"/>
      <c r="Q298" s="146"/>
      <c r="R298" s="146"/>
      <c r="S298" s="146"/>
      <c r="T298" s="146"/>
      <c r="U298" s="146"/>
      <c r="V298" s="146"/>
      <c r="W298" s="146"/>
      <c r="X298" s="146"/>
      <c r="Y298" s="146"/>
      <c r="Z298" s="146"/>
      <c r="AA298" s="146"/>
      <c r="AB298" s="146"/>
      <c r="AC298" s="146"/>
      <c r="AD298" s="146"/>
      <c r="AE298" s="146"/>
      <c r="AF298" s="146"/>
      <c r="AG298" s="146"/>
      <c r="AH298" s="146"/>
      <c r="AI298" s="146"/>
      <c r="AJ298" s="146"/>
      <c r="AK298" s="146"/>
      <c r="AL298" s="146"/>
    </row>
    <row r="299" spans="1:38" s="139" customFormat="1" ht="12.75">
      <c r="A299" s="311"/>
      <c r="B299" s="303"/>
      <c r="C299" s="408"/>
      <c r="D299" s="411"/>
      <c r="E299" s="140"/>
      <c r="F299" s="306"/>
      <c r="G299" s="325"/>
      <c r="H299" s="165" t="s">
        <v>54</v>
      </c>
      <c r="I299" s="142"/>
      <c r="J299" s="143"/>
      <c r="K299" s="143"/>
      <c r="L299" s="143"/>
      <c r="M299" s="144"/>
      <c r="N299" s="291"/>
      <c r="O299" s="145"/>
      <c r="P299" s="146"/>
      <c r="Q299" s="146"/>
      <c r="R299" s="146"/>
      <c r="S299" s="146"/>
      <c r="T299" s="146"/>
      <c r="U299" s="146"/>
      <c r="V299" s="146"/>
      <c r="W299" s="146"/>
      <c r="X299" s="146"/>
      <c r="Y299" s="146"/>
      <c r="Z299" s="146"/>
      <c r="AA299" s="146"/>
      <c r="AB299" s="146"/>
      <c r="AC299" s="146"/>
      <c r="AD299" s="146"/>
      <c r="AE299" s="146"/>
      <c r="AF299" s="146"/>
      <c r="AG299" s="146"/>
      <c r="AH299" s="146"/>
      <c r="AI299" s="146"/>
      <c r="AJ299" s="146"/>
      <c r="AK299" s="146"/>
      <c r="AL299" s="146"/>
    </row>
    <row r="300" spans="1:38" s="139" customFormat="1" ht="12.75">
      <c r="A300" s="311"/>
      <c r="B300" s="303"/>
      <c r="C300" s="408"/>
      <c r="D300" s="411"/>
      <c r="E300" s="140"/>
      <c r="F300" s="306"/>
      <c r="G300" s="87" t="s">
        <v>55</v>
      </c>
      <c r="H300" s="156" t="s">
        <v>56</v>
      </c>
      <c r="I300" s="147">
        <f aca="true" t="shared" si="72" ref="I300:AL300">SUM(I294,I298)</f>
        <v>699352</v>
      </c>
      <c r="J300" s="148">
        <f t="shared" si="72"/>
        <v>228704</v>
      </c>
      <c r="K300" s="148">
        <f t="shared" si="72"/>
        <v>228704</v>
      </c>
      <c r="L300" s="148">
        <f t="shared" si="72"/>
        <v>928056</v>
      </c>
      <c r="M300" s="297">
        <f>L300/G301</f>
        <v>1</v>
      </c>
      <c r="N300" s="292">
        <f t="shared" si="72"/>
        <v>0</v>
      </c>
      <c r="O300" s="148">
        <f t="shared" si="72"/>
        <v>0</v>
      </c>
      <c r="P300" s="148">
        <f t="shared" si="72"/>
        <v>0</v>
      </c>
      <c r="Q300" s="148">
        <f t="shared" si="72"/>
        <v>0</v>
      </c>
      <c r="R300" s="148">
        <f t="shared" si="72"/>
        <v>0</v>
      </c>
      <c r="S300" s="148">
        <f t="shared" si="72"/>
        <v>0</v>
      </c>
      <c r="T300" s="148">
        <f t="shared" si="72"/>
        <v>0</v>
      </c>
      <c r="U300" s="148">
        <f t="shared" si="72"/>
        <v>0</v>
      </c>
      <c r="V300" s="148">
        <f t="shared" si="72"/>
        <v>0</v>
      </c>
      <c r="W300" s="148">
        <f t="shared" si="72"/>
        <v>0</v>
      </c>
      <c r="X300" s="148">
        <f t="shared" si="72"/>
        <v>0</v>
      </c>
      <c r="Y300" s="148">
        <f t="shared" si="72"/>
        <v>0</v>
      </c>
      <c r="Z300" s="148">
        <f t="shared" si="72"/>
        <v>0</v>
      </c>
      <c r="AA300" s="148">
        <f t="shared" si="72"/>
        <v>0</v>
      </c>
      <c r="AB300" s="148">
        <f t="shared" si="72"/>
        <v>0</v>
      </c>
      <c r="AC300" s="148">
        <f t="shared" si="72"/>
        <v>0</v>
      </c>
      <c r="AD300" s="148">
        <f t="shared" si="72"/>
        <v>0</v>
      </c>
      <c r="AE300" s="148">
        <f t="shared" si="72"/>
        <v>0</v>
      </c>
      <c r="AF300" s="148">
        <f t="shared" si="72"/>
        <v>0</v>
      </c>
      <c r="AG300" s="148">
        <f t="shared" si="72"/>
        <v>0</v>
      </c>
      <c r="AH300" s="148">
        <f t="shared" si="72"/>
        <v>0</v>
      </c>
      <c r="AI300" s="148">
        <f t="shared" si="72"/>
        <v>0</v>
      </c>
      <c r="AJ300" s="148">
        <f t="shared" si="72"/>
        <v>0</v>
      </c>
      <c r="AK300" s="148">
        <f t="shared" si="72"/>
        <v>0</v>
      </c>
      <c r="AL300" s="148">
        <f t="shared" si="72"/>
        <v>0</v>
      </c>
    </row>
    <row r="301" spans="1:38" s="139" customFormat="1" ht="13.5" thickBot="1">
      <c r="A301" s="311"/>
      <c r="B301" s="304"/>
      <c r="C301" s="409"/>
      <c r="D301" s="412"/>
      <c r="E301" s="157"/>
      <c r="F301" s="307"/>
      <c r="G301" s="89">
        <f>SUM(G295)</f>
        <v>928056</v>
      </c>
      <c r="H301" s="158" t="s">
        <v>57</v>
      </c>
      <c r="I301" s="151">
        <f aca="true" t="shared" si="73" ref="I301:AL301">SUM(I295,I299)</f>
        <v>0</v>
      </c>
      <c r="J301" s="152">
        <f t="shared" si="73"/>
        <v>0</v>
      </c>
      <c r="K301" s="152">
        <f t="shared" si="73"/>
        <v>0</v>
      </c>
      <c r="L301" s="152">
        <f t="shared" si="73"/>
        <v>0</v>
      </c>
      <c r="M301" s="297"/>
      <c r="N301" s="293">
        <f t="shared" si="73"/>
        <v>0</v>
      </c>
      <c r="O301" s="152">
        <f t="shared" si="73"/>
        <v>0</v>
      </c>
      <c r="P301" s="152">
        <f t="shared" si="73"/>
        <v>0</v>
      </c>
      <c r="Q301" s="152">
        <f t="shared" si="73"/>
        <v>0</v>
      </c>
      <c r="R301" s="152">
        <f t="shared" si="73"/>
        <v>0</v>
      </c>
      <c r="S301" s="152">
        <f t="shared" si="73"/>
        <v>0</v>
      </c>
      <c r="T301" s="152">
        <f t="shared" si="73"/>
        <v>0</v>
      </c>
      <c r="U301" s="152">
        <f t="shared" si="73"/>
        <v>0</v>
      </c>
      <c r="V301" s="152">
        <f t="shared" si="73"/>
        <v>0</v>
      </c>
      <c r="W301" s="152">
        <f t="shared" si="73"/>
        <v>0</v>
      </c>
      <c r="X301" s="152">
        <f t="shared" si="73"/>
        <v>0</v>
      </c>
      <c r="Y301" s="152">
        <f t="shared" si="73"/>
        <v>0</v>
      </c>
      <c r="Z301" s="152">
        <f t="shared" si="73"/>
        <v>0</v>
      </c>
      <c r="AA301" s="152">
        <f t="shared" si="73"/>
        <v>0</v>
      </c>
      <c r="AB301" s="152">
        <f t="shared" si="73"/>
        <v>0</v>
      </c>
      <c r="AC301" s="152">
        <f t="shared" si="73"/>
        <v>0</v>
      </c>
      <c r="AD301" s="152">
        <f t="shared" si="73"/>
        <v>0</v>
      </c>
      <c r="AE301" s="152">
        <f t="shared" si="73"/>
        <v>0</v>
      </c>
      <c r="AF301" s="152">
        <f t="shared" si="73"/>
        <v>0</v>
      </c>
      <c r="AG301" s="152">
        <f t="shared" si="73"/>
        <v>0</v>
      </c>
      <c r="AH301" s="152">
        <f t="shared" si="73"/>
        <v>0</v>
      </c>
      <c r="AI301" s="152">
        <f t="shared" si="73"/>
        <v>0</v>
      </c>
      <c r="AJ301" s="152">
        <f t="shared" si="73"/>
        <v>0</v>
      </c>
      <c r="AK301" s="152">
        <f t="shared" si="73"/>
        <v>0</v>
      </c>
      <c r="AL301" s="152">
        <f t="shared" si="73"/>
        <v>0</v>
      </c>
    </row>
    <row r="302" spans="1:38" s="139" customFormat="1" ht="12.75" customHeight="1">
      <c r="A302" s="317">
        <v>37</v>
      </c>
      <c r="B302" s="302" t="s">
        <v>151</v>
      </c>
      <c r="C302" s="410" t="s">
        <v>79</v>
      </c>
      <c r="D302" s="410" t="s">
        <v>28</v>
      </c>
      <c r="E302" s="133"/>
      <c r="F302" s="308">
        <v>2011</v>
      </c>
      <c r="G302" s="85" t="s">
        <v>47</v>
      </c>
      <c r="H302" s="155" t="s">
        <v>59</v>
      </c>
      <c r="I302" s="135">
        <v>1085844</v>
      </c>
      <c r="J302" s="136">
        <v>632576</v>
      </c>
      <c r="K302" s="136">
        <v>632576</v>
      </c>
      <c r="L302" s="136">
        <f>SUM(I302,K302)</f>
        <v>1718420</v>
      </c>
      <c r="M302" s="296"/>
      <c r="N302" s="290">
        <v>0</v>
      </c>
      <c r="O302" s="137"/>
      <c r="P302" s="138"/>
      <c r="Q302" s="138"/>
      <c r="R302" s="138"/>
      <c r="S302" s="138"/>
      <c r="T302" s="138"/>
      <c r="U302" s="138"/>
      <c r="V302" s="138"/>
      <c r="W302" s="138"/>
      <c r="X302" s="138"/>
      <c r="Y302" s="138"/>
      <c r="Z302" s="138"/>
      <c r="AA302" s="138"/>
      <c r="AB302" s="138"/>
      <c r="AC302" s="138"/>
      <c r="AD302" s="138"/>
      <c r="AE302" s="138"/>
      <c r="AF302" s="138"/>
      <c r="AG302" s="138"/>
      <c r="AH302" s="138"/>
      <c r="AI302" s="138"/>
      <c r="AJ302" s="138"/>
      <c r="AK302" s="138"/>
      <c r="AL302" s="138"/>
    </row>
    <row r="303" spans="1:38" s="139" customFormat="1" ht="12.75">
      <c r="A303" s="311"/>
      <c r="B303" s="303"/>
      <c r="C303" s="411"/>
      <c r="D303" s="411"/>
      <c r="E303" s="140"/>
      <c r="F303" s="306"/>
      <c r="G303" s="324">
        <v>1718420</v>
      </c>
      <c r="H303" s="156" t="s">
        <v>60</v>
      </c>
      <c r="I303" s="142"/>
      <c r="J303" s="143"/>
      <c r="K303" s="143"/>
      <c r="L303" s="143"/>
      <c r="M303" s="144"/>
      <c r="N303" s="291"/>
      <c r="O303" s="145"/>
      <c r="P303" s="146"/>
      <c r="Q303" s="146"/>
      <c r="R303" s="146"/>
      <c r="S303" s="146"/>
      <c r="T303" s="146"/>
      <c r="U303" s="146"/>
      <c r="V303" s="146"/>
      <c r="W303" s="146"/>
      <c r="X303" s="146"/>
      <c r="Y303" s="146"/>
      <c r="Z303" s="146"/>
      <c r="AA303" s="146"/>
      <c r="AB303" s="146"/>
      <c r="AC303" s="146"/>
      <c r="AD303" s="146"/>
      <c r="AE303" s="146"/>
      <c r="AF303" s="146"/>
      <c r="AG303" s="146"/>
      <c r="AH303" s="146"/>
      <c r="AI303" s="146"/>
      <c r="AJ303" s="146"/>
      <c r="AK303" s="146"/>
      <c r="AL303" s="146"/>
    </row>
    <row r="304" spans="1:38" s="139" customFormat="1" ht="12.75">
      <c r="A304" s="311"/>
      <c r="B304" s="303"/>
      <c r="C304" s="411"/>
      <c r="D304" s="411"/>
      <c r="E304" s="140"/>
      <c r="F304" s="306"/>
      <c r="G304" s="325"/>
      <c r="H304" s="156" t="s">
        <v>50</v>
      </c>
      <c r="I304" s="142"/>
      <c r="J304" s="143"/>
      <c r="K304" s="143"/>
      <c r="L304" s="143"/>
      <c r="M304" s="144"/>
      <c r="N304" s="291"/>
      <c r="O304" s="145"/>
      <c r="P304" s="146"/>
      <c r="Q304" s="146"/>
      <c r="R304" s="146"/>
      <c r="S304" s="146"/>
      <c r="T304" s="146"/>
      <c r="U304" s="146"/>
      <c r="V304" s="146"/>
      <c r="W304" s="146"/>
      <c r="X304" s="146"/>
      <c r="Y304" s="146"/>
      <c r="Z304" s="146"/>
      <c r="AA304" s="146"/>
      <c r="AB304" s="146"/>
      <c r="AC304" s="146"/>
      <c r="AD304" s="146"/>
      <c r="AE304" s="146"/>
      <c r="AF304" s="146"/>
      <c r="AG304" s="146"/>
      <c r="AH304" s="146"/>
      <c r="AI304" s="146"/>
      <c r="AJ304" s="146"/>
      <c r="AK304" s="146"/>
      <c r="AL304" s="146"/>
    </row>
    <row r="305" spans="1:38" s="139" customFormat="1" ht="12.75">
      <c r="A305" s="311"/>
      <c r="B305" s="303"/>
      <c r="C305" s="411"/>
      <c r="D305" s="411"/>
      <c r="E305" s="140"/>
      <c r="F305" s="309"/>
      <c r="G305" s="87" t="s">
        <v>51</v>
      </c>
      <c r="H305" s="156" t="s">
        <v>52</v>
      </c>
      <c r="I305" s="142"/>
      <c r="J305" s="143"/>
      <c r="K305" s="143"/>
      <c r="L305" s="143"/>
      <c r="M305" s="144"/>
      <c r="N305" s="291"/>
      <c r="O305" s="145"/>
      <c r="P305" s="146"/>
      <c r="Q305" s="146"/>
      <c r="R305" s="146"/>
      <c r="S305" s="146"/>
      <c r="T305" s="146"/>
      <c r="U305" s="146"/>
      <c r="V305" s="146"/>
      <c r="W305" s="146"/>
      <c r="X305" s="146"/>
      <c r="Y305" s="146"/>
      <c r="Z305" s="146"/>
      <c r="AA305" s="146"/>
      <c r="AB305" s="146"/>
      <c r="AC305" s="146"/>
      <c r="AD305" s="146"/>
      <c r="AE305" s="146"/>
      <c r="AF305" s="146"/>
      <c r="AG305" s="146"/>
      <c r="AH305" s="146"/>
      <c r="AI305" s="146"/>
      <c r="AJ305" s="146"/>
      <c r="AK305" s="146"/>
      <c r="AL305" s="146"/>
    </row>
    <row r="306" spans="1:38" s="139" customFormat="1" ht="12.75">
      <c r="A306" s="311"/>
      <c r="B306" s="303"/>
      <c r="C306" s="411"/>
      <c r="D306" s="411"/>
      <c r="E306" s="140"/>
      <c r="F306" s="305">
        <v>2013</v>
      </c>
      <c r="G306" s="324">
        <v>0</v>
      </c>
      <c r="H306" s="156" t="s">
        <v>53</v>
      </c>
      <c r="I306" s="142"/>
      <c r="J306" s="143"/>
      <c r="K306" s="143"/>
      <c r="L306" s="143"/>
      <c r="M306" s="144"/>
      <c r="N306" s="291"/>
      <c r="O306" s="145"/>
      <c r="P306" s="146"/>
      <c r="Q306" s="146"/>
      <c r="R306" s="146"/>
      <c r="S306" s="146"/>
      <c r="T306" s="146"/>
      <c r="U306" s="146"/>
      <c r="V306" s="146"/>
      <c r="W306" s="146"/>
      <c r="X306" s="146"/>
      <c r="Y306" s="146"/>
      <c r="Z306" s="146"/>
      <c r="AA306" s="146"/>
      <c r="AB306" s="146"/>
      <c r="AC306" s="146"/>
      <c r="AD306" s="146"/>
      <c r="AE306" s="146"/>
      <c r="AF306" s="146"/>
      <c r="AG306" s="146"/>
      <c r="AH306" s="146"/>
      <c r="AI306" s="146"/>
      <c r="AJ306" s="146"/>
      <c r="AK306" s="146"/>
      <c r="AL306" s="146"/>
    </row>
    <row r="307" spans="1:38" s="139" customFormat="1" ht="12.75">
      <c r="A307" s="311"/>
      <c r="B307" s="303"/>
      <c r="C307" s="411"/>
      <c r="D307" s="411"/>
      <c r="E307" s="140"/>
      <c r="F307" s="306"/>
      <c r="G307" s="325"/>
      <c r="H307" s="156" t="s">
        <v>54</v>
      </c>
      <c r="I307" s="142"/>
      <c r="J307" s="143"/>
      <c r="K307" s="143"/>
      <c r="L307" s="143"/>
      <c r="M307" s="144"/>
      <c r="N307" s="291"/>
      <c r="O307" s="145"/>
      <c r="P307" s="146"/>
      <c r="Q307" s="146"/>
      <c r="R307" s="146"/>
      <c r="S307" s="146"/>
      <c r="T307" s="146"/>
      <c r="U307" s="146"/>
      <c r="V307" s="146"/>
      <c r="W307" s="146"/>
      <c r="X307" s="146"/>
      <c r="Y307" s="146"/>
      <c r="Z307" s="146"/>
      <c r="AA307" s="146"/>
      <c r="AB307" s="146"/>
      <c r="AC307" s="146"/>
      <c r="AD307" s="146"/>
      <c r="AE307" s="146"/>
      <c r="AF307" s="146"/>
      <c r="AG307" s="146"/>
      <c r="AH307" s="146"/>
      <c r="AI307" s="146"/>
      <c r="AJ307" s="146"/>
      <c r="AK307" s="146"/>
      <c r="AL307" s="146"/>
    </row>
    <row r="308" spans="1:38" s="139" customFormat="1" ht="12.75">
      <c r="A308" s="311"/>
      <c r="B308" s="303"/>
      <c r="C308" s="411"/>
      <c r="D308" s="411"/>
      <c r="E308" s="140"/>
      <c r="F308" s="306"/>
      <c r="G308" s="87" t="s">
        <v>55</v>
      </c>
      <c r="H308" s="156" t="s">
        <v>56</v>
      </c>
      <c r="I308" s="147">
        <f aca="true" t="shared" si="74" ref="I308:AL308">I302+I304+I306</f>
        <v>1085844</v>
      </c>
      <c r="J308" s="148">
        <f t="shared" si="74"/>
        <v>632576</v>
      </c>
      <c r="K308" s="148">
        <f t="shared" si="74"/>
        <v>632576</v>
      </c>
      <c r="L308" s="148">
        <f t="shared" si="74"/>
        <v>1718420</v>
      </c>
      <c r="M308" s="297">
        <f>L308/G309</f>
        <v>1</v>
      </c>
      <c r="N308" s="292">
        <f t="shared" si="74"/>
        <v>0</v>
      </c>
      <c r="O308" s="148">
        <f t="shared" si="74"/>
        <v>0</v>
      </c>
      <c r="P308" s="148">
        <f t="shared" si="74"/>
        <v>0</v>
      </c>
      <c r="Q308" s="148">
        <f t="shared" si="74"/>
        <v>0</v>
      </c>
      <c r="R308" s="148">
        <f t="shared" si="74"/>
        <v>0</v>
      </c>
      <c r="S308" s="148">
        <f t="shared" si="74"/>
        <v>0</v>
      </c>
      <c r="T308" s="148">
        <f t="shared" si="74"/>
        <v>0</v>
      </c>
      <c r="U308" s="148">
        <f t="shared" si="74"/>
        <v>0</v>
      </c>
      <c r="V308" s="148">
        <f t="shared" si="74"/>
        <v>0</v>
      </c>
      <c r="W308" s="148">
        <f t="shared" si="74"/>
        <v>0</v>
      </c>
      <c r="X308" s="148">
        <f t="shared" si="74"/>
        <v>0</v>
      </c>
      <c r="Y308" s="148">
        <f t="shared" si="74"/>
        <v>0</v>
      </c>
      <c r="Z308" s="148">
        <f t="shared" si="74"/>
        <v>0</v>
      </c>
      <c r="AA308" s="148">
        <f t="shared" si="74"/>
        <v>0</v>
      </c>
      <c r="AB308" s="148">
        <f t="shared" si="74"/>
        <v>0</v>
      </c>
      <c r="AC308" s="148">
        <f t="shared" si="74"/>
        <v>0</v>
      </c>
      <c r="AD308" s="148">
        <f t="shared" si="74"/>
        <v>0</v>
      </c>
      <c r="AE308" s="148">
        <f t="shared" si="74"/>
        <v>0</v>
      </c>
      <c r="AF308" s="148">
        <f t="shared" si="74"/>
        <v>0</v>
      </c>
      <c r="AG308" s="148">
        <f t="shared" si="74"/>
        <v>0</v>
      </c>
      <c r="AH308" s="148">
        <f t="shared" si="74"/>
        <v>0</v>
      </c>
      <c r="AI308" s="148">
        <f t="shared" si="74"/>
        <v>0</v>
      </c>
      <c r="AJ308" s="148">
        <f t="shared" si="74"/>
        <v>0</v>
      </c>
      <c r="AK308" s="148">
        <f t="shared" si="74"/>
        <v>0</v>
      </c>
      <c r="AL308" s="148">
        <f t="shared" si="74"/>
        <v>0</v>
      </c>
    </row>
    <row r="309" spans="1:38" s="139" customFormat="1" ht="13.5" thickBot="1">
      <c r="A309" s="311"/>
      <c r="B309" s="304"/>
      <c r="C309" s="412"/>
      <c r="D309" s="411"/>
      <c r="E309" s="157"/>
      <c r="F309" s="307"/>
      <c r="G309" s="89">
        <f>SUM(G303)</f>
        <v>1718420</v>
      </c>
      <c r="H309" s="158" t="s">
        <v>57</v>
      </c>
      <c r="I309" s="151">
        <f aca="true" t="shared" si="75" ref="I309:AL309">I303+I305+I307</f>
        <v>0</v>
      </c>
      <c r="J309" s="152">
        <f t="shared" si="75"/>
        <v>0</v>
      </c>
      <c r="K309" s="152">
        <f t="shared" si="75"/>
        <v>0</v>
      </c>
      <c r="L309" s="152">
        <f t="shared" si="75"/>
        <v>0</v>
      </c>
      <c r="M309" s="297"/>
      <c r="N309" s="293">
        <f t="shared" si="75"/>
        <v>0</v>
      </c>
      <c r="O309" s="152">
        <f t="shared" si="75"/>
        <v>0</v>
      </c>
      <c r="P309" s="152">
        <f t="shared" si="75"/>
        <v>0</v>
      </c>
      <c r="Q309" s="152">
        <f t="shared" si="75"/>
        <v>0</v>
      </c>
      <c r="R309" s="152">
        <f t="shared" si="75"/>
        <v>0</v>
      </c>
      <c r="S309" s="152">
        <f t="shared" si="75"/>
        <v>0</v>
      </c>
      <c r="T309" s="152">
        <f t="shared" si="75"/>
        <v>0</v>
      </c>
      <c r="U309" s="152">
        <f t="shared" si="75"/>
        <v>0</v>
      </c>
      <c r="V309" s="152">
        <f t="shared" si="75"/>
        <v>0</v>
      </c>
      <c r="W309" s="152">
        <f t="shared" si="75"/>
        <v>0</v>
      </c>
      <c r="X309" s="152">
        <f t="shared" si="75"/>
        <v>0</v>
      </c>
      <c r="Y309" s="152">
        <f t="shared" si="75"/>
        <v>0</v>
      </c>
      <c r="Z309" s="152">
        <f t="shared" si="75"/>
        <v>0</v>
      </c>
      <c r="AA309" s="152">
        <f t="shared" si="75"/>
        <v>0</v>
      </c>
      <c r="AB309" s="152">
        <f t="shared" si="75"/>
        <v>0</v>
      </c>
      <c r="AC309" s="152">
        <f t="shared" si="75"/>
        <v>0</v>
      </c>
      <c r="AD309" s="152">
        <f t="shared" si="75"/>
        <v>0</v>
      </c>
      <c r="AE309" s="152">
        <f t="shared" si="75"/>
        <v>0</v>
      </c>
      <c r="AF309" s="152">
        <f t="shared" si="75"/>
        <v>0</v>
      </c>
      <c r="AG309" s="152">
        <f t="shared" si="75"/>
        <v>0</v>
      </c>
      <c r="AH309" s="152">
        <f t="shared" si="75"/>
        <v>0</v>
      </c>
      <c r="AI309" s="152">
        <f t="shared" si="75"/>
        <v>0</v>
      </c>
      <c r="AJ309" s="152">
        <f t="shared" si="75"/>
        <v>0</v>
      </c>
      <c r="AK309" s="152">
        <f t="shared" si="75"/>
        <v>0</v>
      </c>
      <c r="AL309" s="152">
        <f t="shared" si="75"/>
        <v>0</v>
      </c>
    </row>
    <row r="310" spans="1:38" s="139" customFormat="1" ht="12.75" customHeight="1">
      <c r="A310" s="317">
        <v>38</v>
      </c>
      <c r="B310" s="302" t="s">
        <v>152</v>
      </c>
      <c r="C310" s="407">
        <v>85214</v>
      </c>
      <c r="D310" s="410" t="s">
        <v>28</v>
      </c>
      <c r="E310" s="140"/>
      <c r="F310" s="306">
        <v>2011</v>
      </c>
      <c r="G310" s="85" t="s">
        <v>47</v>
      </c>
      <c r="H310" s="160" t="s">
        <v>59</v>
      </c>
      <c r="I310" s="135">
        <v>1132000</v>
      </c>
      <c r="J310" s="161">
        <v>556608</v>
      </c>
      <c r="K310" s="161">
        <v>556607</v>
      </c>
      <c r="L310" s="161">
        <f>SUM(I310,K310)</f>
        <v>1688607</v>
      </c>
      <c r="M310" s="296"/>
      <c r="N310" s="294">
        <v>0</v>
      </c>
      <c r="O310" s="162"/>
      <c r="P310" s="163"/>
      <c r="Q310" s="163"/>
      <c r="R310" s="163"/>
      <c r="S310" s="163"/>
      <c r="T310" s="163"/>
      <c r="U310" s="163"/>
      <c r="V310" s="163"/>
      <c r="W310" s="163"/>
      <c r="X310" s="163"/>
      <c r="Y310" s="163"/>
      <c r="Z310" s="163"/>
      <c r="AA310" s="163"/>
      <c r="AB310" s="163"/>
      <c r="AC310" s="163"/>
      <c r="AD310" s="163"/>
      <c r="AE310" s="163"/>
      <c r="AF310" s="163"/>
      <c r="AG310" s="163"/>
      <c r="AH310" s="163"/>
      <c r="AI310" s="163"/>
      <c r="AJ310" s="163"/>
      <c r="AK310" s="163"/>
      <c r="AL310" s="163"/>
    </row>
    <row r="311" spans="1:38" s="139" customFormat="1" ht="10.5" customHeight="1">
      <c r="A311" s="311"/>
      <c r="B311" s="303"/>
      <c r="C311" s="408"/>
      <c r="D311" s="411"/>
      <c r="E311" s="140"/>
      <c r="F311" s="306"/>
      <c r="G311" s="324">
        <v>1688607</v>
      </c>
      <c r="H311" s="156" t="s">
        <v>60</v>
      </c>
      <c r="I311" s="142"/>
      <c r="J311" s="143"/>
      <c r="K311" s="143"/>
      <c r="L311" s="143"/>
      <c r="M311" s="144"/>
      <c r="N311" s="291"/>
      <c r="O311" s="145"/>
      <c r="P311" s="146"/>
      <c r="Q311" s="146"/>
      <c r="R311" s="146"/>
      <c r="S311" s="146"/>
      <c r="T311" s="146"/>
      <c r="U311" s="146"/>
      <c r="V311" s="146"/>
      <c r="W311" s="146"/>
      <c r="X311" s="146"/>
      <c r="Y311" s="146"/>
      <c r="Z311" s="146"/>
      <c r="AA311" s="146"/>
      <c r="AB311" s="146"/>
      <c r="AC311" s="146"/>
      <c r="AD311" s="146"/>
      <c r="AE311" s="146"/>
      <c r="AF311" s="146"/>
      <c r="AG311" s="146"/>
      <c r="AH311" s="146"/>
      <c r="AI311" s="146"/>
      <c r="AJ311" s="146"/>
      <c r="AK311" s="146"/>
      <c r="AL311" s="146"/>
    </row>
    <row r="312" spans="1:38" s="139" customFormat="1" ht="10.5" customHeight="1">
      <c r="A312" s="311"/>
      <c r="B312" s="303"/>
      <c r="C312" s="408"/>
      <c r="D312" s="411"/>
      <c r="E312" s="140"/>
      <c r="F312" s="306"/>
      <c r="G312" s="325"/>
      <c r="H312" s="156" t="s">
        <v>50</v>
      </c>
      <c r="I312" s="142"/>
      <c r="J312" s="143"/>
      <c r="K312" s="143"/>
      <c r="L312" s="143"/>
      <c r="M312" s="144"/>
      <c r="N312" s="291"/>
      <c r="O312" s="145"/>
      <c r="P312" s="146"/>
      <c r="Q312" s="146"/>
      <c r="R312" s="146"/>
      <c r="S312" s="146"/>
      <c r="T312" s="146"/>
      <c r="U312" s="146"/>
      <c r="V312" s="146"/>
      <c r="W312" s="146"/>
      <c r="X312" s="146"/>
      <c r="Y312" s="146"/>
      <c r="Z312" s="146"/>
      <c r="AA312" s="146"/>
      <c r="AB312" s="146"/>
      <c r="AC312" s="146"/>
      <c r="AD312" s="146"/>
      <c r="AE312" s="146"/>
      <c r="AF312" s="146"/>
      <c r="AG312" s="146"/>
      <c r="AH312" s="146"/>
      <c r="AI312" s="146"/>
      <c r="AJ312" s="146"/>
      <c r="AK312" s="146"/>
      <c r="AL312" s="146"/>
    </row>
    <row r="313" spans="1:38" s="139" customFormat="1" ht="10.5" customHeight="1">
      <c r="A313" s="311"/>
      <c r="B313" s="303"/>
      <c r="C313" s="408"/>
      <c r="D313" s="411"/>
      <c r="E313" s="140"/>
      <c r="F313" s="309"/>
      <c r="G313" s="87" t="s">
        <v>51</v>
      </c>
      <c r="H313" s="156" t="s">
        <v>52</v>
      </c>
      <c r="I313" s="142"/>
      <c r="J313" s="143"/>
      <c r="K313" s="143"/>
      <c r="L313" s="143"/>
      <c r="M313" s="144"/>
      <c r="N313" s="291"/>
      <c r="O313" s="145"/>
      <c r="P313" s="146"/>
      <c r="Q313" s="146"/>
      <c r="R313" s="146"/>
      <c r="S313" s="146"/>
      <c r="T313" s="146"/>
      <c r="U313" s="146"/>
      <c r="V313" s="146"/>
      <c r="W313" s="146"/>
      <c r="X313" s="146"/>
      <c r="Y313" s="146"/>
      <c r="Z313" s="146"/>
      <c r="AA313" s="146"/>
      <c r="AB313" s="146"/>
      <c r="AC313" s="146"/>
      <c r="AD313" s="146"/>
      <c r="AE313" s="146"/>
      <c r="AF313" s="146"/>
      <c r="AG313" s="146"/>
      <c r="AH313" s="146"/>
      <c r="AI313" s="146"/>
      <c r="AJ313" s="146"/>
      <c r="AK313" s="146"/>
      <c r="AL313" s="146"/>
    </row>
    <row r="314" spans="1:38" s="139" customFormat="1" ht="10.5" customHeight="1">
      <c r="A314" s="311"/>
      <c r="B314" s="303"/>
      <c r="C314" s="408"/>
      <c r="D314" s="411"/>
      <c r="E314" s="140"/>
      <c r="F314" s="305">
        <v>2013</v>
      </c>
      <c r="G314" s="324">
        <v>0</v>
      </c>
      <c r="H314" s="156" t="s">
        <v>53</v>
      </c>
      <c r="I314" s="142"/>
      <c r="J314" s="143"/>
      <c r="K314" s="143"/>
      <c r="L314" s="143"/>
      <c r="M314" s="144"/>
      <c r="N314" s="291"/>
      <c r="O314" s="145"/>
      <c r="P314" s="146"/>
      <c r="Q314" s="146"/>
      <c r="R314" s="146"/>
      <c r="S314" s="146"/>
      <c r="T314" s="145"/>
      <c r="U314" s="146"/>
      <c r="V314" s="146"/>
      <c r="W314" s="146"/>
      <c r="X314" s="146"/>
      <c r="Y314" s="146"/>
      <c r="Z314" s="146"/>
      <c r="AA314" s="146"/>
      <c r="AB314" s="146"/>
      <c r="AC314" s="146"/>
      <c r="AD314" s="146"/>
      <c r="AE314" s="146"/>
      <c r="AF314" s="146"/>
      <c r="AG314" s="146"/>
      <c r="AH314" s="146"/>
      <c r="AI314" s="146"/>
      <c r="AJ314" s="146"/>
      <c r="AK314" s="146"/>
      <c r="AL314" s="146"/>
    </row>
    <row r="315" spans="1:38" s="139" customFormat="1" ht="10.5" customHeight="1">
      <c r="A315" s="311"/>
      <c r="B315" s="303"/>
      <c r="C315" s="408"/>
      <c r="D315" s="411"/>
      <c r="E315" s="140"/>
      <c r="F315" s="306"/>
      <c r="G315" s="325"/>
      <c r="H315" s="156" t="s">
        <v>54</v>
      </c>
      <c r="I315" s="142"/>
      <c r="J315" s="143"/>
      <c r="K315" s="143"/>
      <c r="L315" s="143"/>
      <c r="M315" s="144"/>
      <c r="N315" s="291"/>
      <c r="O315" s="145"/>
      <c r="P315" s="146"/>
      <c r="Q315" s="146"/>
      <c r="R315" s="146"/>
      <c r="S315" s="146"/>
      <c r="T315" s="145"/>
      <c r="U315" s="146"/>
      <c r="V315" s="146"/>
      <c r="W315" s="146"/>
      <c r="X315" s="146"/>
      <c r="Y315" s="146"/>
      <c r="Z315" s="146"/>
      <c r="AA315" s="146"/>
      <c r="AB315" s="146"/>
      <c r="AC315" s="146"/>
      <c r="AD315" s="146"/>
      <c r="AE315" s="146"/>
      <c r="AF315" s="146"/>
      <c r="AG315" s="146"/>
      <c r="AH315" s="146"/>
      <c r="AI315" s="146"/>
      <c r="AJ315" s="146"/>
      <c r="AK315" s="146"/>
      <c r="AL315" s="146"/>
    </row>
    <row r="316" spans="1:38" s="139" customFormat="1" ht="12.75">
      <c r="A316" s="311"/>
      <c r="B316" s="303"/>
      <c r="C316" s="408"/>
      <c r="D316" s="411"/>
      <c r="E316" s="140"/>
      <c r="F316" s="306"/>
      <c r="G316" s="87" t="s">
        <v>55</v>
      </c>
      <c r="H316" s="156" t="s">
        <v>56</v>
      </c>
      <c r="I316" s="147">
        <f aca="true" t="shared" si="76" ref="I316:AL316">I310+I312+I314</f>
        <v>1132000</v>
      </c>
      <c r="J316" s="148">
        <f t="shared" si="76"/>
        <v>556608</v>
      </c>
      <c r="K316" s="148">
        <f t="shared" si="76"/>
        <v>556607</v>
      </c>
      <c r="L316" s="148">
        <f t="shared" si="76"/>
        <v>1688607</v>
      </c>
      <c r="M316" s="297">
        <f>L316/G317</f>
        <v>1</v>
      </c>
      <c r="N316" s="292">
        <f t="shared" si="76"/>
        <v>0</v>
      </c>
      <c r="O316" s="148">
        <f t="shared" si="76"/>
        <v>0</v>
      </c>
      <c r="P316" s="148">
        <f t="shared" si="76"/>
        <v>0</v>
      </c>
      <c r="Q316" s="148">
        <f t="shared" si="76"/>
        <v>0</v>
      </c>
      <c r="R316" s="148">
        <f t="shared" si="76"/>
        <v>0</v>
      </c>
      <c r="S316" s="148">
        <f t="shared" si="76"/>
        <v>0</v>
      </c>
      <c r="T316" s="148">
        <f t="shared" si="76"/>
        <v>0</v>
      </c>
      <c r="U316" s="148">
        <f t="shared" si="76"/>
        <v>0</v>
      </c>
      <c r="V316" s="148">
        <f t="shared" si="76"/>
        <v>0</v>
      </c>
      <c r="W316" s="148">
        <f t="shared" si="76"/>
        <v>0</v>
      </c>
      <c r="X316" s="148">
        <f t="shared" si="76"/>
        <v>0</v>
      </c>
      <c r="Y316" s="148">
        <f t="shared" si="76"/>
        <v>0</v>
      </c>
      <c r="Z316" s="148">
        <f t="shared" si="76"/>
        <v>0</v>
      </c>
      <c r="AA316" s="148">
        <f t="shared" si="76"/>
        <v>0</v>
      </c>
      <c r="AB316" s="148">
        <f t="shared" si="76"/>
        <v>0</v>
      </c>
      <c r="AC316" s="148">
        <f t="shared" si="76"/>
        <v>0</v>
      </c>
      <c r="AD316" s="148">
        <f t="shared" si="76"/>
        <v>0</v>
      </c>
      <c r="AE316" s="148">
        <f t="shared" si="76"/>
        <v>0</v>
      </c>
      <c r="AF316" s="148">
        <f t="shared" si="76"/>
        <v>0</v>
      </c>
      <c r="AG316" s="148">
        <f t="shared" si="76"/>
        <v>0</v>
      </c>
      <c r="AH316" s="148">
        <f t="shared" si="76"/>
        <v>0</v>
      </c>
      <c r="AI316" s="148">
        <f t="shared" si="76"/>
        <v>0</v>
      </c>
      <c r="AJ316" s="148">
        <f t="shared" si="76"/>
        <v>0</v>
      </c>
      <c r="AK316" s="148">
        <f t="shared" si="76"/>
        <v>0</v>
      </c>
      <c r="AL316" s="148">
        <f t="shared" si="76"/>
        <v>0</v>
      </c>
    </row>
    <row r="317" spans="1:38" s="139" customFormat="1" ht="13.5" thickBot="1">
      <c r="A317" s="311"/>
      <c r="B317" s="304"/>
      <c r="C317" s="409"/>
      <c r="D317" s="411"/>
      <c r="E317" s="140"/>
      <c r="F317" s="307"/>
      <c r="G317" s="89">
        <f>SUM(G311)</f>
        <v>1688607</v>
      </c>
      <c r="H317" s="158" t="s">
        <v>57</v>
      </c>
      <c r="I317" s="151">
        <f aca="true" t="shared" si="77" ref="I317:AL317">I311+I313+I315</f>
        <v>0</v>
      </c>
      <c r="J317" s="152">
        <f t="shared" si="77"/>
        <v>0</v>
      </c>
      <c r="K317" s="152">
        <f t="shared" si="77"/>
        <v>0</v>
      </c>
      <c r="L317" s="152">
        <f t="shared" si="77"/>
        <v>0</v>
      </c>
      <c r="M317" s="297"/>
      <c r="N317" s="293">
        <f t="shared" si="77"/>
        <v>0</v>
      </c>
      <c r="O317" s="152">
        <f t="shared" si="77"/>
        <v>0</v>
      </c>
      <c r="P317" s="152">
        <f t="shared" si="77"/>
        <v>0</v>
      </c>
      <c r="Q317" s="152">
        <f t="shared" si="77"/>
        <v>0</v>
      </c>
      <c r="R317" s="152">
        <f t="shared" si="77"/>
        <v>0</v>
      </c>
      <c r="S317" s="152">
        <f t="shared" si="77"/>
        <v>0</v>
      </c>
      <c r="T317" s="152">
        <f t="shared" si="77"/>
        <v>0</v>
      </c>
      <c r="U317" s="152">
        <f t="shared" si="77"/>
        <v>0</v>
      </c>
      <c r="V317" s="152">
        <f t="shared" si="77"/>
        <v>0</v>
      </c>
      <c r="W317" s="152">
        <f t="shared" si="77"/>
        <v>0</v>
      </c>
      <c r="X317" s="152">
        <f t="shared" si="77"/>
        <v>0</v>
      </c>
      <c r="Y317" s="152">
        <f t="shared" si="77"/>
        <v>0</v>
      </c>
      <c r="Z317" s="152">
        <f t="shared" si="77"/>
        <v>0</v>
      </c>
      <c r="AA317" s="152">
        <f t="shared" si="77"/>
        <v>0</v>
      </c>
      <c r="AB317" s="152">
        <f t="shared" si="77"/>
        <v>0</v>
      </c>
      <c r="AC317" s="152">
        <f t="shared" si="77"/>
        <v>0</v>
      </c>
      <c r="AD317" s="152">
        <f t="shared" si="77"/>
        <v>0</v>
      </c>
      <c r="AE317" s="152">
        <f t="shared" si="77"/>
        <v>0</v>
      </c>
      <c r="AF317" s="152">
        <f t="shared" si="77"/>
        <v>0</v>
      </c>
      <c r="AG317" s="152">
        <f t="shared" si="77"/>
        <v>0</v>
      </c>
      <c r="AH317" s="152">
        <f t="shared" si="77"/>
        <v>0</v>
      </c>
      <c r="AI317" s="152">
        <f t="shared" si="77"/>
        <v>0</v>
      </c>
      <c r="AJ317" s="152">
        <f t="shared" si="77"/>
        <v>0</v>
      </c>
      <c r="AK317" s="152">
        <f t="shared" si="77"/>
        <v>0</v>
      </c>
      <c r="AL317" s="152">
        <f t="shared" si="77"/>
        <v>0</v>
      </c>
    </row>
    <row r="318" spans="1:38" s="139" customFormat="1" ht="12.75" customHeight="1">
      <c r="A318" s="317">
        <v>39</v>
      </c>
      <c r="B318" s="302" t="s">
        <v>17</v>
      </c>
      <c r="C318" s="407">
        <v>85228</v>
      </c>
      <c r="D318" s="410" t="s">
        <v>28</v>
      </c>
      <c r="E318" s="140"/>
      <c r="F318" s="306">
        <v>2011</v>
      </c>
      <c r="G318" s="85" t="s">
        <v>47</v>
      </c>
      <c r="H318" s="160" t="s">
        <v>59</v>
      </c>
      <c r="I318" s="135">
        <v>5366127</v>
      </c>
      <c r="J318" s="161">
        <v>1283899</v>
      </c>
      <c r="K318" s="161">
        <v>1283898</v>
      </c>
      <c r="L318" s="161">
        <f>SUM(I318,K318)</f>
        <v>6650025</v>
      </c>
      <c r="M318" s="296"/>
      <c r="N318" s="294">
        <v>0</v>
      </c>
      <c r="O318" s="162"/>
      <c r="P318" s="163"/>
      <c r="Q318" s="163"/>
      <c r="R318" s="163"/>
      <c r="S318" s="163"/>
      <c r="T318" s="163"/>
      <c r="U318" s="163"/>
      <c r="V318" s="163"/>
      <c r="W318" s="163"/>
      <c r="X318" s="163"/>
      <c r="Y318" s="163"/>
      <c r="Z318" s="163"/>
      <c r="AA318" s="163"/>
      <c r="AB318" s="163"/>
      <c r="AC318" s="163"/>
      <c r="AD318" s="163"/>
      <c r="AE318" s="163"/>
      <c r="AF318" s="163"/>
      <c r="AG318" s="163"/>
      <c r="AH318" s="163"/>
      <c r="AI318" s="163"/>
      <c r="AJ318" s="163"/>
      <c r="AK318" s="163"/>
      <c r="AL318" s="163"/>
    </row>
    <row r="319" spans="1:38" s="139" customFormat="1" ht="10.5" customHeight="1">
      <c r="A319" s="311"/>
      <c r="B319" s="303"/>
      <c r="C319" s="408"/>
      <c r="D319" s="411"/>
      <c r="E319" s="140"/>
      <c r="F319" s="306"/>
      <c r="G319" s="324">
        <v>6650025</v>
      </c>
      <c r="H319" s="156" t="s">
        <v>60</v>
      </c>
      <c r="I319" s="142"/>
      <c r="J319" s="143"/>
      <c r="K319" s="143"/>
      <c r="L319" s="143"/>
      <c r="M319" s="144"/>
      <c r="N319" s="291"/>
      <c r="O319" s="145"/>
      <c r="P319" s="146"/>
      <c r="Q319" s="146"/>
      <c r="R319" s="146"/>
      <c r="S319" s="146"/>
      <c r="T319" s="146"/>
      <c r="U319" s="146"/>
      <c r="V319" s="146"/>
      <c r="W319" s="146"/>
      <c r="X319" s="146"/>
      <c r="Y319" s="146"/>
      <c r="Z319" s="146"/>
      <c r="AA319" s="146"/>
      <c r="AB319" s="146"/>
      <c r="AC319" s="146"/>
      <c r="AD319" s="146"/>
      <c r="AE319" s="146"/>
      <c r="AF319" s="146"/>
      <c r="AG319" s="146"/>
      <c r="AH319" s="146"/>
      <c r="AI319" s="146"/>
      <c r="AJ319" s="146"/>
      <c r="AK319" s="146"/>
      <c r="AL319" s="146"/>
    </row>
    <row r="320" spans="1:38" s="139" customFormat="1" ht="10.5" customHeight="1">
      <c r="A320" s="311"/>
      <c r="B320" s="303"/>
      <c r="C320" s="408"/>
      <c r="D320" s="411"/>
      <c r="E320" s="140"/>
      <c r="F320" s="306"/>
      <c r="G320" s="325"/>
      <c r="H320" s="156" t="s">
        <v>50</v>
      </c>
      <c r="I320" s="142"/>
      <c r="J320" s="143"/>
      <c r="K320" s="143"/>
      <c r="L320" s="143"/>
      <c r="M320" s="144"/>
      <c r="N320" s="291"/>
      <c r="O320" s="145"/>
      <c r="P320" s="146"/>
      <c r="Q320" s="146"/>
      <c r="R320" s="146"/>
      <c r="S320" s="146"/>
      <c r="T320" s="146"/>
      <c r="U320" s="146"/>
      <c r="V320" s="146"/>
      <c r="W320" s="146"/>
      <c r="X320" s="146"/>
      <c r="Y320" s="146"/>
      <c r="Z320" s="146"/>
      <c r="AA320" s="146"/>
      <c r="AB320" s="146"/>
      <c r="AC320" s="146"/>
      <c r="AD320" s="146"/>
      <c r="AE320" s="146"/>
      <c r="AF320" s="146"/>
      <c r="AG320" s="146"/>
      <c r="AH320" s="146"/>
      <c r="AI320" s="146"/>
      <c r="AJ320" s="146"/>
      <c r="AK320" s="146"/>
      <c r="AL320" s="146"/>
    </row>
    <row r="321" spans="1:38" s="139" customFormat="1" ht="10.5" customHeight="1">
      <c r="A321" s="311"/>
      <c r="B321" s="303"/>
      <c r="C321" s="408"/>
      <c r="D321" s="411"/>
      <c r="E321" s="140"/>
      <c r="F321" s="309"/>
      <c r="G321" s="87" t="s">
        <v>51</v>
      </c>
      <c r="H321" s="156" t="s">
        <v>52</v>
      </c>
      <c r="I321" s="142"/>
      <c r="J321" s="143"/>
      <c r="K321" s="143"/>
      <c r="L321" s="143"/>
      <c r="M321" s="144"/>
      <c r="N321" s="291"/>
      <c r="O321" s="145"/>
      <c r="P321" s="146"/>
      <c r="Q321" s="146"/>
      <c r="R321" s="146"/>
      <c r="S321" s="146"/>
      <c r="T321" s="146"/>
      <c r="U321" s="146"/>
      <c r="V321" s="146"/>
      <c r="W321" s="146"/>
      <c r="X321" s="146"/>
      <c r="Y321" s="146"/>
      <c r="Z321" s="146"/>
      <c r="AA321" s="146"/>
      <c r="AB321" s="146"/>
      <c r="AC321" s="146"/>
      <c r="AD321" s="146"/>
      <c r="AE321" s="146"/>
      <c r="AF321" s="146"/>
      <c r="AG321" s="146"/>
      <c r="AH321" s="146"/>
      <c r="AI321" s="146"/>
      <c r="AJ321" s="146"/>
      <c r="AK321" s="146"/>
      <c r="AL321" s="146"/>
    </row>
    <row r="322" spans="1:38" s="139" customFormat="1" ht="10.5" customHeight="1">
      <c r="A322" s="311"/>
      <c r="B322" s="303"/>
      <c r="C322" s="408"/>
      <c r="D322" s="411"/>
      <c r="E322" s="140"/>
      <c r="F322" s="305">
        <v>2013</v>
      </c>
      <c r="G322" s="324">
        <v>0</v>
      </c>
      <c r="H322" s="156" t="s">
        <v>53</v>
      </c>
      <c r="I322" s="142"/>
      <c r="J322" s="143"/>
      <c r="K322" s="143"/>
      <c r="L322" s="143"/>
      <c r="M322" s="144"/>
      <c r="N322" s="291"/>
      <c r="O322" s="145"/>
      <c r="P322" s="146"/>
      <c r="Q322" s="146"/>
      <c r="R322" s="146"/>
      <c r="S322" s="146"/>
      <c r="T322" s="145"/>
      <c r="U322" s="146"/>
      <c r="V322" s="146"/>
      <c r="W322" s="146"/>
      <c r="X322" s="146"/>
      <c r="Y322" s="146"/>
      <c r="Z322" s="146"/>
      <c r="AA322" s="146"/>
      <c r="AB322" s="146"/>
      <c r="AC322" s="146"/>
      <c r="AD322" s="146"/>
      <c r="AE322" s="146"/>
      <c r="AF322" s="146"/>
      <c r="AG322" s="146"/>
      <c r="AH322" s="146"/>
      <c r="AI322" s="146"/>
      <c r="AJ322" s="146"/>
      <c r="AK322" s="146"/>
      <c r="AL322" s="146"/>
    </row>
    <row r="323" spans="1:38" s="139" customFormat="1" ht="10.5" customHeight="1">
      <c r="A323" s="311"/>
      <c r="B323" s="303"/>
      <c r="C323" s="408"/>
      <c r="D323" s="411"/>
      <c r="E323" s="140"/>
      <c r="F323" s="306"/>
      <c r="G323" s="325"/>
      <c r="H323" s="156" t="s">
        <v>54</v>
      </c>
      <c r="I323" s="142"/>
      <c r="J323" s="143"/>
      <c r="K323" s="143"/>
      <c r="L323" s="143"/>
      <c r="M323" s="144"/>
      <c r="N323" s="291"/>
      <c r="O323" s="145"/>
      <c r="P323" s="146"/>
      <c r="Q323" s="146"/>
      <c r="R323" s="146"/>
      <c r="S323" s="146"/>
      <c r="T323" s="145"/>
      <c r="U323" s="146"/>
      <c r="V323" s="146"/>
      <c r="W323" s="146"/>
      <c r="X323" s="146"/>
      <c r="Y323" s="146"/>
      <c r="Z323" s="146"/>
      <c r="AA323" s="146"/>
      <c r="AB323" s="146"/>
      <c r="AC323" s="146"/>
      <c r="AD323" s="146"/>
      <c r="AE323" s="146"/>
      <c r="AF323" s="146"/>
      <c r="AG323" s="146"/>
      <c r="AH323" s="146"/>
      <c r="AI323" s="146"/>
      <c r="AJ323" s="146"/>
      <c r="AK323" s="146"/>
      <c r="AL323" s="146"/>
    </row>
    <row r="324" spans="1:38" s="139" customFormat="1" ht="12.75">
      <c r="A324" s="311"/>
      <c r="B324" s="303"/>
      <c r="C324" s="408"/>
      <c r="D324" s="411"/>
      <c r="E324" s="140"/>
      <c r="F324" s="306"/>
      <c r="G324" s="87" t="s">
        <v>55</v>
      </c>
      <c r="H324" s="156" t="s">
        <v>56</v>
      </c>
      <c r="I324" s="147">
        <f aca="true" t="shared" si="78" ref="I324:AL324">I318+I320+I322</f>
        <v>5366127</v>
      </c>
      <c r="J324" s="148">
        <f t="shared" si="78"/>
        <v>1283899</v>
      </c>
      <c r="K324" s="148">
        <f t="shared" si="78"/>
        <v>1283898</v>
      </c>
      <c r="L324" s="148">
        <f t="shared" si="78"/>
        <v>6650025</v>
      </c>
      <c r="M324" s="297">
        <f>L324/G325</f>
        <v>1</v>
      </c>
      <c r="N324" s="292">
        <f t="shared" si="78"/>
        <v>0</v>
      </c>
      <c r="O324" s="148">
        <f t="shared" si="78"/>
        <v>0</v>
      </c>
      <c r="P324" s="148">
        <f t="shared" si="78"/>
        <v>0</v>
      </c>
      <c r="Q324" s="148">
        <f t="shared" si="78"/>
        <v>0</v>
      </c>
      <c r="R324" s="148">
        <f t="shared" si="78"/>
        <v>0</v>
      </c>
      <c r="S324" s="148">
        <f t="shared" si="78"/>
        <v>0</v>
      </c>
      <c r="T324" s="148">
        <f t="shared" si="78"/>
        <v>0</v>
      </c>
      <c r="U324" s="148">
        <f t="shared" si="78"/>
        <v>0</v>
      </c>
      <c r="V324" s="148">
        <f t="shared" si="78"/>
        <v>0</v>
      </c>
      <c r="W324" s="148">
        <f t="shared" si="78"/>
        <v>0</v>
      </c>
      <c r="X324" s="148">
        <f t="shared" si="78"/>
        <v>0</v>
      </c>
      <c r="Y324" s="148">
        <f t="shared" si="78"/>
        <v>0</v>
      </c>
      <c r="Z324" s="148">
        <f t="shared" si="78"/>
        <v>0</v>
      </c>
      <c r="AA324" s="148">
        <f t="shared" si="78"/>
        <v>0</v>
      </c>
      <c r="AB324" s="148">
        <f t="shared" si="78"/>
        <v>0</v>
      </c>
      <c r="AC324" s="148">
        <f t="shared" si="78"/>
        <v>0</v>
      </c>
      <c r="AD324" s="148">
        <f t="shared" si="78"/>
        <v>0</v>
      </c>
      <c r="AE324" s="148">
        <f t="shared" si="78"/>
        <v>0</v>
      </c>
      <c r="AF324" s="148">
        <f t="shared" si="78"/>
        <v>0</v>
      </c>
      <c r="AG324" s="148">
        <f t="shared" si="78"/>
        <v>0</v>
      </c>
      <c r="AH324" s="148">
        <f t="shared" si="78"/>
        <v>0</v>
      </c>
      <c r="AI324" s="148">
        <f t="shared" si="78"/>
        <v>0</v>
      </c>
      <c r="AJ324" s="148">
        <f t="shared" si="78"/>
        <v>0</v>
      </c>
      <c r="AK324" s="148">
        <f t="shared" si="78"/>
        <v>0</v>
      </c>
      <c r="AL324" s="148">
        <f t="shared" si="78"/>
        <v>0</v>
      </c>
    </row>
    <row r="325" spans="1:38" s="139" customFormat="1" ht="13.5" thickBot="1">
      <c r="A325" s="311"/>
      <c r="B325" s="304"/>
      <c r="C325" s="409"/>
      <c r="D325" s="411"/>
      <c r="E325" s="157"/>
      <c r="F325" s="307"/>
      <c r="G325" s="89">
        <f>SUM(G319)</f>
        <v>6650025</v>
      </c>
      <c r="H325" s="158" t="s">
        <v>57</v>
      </c>
      <c r="I325" s="151">
        <f aca="true" t="shared" si="79" ref="I325:AL325">I319+I321+I323</f>
        <v>0</v>
      </c>
      <c r="J325" s="152">
        <f t="shared" si="79"/>
        <v>0</v>
      </c>
      <c r="K325" s="152">
        <f t="shared" si="79"/>
        <v>0</v>
      </c>
      <c r="L325" s="152">
        <f t="shared" si="79"/>
        <v>0</v>
      </c>
      <c r="M325" s="297"/>
      <c r="N325" s="293">
        <f t="shared" si="79"/>
        <v>0</v>
      </c>
      <c r="O325" s="152">
        <f t="shared" si="79"/>
        <v>0</v>
      </c>
      <c r="P325" s="152">
        <f t="shared" si="79"/>
        <v>0</v>
      </c>
      <c r="Q325" s="152">
        <f t="shared" si="79"/>
        <v>0</v>
      </c>
      <c r="R325" s="152">
        <f t="shared" si="79"/>
        <v>0</v>
      </c>
      <c r="S325" s="152">
        <f t="shared" si="79"/>
        <v>0</v>
      </c>
      <c r="T325" s="152">
        <f t="shared" si="79"/>
        <v>0</v>
      </c>
      <c r="U325" s="164">
        <f t="shared" si="79"/>
        <v>0</v>
      </c>
      <c r="V325" s="164">
        <f t="shared" si="79"/>
        <v>0</v>
      </c>
      <c r="W325" s="164">
        <f t="shared" si="79"/>
        <v>0</v>
      </c>
      <c r="X325" s="164">
        <f t="shared" si="79"/>
        <v>0</v>
      </c>
      <c r="Y325" s="164">
        <f t="shared" si="79"/>
        <v>0</v>
      </c>
      <c r="Z325" s="164">
        <f t="shared" si="79"/>
        <v>0</v>
      </c>
      <c r="AA325" s="164">
        <f t="shared" si="79"/>
        <v>0</v>
      </c>
      <c r="AB325" s="164">
        <f t="shared" si="79"/>
        <v>0</v>
      </c>
      <c r="AC325" s="164">
        <f t="shared" si="79"/>
        <v>0</v>
      </c>
      <c r="AD325" s="164">
        <f t="shared" si="79"/>
        <v>0</v>
      </c>
      <c r="AE325" s="164">
        <f t="shared" si="79"/>
        <v>0</v>
      </c>
      <c r="AF325" s="164">
        <f t="shared" si="79"/>
        <v>0</v>
      </c>
      <c r="AG325" s="164">
        <f t="shared" si="79"/>
        <v>0</v>
      </c>
      <c r="AH325" s="164">
        <f t="shared" si="79"/>
        <v>0</v>
      </c>
      <c r="AI325" s="164">
        <f t="shared" si="79"/>
        <v>0</v>
      </c>
      <c r="AJ325" s="164">
        <f t="shared" si="79"/>
        <v>0</v>
      </c>
      <c r="AK325" s="164">
        <f t="shared" si="79"/>
        <v>0</v>
      </c>
      <c r="AL325" s="164">
        <f t="shared" si="79"/>
        <v>0</v>
      </c>
    </row>
    <row r="326" spans="1:38" s="139" customFormat="1" ht="12.75" customHeight="1">
      <c r="A326" s="317">
        <v>40</v>
      </c>
      <c r="B326" s="302" t="s">
        <v>18</v>
      </c>
      <c r="C326" s="407">
        <v>85228</v>
      </c>
      <c r="D326" s="410" t="s">
        <v>28</v>
      </c>
      <c r="E326" s="133"/>
      <c r="F326" s="308">
        <v>2011</v>
      </c>
      <c r="G326" s="85" t="s">
        <v>47</v>
      </c>
      <c r="H326" s="155" t="s">
        <v>59</v>
      </c>
      <c r="I326" s="135">
        <v>3072397</v>
      </c>
      <c r="J326" s="136">
        <v>1012251</v>
      </c>
      <c r="K326" s="136">
        <v>1012250</v>
      </c>
      <c r="L326" s="136">
        <f>SUM(I326,K326)</f>
        <v>4084647</v>
      </c>
      <c r="M326" s="296"/>
      <c r="N326" s="294">
        <v>0</v>
      </c>
      <c r="O326" s="162"/>
      <c r="P326" s="163"/>
      <c r="Q326" s="163"/>
      <c r="R326" s="163"/>
      <c r="S326" s="163"/>
      <c r="T326" s="163"/>
      <c r="U326" s="163"/>
      <c r="V326" s="163"/>
      <c r="W326" s="163"/>
      <c r="X326" s="163"/>
      <c r="Y326" s="163"/>
      <c r="Z326" s="163"/>
      <c r="AA326" s="163"/>
      <c r="AB326" s="163"/>
      <c r="AC326" s="163"/>
      <c r="AD326" s="163"/>
      <c r="AE326" s="163"/>
      <c r="AF326" s="163"/>
      <c r="AG326" s="163"/>
      <c r="AH326" s="163"/>
      <c r="AI326" s="163"/>
      <c r="AJ326" s="163"/>
      <c r="AK326" s="163"/>
      <c r="AL326" s="163"/>
    </row>
    <row r="327" spans="1:38" s="139" customFormat="1" ht="12.75">
      <c r="A327" s="311"/>
      <c r="B327" s="303"/>
      <c r="C327" s="408"/>
      <c r="D327" s="411"/>
      <c r="E327" s="140"/>
      <c r="F327" s="306"/>
      <c r="G327" s="324">
        <v>4084647</v>
      </c>
      <c r="H327" s="156" t="s">
        <v>60</v>
      </c>
      <c r="I327" s="142"/>
      <c r="J327" s="143"/>
      <c r="K327" s="143"/>
      <c r="L327" s="143"/>
      <c r="M327" s="144"/>
      <c r="N327" s="291"/>
      <c r="O327" s="145"/>
      <c r="P327" s="146"/>
      <c r="Q327" s="146"/>
      <c r="R327" s="146"/>
      <c r="S327" s="146"/>
      <c r="T327" s="146"/>
      <c r="U327" s="146"/>
      <c r="V327" s="146"/>
      <c r="W327" s="146"/>
      <c r="X327" s="146"/>
      <c r="Y327" s="146"/>
      <c r="Z327" s="146"/>
      <c r="AA327" s="146"/>
      <c r="AB327" s="146"/>
      <c r="AC327" s="146"/>
      <c r="AD327" s="146"/>
      <c r="AE327" s="146"/>
      <c r="AF327" s="146"/>
      <c r="AG327" s="146"/>
      <c r="AH327" s="146"/>
      <c r="AI327" s="146"/>
      <c r="AJ327" s="146"/>
      <c r="AK327" s="146"/>
      <c r="AL327" s="146"/>
    </row>
    <row r="328" spans="1:38" s="139" customFormat="1" ht="10.5" customHeight="1">
      <c r="A328" s="311"/>
      <c r="B328" s="303"/>
      <c r="C328" s="408"/>
      <c r="D328" s="411"/>
      <c r="E328" s="140"/>
      <c r="F328" s="306"/>
      <c r="G328" s="325"/>
      <c r="H328" s="156" t="s">
        <v>50</v>
      </c>
      <c r="I328" s="142"/>
      <c r="J328" s="143"/>
      <c r="K328" s="143"/>
      <c r="L328" s="143"/>
      <c r="M328" s="144"/>
      <c r="N328" s="291"/>
      <c r="O328" s="145"/>
      <c r="P328" s="146"/>
      <c r="Q328" s="146"/>
      <c r="R328" s="146"/>
      <c r="S328" s="146"/>
      <c r="T328" s="146"/>
      <c r="U328" s="146"/>
      <c r="V328" s="146"/>
      <c r="W328" s="146"/>
      <c r="X328" s="146"/>
      <c r="Y328" s="146"/>
      <c r="Z328" s="146"/>
      <c r="AA328" s="146"/>
      <c r="AB328" s="146"/>
      <c r="AC328" s="146"/>
      <c r="AD328" s="146"/>
      <c r="AE328" s="146"/>
      <c r="AF328" s="146"/>
      <c r="AG328" s="146"/>
      <c r="AH328" s="146"/>
      <c r="AI328" s="146"/>
      <c r="AJ328" s="146"/>
      <c r="AK328" s="146"/>
      <c r="AL328" s="146"/>
    </row>
    <row r="329" spans="1:38" s="139" customFormat="1" ht="12.75">
      <c r="A329" s="311"/>
      <c r="B329" s="303"/>
      <c r="C329" s="408"/>
      <c r="D329" s="411"/>
      <c r="E329" s="140"/>
      <c r="F329" s="309"/>
      <c r="G329" s="87" t="s">
        <v>51</v>
      </c>
      <c r="H329" s="156" t="s">
        <v>52</v>
      </c>
      <c r="I329" s="142"/>
      <c r="J329" s="143"/>
      <c r="K329" s="143"/>
      <c r="L329" s="143"/>
      <c r="M329" s="144"/>
      <c r="N329" s="291"/>
      <c r="O329" s="145"/>
      <c r="P329" s="146"/>
      <c r="Q329" s="146"/>
      <c r="R329" s="146"/>
      <c r="S329" s="146"/>
      <c r="T329" s="146"/>
      <c r="U329" s="146"/>
      <c r="V329" s="146"/>
      <c r="W329" s="146"/>
      <c r="X329" s="146"/>
      <c r="Y329" s="146"/>
      <c r="Z329" s="146"/>
      <c r="AA329" s="146"/>
      <c r="AB329" s="146"/>
      <c r="AC329" s="146"/>
      <c r="AD329" s="146"/>
      <c r="AE329" s="146"/>
      <c r="AF329" s="146"/>
      <c r="AG329" s="146"/>
      <c r="AH329" s="146"/>
      <c r="AI329" s="146"/>
      <c r="AJ329" s="146"/>
      <c r="AK329" s="146"/>
      <c r="AL329" s="146"/>
    </row>
    <row r="330" spans="1:38" s="139" customFormat="1" ht="12.75">
      <c r="A330" s="311"/>
      <c r="B330" s="303"/>
      <c r="C330" s="408"/>
      <c r="D330" s="411"/>
      <c r="E330" s="140"/>
      <c r="F330" s="305">
        <v>2013</v>
      </c>
      <c r="G330" s="324">
        <v>0</v>
      </c>
      <c r="H330" s="156" t="s">
        <v>53</v>
      </c>
      <c r="I330" s="142"/>
      <c r="J330" s="143"/>
      <c r="K330" s="143"/>
      <c r="L330" s="143"/>
      <c r="M330" s="144"/>
      <c r="N330" s="291"/>
      <c r="O330" s="145"/>
      <c r="P330" s="146"/>
      <c r="Q330" s="146"/>
      <c r="R330" s="146"/>
      <c r="S330" s="146"/>
      <c r="T330" s="146"/>
      <c r="U330" s="146"/>
      <c r="V330" s="146"/>
      <c r="W330" s="146"/>
      <c r="X330" s="146"/>
      <c r="Y330" s="146"/>
      <c r="Z330" s="146"/>
      <c r="AA330" s="146"/>
      <c r="AB330" s="146"/>
      <c r="AC330" s="146"/>
      <c r="AD330" s="146"/>
      <c r="AE330" s="146"/>
      <c r="AF330" s="146"/>
      <c r="AG330" s="146"/>
      <c r="AH330" s="146"/>
      <c r="AI330" s="146"/>
      <c r="AJ330" s="146"/>
      <c r="AK330" s="146"/>
      <c r="AL330" s="146"/>
    </row>
    <row r="331" spans="1:38" s="139" customFormat="1" ht="12.75">
      <c r="A331" s="311"/>
      <c r="B331" s="303"/>
      <c r="C331" s="408"/>
      <c r="D331" s="411"/>
      <c r="E331" s="140"/>
      <c r="F331" s="306"/>
      <c r="G331" s="325"/>
      <c r="H331" s="156" t="s">
        <v>54</v>
      </c>
      <c r="I331" s="142"/>
      <c r="J331" s="143"/>
      <c r="K331" s="143"/>
      <c r="L331" s="143"/>
      <c r="M331" s="144"/>
      <c r="N331" s="291"/>
      <c r="O331" s="145"/>
      <c r="P331" s="146"/>
      <c r="Q331" s="146"/>
      <c r="R331" s="146"/>
      <c r="S331" s="146"/>
      <c r="T331" s="146"/>
      <c r="U331" s="146"/>
      <c r="V331" s="146"/>
      <c r="W331" s="146"/>
      <c r="X331" s="146"/>
      <c r="Y331" s="146"/>
      <c r="Z331" s="146"/>
      <c r="AA331" s="146"/>
      <c r="AB331" s="146"/>
      <c r="AC331" s="146"/>
      <c r="AD331" s="146"/>
      <c r="AE331" s="146"/>
      <c r="AF331" s="146"/>
      <c r="AG331" s="146"/>
      <c r="AH331" s="146"/>
      <c r="AI331" s="146"/>
      <c r="AJ331" s="146"/>
      <c r="AK331" s="146"/>
      <c r="AL331" s="146"/>
    </row>
    <row r="332" spans="1:38" s="139" customFormat="1" ht="12.75">
      <c r="A332" s="311"/>
      <c r="B332" s="303"/>
      <c r="C332" s="408"/>
      <c r="D332" s="411"/>
      <c r="E332" s="140"/>
      <c r="F332" s="306"/>
      <c r="G332" s="87" t="s">
        <v>55</v>
      </c>
      <c r="H332" s="156" t="s">
        <v>56</v>
      </c>
      <c r="I332" s="147">
        <f aca="true" t="shared" si="80" ref="I332:AL332">I326+I328+I330</f>
        <v>3072397</v>
      </c>
      <c r="J332" s="148">
        <f t="shared" si="80"/>
        <v>1012251</v>
      </c>
      <c r="K332" s="148">
        <f t="shared" si="80"/>
        <v>1012250</v>
      </c>
      <c r="L332" s="148">
        <f t="shared" si="80"/>
        <v>4084647</v>
      </c>
      <c r="M332" s="297">
        <f>L332/G333</f>
        <v>1</v>
      </c>
      <c r="N332" s="292">
        <f t="shared" si="80"/>
        <v>0</v>
      </c>
      <c r="O332" s="148">
        <f t="shared" si="80"/>
        <v>0</v>
      </c>
      <c r="P332" s="148">
        <f t="shared" si="80"/>
        <v>0</v>
      </c>
      <c r="Q332" s="148">
        <f t="shared" si="80"/>
        <v>0</v>
      </c>
      <c r="R332" s="148">
        <f t="shared" si="80"/>
        <v>0</v>
      </c>
      <c r="S332" s="148">
        <f t="shared" si="80"/>
        <v>0</v>
      </c>
      <c r="T332" s="148">
        <f t="shared" si="80"/>
        <v>0</v>
      </c>
      <c r="U332" s="148">
        <f t="shared" si="80"/>
        <v>0</v>
      </c>
      <c r="V332" s="148">
        <f t="shared" si="80"/>
        <v>0</v>
      </c>
      <c r="W332" s="148">
        <f t="shared" si="80"/>
        <v>0</v>
      </c>
      <c r="X332" s="148">
        <f t="shared" si="80"/>
        <v>0</v>
      </c>
      <c r="Y332" s="148">
        <f t="shared" si="80"/>
        <v>0</v>
      </c>
      <c r="Z332" s="148">
        <f t="shared" si="80"/>
        <v>0</v>
      </c>
      <c r="AA332" s="148">
        <f t="shared" si="80"/>
        <v>0</v>
      </c>
      <c r="AB332" s="148">
        <f t="shared" si="80"/>
        <v>0</v>
      </c>
      <c r="AC332" s="148">
        <f t="shared" si="80"/>
        <v>0</v>
      </c>
      <c r="AD332" s="148">
        <f t="shared" si="80"/>
        <v>0</v>
      </c>
      <c r="AE332" s="148">
        <f t="shared" si="80"/>
        <v>0</v>
      </c>
      <c r="AF332" s="148">
        <f t="shared" si="80"/>
        <v>0</v>
      </c>
      <c r="AG332" s="148">
        <f t="shared" si="80"/>
        <v>0</v>
      </c>
      <c r="AH332" s="148">
        <f t="shared" si="80"/>
        <v>0</v>
      </c>
      <c r="AI332" s="148">
        <f t="shared" si="80"/>
        <v>0</v>
      </c>
      <c r="AJ332" s="148">
        <f t="shared" si="80"/>
        <v>0</v>
      </c>
      <c r="AK332" s="148">
        <f t="shared" si="80"/>
        <v>0</v>
      </c>
      <c r="AL332" s="148">
        <f t="shared" si="80"/>
        <v>0</v>
      </c>
    </row>
    <row r="333" spans="1:38" s="139" customFormat="1" ht="13.5" thickBot="1">
      <c r="A333" s="312"/>
      <c r="B333" s="304"/>
      <c r="C333" s="409"/>
      <c r="D333" s="412"/>
      <c r="E333" s="157"/>
      <c r="F333" s="307"/>
      <c r="G333" s="89">
        <f>SUM(G327)</f>
        <v>4084647</v>
      </c>
      <c r="H333" s="158" t="s">
        <v>57</v>
      </c>
      <c r="I333" s="151">
        <f aca="true" t="shared" si="81" ref="I333:AL333">I327+I329+I331</f>
        <v>0</v>
      </c>
      <c r="J333" s="152">
        <f t="shared" si="81"/>
        <v>0</v>
      </c>
      <c r="K333" s="152">
        <f t="shared" si="81"/>
        <v>0</v>
      </c>
      <c r="L333" s="152">
        <f t="shared" si="81"/>
        <v>0</v>
      </c>
      <c r="M333" s="298"/>
      <c r="N333" s="293">
        <f t="shared" si="81"/>
        <v>0</v>
      </c>
      <c r="O333" s="152">
        <f t="shared" si="81"/>
        <v>0</v>
      </c>
      <c r="P333" s="152">
        <f t="shared" si="81"/>
        <v>0</v>
      </c>
      <c r="Q333" s="152">
        <f t="shared" si="81"/>
        <v>0</v>
      </c>
      <c r="R333" s="152">
        <f t="shared" si="81"/>
        <v>0</v>
      </c>
      <c r="S333" s="152">
        <f t="shared" si="81"/>
        <v>0</v>
      </c>
      <c r="T333" s="152">
        <f t="shared" si="81"/>
        <v>0</v>
      </c>
      <c r="U333" s="152">
        <f t="shared" si="81"/>
        <v>0</v>
      </c>
      <c r="V333" s="152">
        <f t="shared" si="81"/>
        <v>0</v>
      </c>
      <c r="W333" s="152">
        <f t="shared" si="81"/>
        <v>0</v>
      </c>
      <c r="X333" s="152">
        <f t="shared" si="81"/>
        <v>0</v>
      </c>
      <c r="Y333" s="152">
        <f t="shared" si="81"/>
        <v>0</v>
      </c>
      <c r="Z333" s="152">
        <f t="shared" si="81"/>
        <v>0</v>
      </c>
      <c r="AA333" s="152">
        <f t="shared" si="81"/>
        <v>0</v>
      </c>
      <c r="AB333" s="152">
        <f t="shared" si="81"/>
        <v>0</v>
      </c>
      <c r="AC333" s="152">
        <f t="shared" si="81"/>
        <v>0</v>
      </c>
      <c r="AD333" s="152">
        <f t="shared" si="81"/>
        <v>0</v>
      </c>
      <c r="AE333" s="152">
        <f t="shared" si="81"/>
        <v>0</v>
      </c>
      <c r="AF333" s="152">
        <f t="shared" si="81"/>
        <v>0</v>
      </c>
      <c r="AG333" s="152">
        <f t="shared" si="81"/>
        <v>0</v>
      </c>
      <c r="AH333" s="152">
        <f t="shared" si="81"/>
        <v>0</v>
      </c>
      <c r="AI333" s="152">
        <f t="shared" si="81"/>
        <v>0</v>
      </c>
      <c r="AJ333" s="152">
        <f t="shared" si="81"/>
        <v>0</v>
      </c>
      <c r="AK333" s="152">
        <f t="shared" si="81"/>
        <v>0</v>
      </c>
      <c r="AL333" s="152">
        <f t="shared" si="81"/>
        <v>0</v>
      </c>
    </row>
    <row r="334" spans="1:38" s="139" customFormat="1" ht="12.75" customHeight="1">
      <c r="A334" s="317">
        <v>41</v>
      </c>
      <c r="B334" s="302" t="s">
        <v>153</v>
      </c>
      <c r="C334" s="407">
        <v>85395</v>
      </c>
      <c r="D334" s="410" t="s">
        <v>28</v>
      </c>
      <c r="E334" s="133"/>
      <c r="F334" s="308">
        <v>2010</v>
      </c>
      <c r="G334" s="85" t="s">
        <v>47</v>
      </c>
      <c r="H334" s="155" t="s">
        <v>59</v>
      </c>
      <c r="I334" s="135">
        <v>72581</v>
      </c>
      <c r="J334" s="136">
        <v>23100</v>
      </c>
      <c r="K334" s="136">
        <v>23100</v>
      </c>
      <c r="L334" s="136">
        <f>SUM(I334,K334)</f>
        <v>95681</v>
      </c>
      <c r="M334" s="296"/>
      <c r="N334" s="290">
        <v>0</v>
      </c>
      <c r="O334" s="137"/>
      <c r="P334" s="138"/>
      <c r="Q334" s="138"/>
      <c r="R334" s="138"/>
      <c r="S334" s="138"/>
      <c r="T334" s="138"/>
      <c r="U334" s="138"/>
      <c r="V334" s="138"/>
      <c r="W334" s="138"/>
      <c r="X334" s="138"/>
      <c r="Y334" s="138"/>
      <c r="Z334" s="138"/>
      <c r="AA334" s="138"/>
      <c r="AB334" s="138"/>
      <c r="AC334" s="138"/>
      <c r="AD334" s="138"/>
      <c r="AE334" s="138"/>
      <c r="AF334" s="138"/>
      <c r="AG334" s="138"/>
      <c r="AH334" s="138"/>
      <c r="AI334" s="138"/>
      <c r="AJ334" s="138"/>
      <c r="AK334" s="138"/>
      <c r="AL334" s="138"/>
    </row>
    <row r="335" spans="1:38" s="139" customFormat="1" ht="12.75">
      <c r="A335" s="311"/>
      <c r="B335" s="303"/>
      <c r="C335" s="408"/>
      <c r="D335" s="411"/>
      <c r="E335" s="140"/>
      <c r="F335" s="306"/>
      <c r="G335" s="324">
        <v>95681</v>
      </c>
      <c r="H335" s="156" t="s">
        <v>60</v>
      </c>
      <c r="I335" s="142"/>
      <c r="J335" s="143"/>
      <c r="K335" s="143"/>
      <c r="L335" s="143"/>
      <c r="M335" s="144"/>
      <c r="N335" s="291"/>
      <c r="O335" s="145"/>
      <c r="P335" s="146"/>
      <c r="Q335" s="146"/>
      <c r="R335" s="146"/>
      <c r="S335" s="146"/>
      <c r="T335" s="146"/>
      <c r="U335" s="146"/>
      <c r="V335" s="146"/>
      <c r="W335" s="146"/>
      <c r="X335" s="146"/>
      <c r="Y335" s="146"/>
      <c r="Z335" s="146"/>
      <c r="AA335" s="146"/>
      <c r="AB335" s="146"/>
      <c r="AC335" s="146"/>
      <c r="AD335" s="146"/>
      <c r="AE335" s="146"/>
      <c r="AF335" s="146"/>
      <c r="AG335" s="146"/>
      <c r="AH335" s="146"/>
      <c r="AI335" s="146"/>
      <c r="AJ335" s="146"/>
      <c r="AK335" s="146"/>
      <c r="AL335" s="146"/>
    </row>
    <row r="336" spans="1:38" s="139" customFormat="1" ht="12.75">
      <c r="A336" s="311"/>
      <c r="B336" s="303"/>
      <c r="C336" s="408"/>
      <c r="D336" s="411"/>
      <c r="E336" s="140"/>
      <c r="F336" s="306"/>
      <c r="G336" s="325"/>
      <c r="H336" s="156" t="s">
        <v>50</v>
      </c>
      <c r="I336" s="142"/>
      <c r="J336" s="143"/>
      <c r="K336" s="143"/>
      <c r="L336" s="143"/>
      <c r="M336" s="144"/>
      <c r="N336" s="291"/>
      <c r="O336" s="145"/>
      <c r="P336" s="146"/>
      <c r="Q336" s="146"/>
      <c r="R336" s="146"/>
      <c r="S336" s="146"/>
      <c r="T336" s="146"/>
      <c r="U336" s="146"/>
      <c r="V336" s="146"/>
      <c r="W336" s="146"/>
      <c r="X336" s="146"/>
      <c r="Y336" s="146"/>
      <c r="Z336" s="146"/>
      <c r="AA336" s="146"/>
      <c r="AB336" s="146"/>
      <c r="AC336" s="146"/>
      <c r="AD336" s="146"/>
      <c r="AE336" s="146"/>
      <c r="AF336" s="146"/>
      <c r="AG336" s="146"/>
      <c r="AH336" s="146"/>
      <c r="AI336" s="146"/>
      <c r="AJ336" s="146"/>
      <c r="AK336" s="146"/>
      <c r="AL336" s="146"/>
    </row>
    <row r="337" spans="1:38" s="139" customFormat="1" ht="12.75">
      <c r="A337" s="311"/>
      <c r="B337" s="303"/>
      <c r="C337" s="408"/>
      <c r="D337" s="411"/>
      <c r="E337" s="140"/>
      <c r="F337" s="309"/>
      <c r="G337" s="87" t="s">
        <v>51</v>
      </c>
      <c r="H337" s="156" t="s">
        <v>52</v>
      </c>
      <c r="I337" s="142"/>
      <c r="J337" s="143"/>
      <c r="K337" s="143"/>
      <c r="L337" s="143"/>
      <c r="M337" s="144"/>
      <c r="N337" s="291"/>
      <c r="O337" s="145"/>
      <c r="P337" s="146"/>
      <c r="Q337" s="146"/>
      <c r="R337" s="146"/>
      <c r="S337" s="146"/>
      <c r="T337" s="146"/>
      <c r="U337" s="146"/>
      <c r="V337" s="146"/>
      <c r="W337" s="146"/>
      <c r="X337" s="146"/>
      <c r="Y337" s="146"/>
      <c r="Z337" s="146"/>
      <c r="AA337" s="146"/>
      <c r="AB337" s="146"/>
      <c r="AC337" s="146"/>
      <c r="AD337" s="146"/>
      <c r="AE337" s="146"/>
      <c r="AF337" s="146"/>
      <c r="AG337" s="146"/>
      <c r="AH337" s="146"/>
      <c r="AI337" s="146"/>
      <c r="AJ337" s="146"/>
      <c r="AK337" s="146"/>
      <c r="AL337" s="146"/>
    </row>
    <row r="338" spans="1:38" s="139" customFormat="1" ht="12.75">
      <c r="A338" s="311"/>
      <c r="B338" s="303"/>
      <c r="C338" s="408"/>
      <c r="D338" s="411"/>
      <c r="E338" s="140"/>
      <c r="F338" s="305">
        <v>2015</v>
      </c>
      <c r="G338" s="324">
        <v>0</v>
      </c>
      <c r="H338" s="156" t="s">
        <v>53</v>
      </c>
      <c r="I338" s="142"/>
      <c r="J338" s="143"/>
      <c r="K338" s="143"/>
      <c r="L338" s="143"/>
      <c r="M338" s="144"/>
      <c r="N338" s="291"/>
      <c r="O338" s="145"/>
      <c r="P338" s="146"/>
      <c r="Q338" s="146"/>
      <c r="R338" s="146"/>
      <c r="S338" s="146"/>
      <c r="T338" s="146"/>
      <c r="U338" s="146"/>
      <c r="V338" s="146"/>
      <c r="W338" s="146"/>
      <c r="X338" s="146"/>
      <c r="Y338" s="146"/>
      <c r="Z338" s="146"/>
      <c r="AA338" s="146"/>
      <c r="AB338" s="146"/>
      <c r="AC338" s="146"/>
      <c r="AD338" s="146"/>
      <c r="AE338" s="146"/>
      <c r="AF338" s="146"/>
      <c r="AG338" s="146"/>
      <c r="AH338" s="146"/>
      <c r="AI338" s="146"/>
      <c r="AJ338" s="146"/>
      <c r="AK338" s="146"/>
      <c r="AL338" s="146"/>
    </row>
    <row r="339" spans="1:38" s="139" customFormat="1" ht="11.25" customHeight="1">
      <c r="A339" s="311"/>
      <c r="B339" s="303"/>
      <c r="C339" s="408"/>
      <c r="D339" s="411"/>
      <c r="E339" s="140"/>
      <c r="F339" s="306"/>
      <c r="G339" s="325"/>
      <c r="H339" s="156" t="s">
        <v>54</v>
      </c>
      <c r="I339" s="142"/>
      <c r="J339" s="143"/>
      <c r="K339" s="143"/>
      <c r="L339" s="143"/>
      <c r="M339" s="144"/>
      <c r="N339" s="291"/>
      <c r="O339" s="145"/>
      <c r="P339" s="146"/>
      <c r="Q339" s="146"/>
      <c r="R339" s="146"/>
      <c r="S339" s="146"/>
      <c r="T339" s="146"/>
      <c r="U339" s="146"/>
      <c r="V339" s="146"/>
      <c r="W339" s="146"/>
      <c r="X339" s="146"/>
      <c r="Y339" s="146"/>
      <c r="Z339" s="146"/>
      <c r="AA339" s="146"/>
      <c r="AB339" s="146"/>
      <c r="AC339" s="146"/>
      <c r="AD339" s="146"/>
      <c r="AE339" s="146"/>
      <c r="AF339" s="146"/>
      <c r="AG339" s="146"/>
      <c r="AH339" s="146"/>
      <c r="AI339" s="146"/>
      <c r="AJ339" s="146"/>
      <c r="AK339" s="146"/>
      <c r="AL339" s="146"/>
    </row>
    <row r="340" spans="1:38" s="139" customFormat="1" ht="12.75">
      <c r="A340" s="311"/>
      <c r="B340" s="303"/>
      <c r="C340" s="408"/>
      <c r="D340" s="411"/>
      <c r="E340" s="140"/>
      <c r="F340" s="306"/>
      <c r="G340" s="87" t="s">
        <v>55</v>
      </c>
      <c r="H340" s="156" t="s">
        <v>56</v>
      </c>
      <c r="I340" s="147">
        <f aca="true" t="shared" si="82" ref="I340:AL340">I334+I336+I338</f>
        <v>72581</v>
      </c>
      <c r="J340" s="148">
        <f t="shared" si="82"/>
        <v>23100</v>
      </c>
      <c r="K340" s="148">
        <f t="shared" si="82"/>
        <v>23100</v>
      </c>
      <c r="L340" s="148">
        <f t="shared" si="82"/>
        <v>95681</v>
      </c>
      <c r="M340" s="297">
        <f>L340/G341</f>
        <v>1</v>
      </c>
      <c r="N340" s="292">
        <f t="shared" si="82"/>
        <v>0</v>
      </c>
      <c r="O340" s="148">
        <f t="shared" si="82"/>
        <v>0</v>
      </c>
      <c r="P340" s="148">
        <f t="shared" si="82"/>
        <v>0</v>
      </c>
      <c r="Q340" s="148">
        <f t="shared" si="82"/>
        <v>0</v>
      </c>
      <c r="R340" s="148">
        <f t="shared" si="82"/>
        <v>0</v>
      </c>
      <c r="S340" s="148">
        <f t="shared" si="82"/>
        <v>0</v>
      </c>
      <c r="T340" s="148">
        <f t="shared" si="82"/>
        <v>0</v>
      </c>
      <c r="U340" s="148">
        <f t="shared" si="82"/>
        <v>0</v>
      </c>
      <c r="V340" s="148">
        <f t="shared" si="82"/>
        <v>0</v>
      </c>
      <c r="W340" s="148">
        <f t="shared" si="82"/>
        <v>0</v>
      </c>
      <c r="X340" s="148">
        <f t="shared" si="82"/>
        <v>0</v>
      </c>
      <c r="Y340" s="148">
        <f t="shared" si="82"/>
        <v>0</v>
      </c>
      <c r="Z340" s="148">
        <f t="shared" si="82"/>
        <v>0</v>
      </c>
      <c r="AA340" s="148">
        <f t="shared" si="82"/>
        <v>0</v>
      </c>
      <c r="AB340" s="148">
        <f t="shared" si="82"/>
        <v>0</v>
      </c>
      <c r="AC340" s="148">
        <f t="shared" si="82"/>
        <v>0</v>
      </c>
      <c r="AD340" s="148">
        <f t="shared" si="82"/>
        <v>0</v>
      </c>
      <c r="AE340" s="148">
        <f t="shared" si="82"/>
        <v>0</v>
      </c>
      <c r="AF340" s="148">
        <f t="shared" si="82"/>
        <v>0</v>
      </c>
      <c r="AG340" s="148">
        <f t="shared" si="82"/>
        <v>0</v>
      </c>
      <c r="AH340" s="148">
        <f t="shared" si="82"/>
        <v>0</v>
      </c>
      <c r="AI340" s="148">
        <f t="shared" si="82"/>
        <v>0</v>
      </c>
      <c r="AJ340" s="148">
        <f t="shared" si="82"/>
        <v>0</v>
      </c>
      <c r="AK340" s="148">
        <f t="shared" si="82"/>
        <v>0</v>
      </c>
      <c r="AL340" s="148">
        <f t="shared" si="82"/>
        <v>0</v>
      </c>
    </row>
    <row r="341" spans="1:38" s="139" customFormat="1" ht="13.5" thickBot="1">
      <c r="A341" s="311"/>
      <c r="B341" s="304"/>
      <c r="C341" s="409"/>
      <c r="D341" s="412"/>
      <c r="E341" s="157"/>
      <c r="F341" s="307"/>
      <c r="G341" s="89">
        <f>SUM(G335)</f>
        <v>95681</v>
      </c>
      <c r="H341" s="158" t="s">
        <v>57</v>
      </c>
      <c r="I341" s="151">
        <f aca="true" t="shared" si="83" ref="I341:AL341">I335+I337+I339</f>
        <v>0</v>
      </c>
      <c r="J341" s="152">
        <f t="shared" si="83"/>
        <v>0</v>
      </c>
      <c r="K341" s="152">
        <f t="shared" si="83"/>
        <v>0</v>
      </c>
      <c r="L341" s="152">
        <f t="shared" si="83"/>
        <v>0</v>
      </c>
      <c r="M341" s="297"/>
      <c r="N341" s="293">
        <f t="shared" si="83"/>
        <v>0</v>
      </c>
      <c r="O341" s="152">
        <f t="shared" si="83"/>
        <v>0</v>
      </c>
      <c r="P341" s="152">
        <f t="shared" si="83"/>
        <v>0</v>
      </c>
      <c r="Q341" s="152">
        <f t="shared" si="83"/>
        <v>0</v>
      </c>
      <c r="R341" s="152">
        <f t="shared" si="83"/>
        <v>0</v>
      </c>
      <c r="S341" s="152">
        <f t="shared" si="83"/>
        <v>0</v>
      </c>
      <c r="T341" s="152">
        <f t="shared" si="83"/>
        <v>0</v>
      </c>
      <c r="U341" s="152">
        <f t="shared" si="83"/>
        <v>0</v>
      </c>
      <c r="V341" s="152">
        <f t="shared" si="83"/>
        <v>0</v>
      </c>
      <c r="W341" s="152">
        <f t="shared" si="83"/>
        <v>0</v>
      </c>
      <c r="X341" s="152">
        <f t="shared" si="83"/>
        <v>0</v>
      </c>
      <c r="Y341" s="152">
        <f t="shared" si="83"/>
        <v>0</v>
      </c>
      <c r="Z341" s="152">
        <f t="shared" si="83"/>
        <v>0</v>
      </c>
      <c r="AA341" s="152">
        <f t="shared" si="83"/>
        <v>0</v>
      </c>
      <c r="AB341" s="152">
        <f t="shared" si="83"/>
        <v>0</v>
      </c>
      <c r="AC341" s="152">
        <f t="shared" si="83"/>
        <v>0</v>
      </c>
      <c r="AD341" s="152">
        <f t="shared" si="83"/>
        <v>0</v>
      </c>
      <c r="AE341" s="152">
        <f t="shared" si="83"/>
        <v>0</v>
      </c>
      <c r="AF341" s="152">
        <f t="shared" si="83"/>
        <v>0</v>
      </c>
      <c r="AG341" s="152">
        <f t="shared" si="83"/>
        <v>0</v>
      </c>
      <c r="AH341" s="152">
        <f t="shared" si="83"/>
        <v>0</v>
      </c>
      <c r="AI341" s="152">
        <f t="shared" si="83"/>
        <v>0</v>
      </c>
      <c r="AJ341" s="152">
        <f t="shared" si="83"/>
        <v>0</v>
      </c>
      <c r="AK341" s="152">
        <f t="shared" si="83"/>
        <v>0</v>
      </c>
      <c r="AL341" s="152">
        <f t="shared" si="83"/>
        <v>0</v>
      </c>
    </row>
    <row r="342" spans="1:38" s="139" customFormat="1" ht="12.75" customHeight="1">
      <c r="A342" s="317">
        <v>42</v>
      </c>
      <c r="B342" s="302" t="s">
        <v>19</v>
      </c>
      <c r="C342" s="407">
        <v>85395</v>
      </c>
      <c r="D342" s="410" t="s">
        <v>20</v>
      </c>
      <c r="E342" s="133"/>
      <c r="F342" s="308">
        <v>2011</v>
      </c>
      <c r="G342" s="85" t="s">
        <v>47</v>
      </c>
      <c r="H342" s="155" t="s">
        <v>59</v>
      </c>
      <c r="I342" s="135">
        <v>14400</v>
      </c>
      <c r="J342" s="136">
        <v>7200</v>
      </c>
      <c r="K342" s="136">
        <v>7200</v>
      </c>
      <c r="L342" s="136">
        <f>SUM(I342,K342)</f>
        <v>21600</v>
      </c>
      <c r="M342" s="296"/>
      <c r="N342" s="290"/>
      <c r="O342" s="137"/>
      <c r="P342" s="138"/>
      <c r="Q342" s="138"/>
      <c r="R342" s="138"/>
      <c r="S342" s="138"/>
      <c r="T342" s="138"/>
      <c r="U342" s="138"/>
      <c r="V342" s="138"/>
      <c r="W342" s="138"/>
      <c r="X342" s="138"/>
      <c r="Y342" s="138"/>
      <c r="Z342" s="138"/>
      <c r="AA342" s="138"/>
      <c r="AB342" s="138"/>
      <c r="AC342" s="138"/>
      <c r="AD342" s="138"/>
      <c r="AE342" s="138"/>
      <c r="AF342" s="138"/>
      <c r="AG342" s="138"/>
      <c r="AH342" s="138"/>
      <c r="AI342" s="138"/>
      <c r="AJ342" s="138"/>
      <c r="AK342" s="138"/>
      <c r="AL342" s="138"/>
    </row>
    <row r="343" spans="1:38" s="139" customFormat="1" ht="10.5" customHeight="1">
      <c r="A343" s="311"/>
      <c r="B343" s="303"/>
      <c r="C343" s="408"/>
      <c r="D343" s="411"/>
      <c r="E343" s="140"/>
      <c r="F343" s="306"/>
      <c r="G343" s="324">
        <v>21600</v>
      </c>
      <c r="H343" s="156" t="s">
        <v>60</v>
      </c>
      <c r="I343" s="142"/>
      <c r="J343" s="143"/>
      <c r="K343" s="143"/>
      <c r="L343" s="143"/>
      <c r="M343" s="144"/>
      <c r="N343" s="291"/>
      <c r="O343" s="145"/>
      <c r="P343" s="146"/>
      <c r="Q343" s="146"/>
      <c r="R343" s="146"/>
      <c r="S343" s="146"/>
      <c r="T343" s="146"/>
      <c r="U343" s="146"/>
      <c r="V343" s="146"/>
      <c r="W343" s="146"/>
      <c r="X343" s="146"/>
      <c r="Y343" s="146"/>
      <c r="Z343" s="146"/>
      <c r="AA343" s="146"/>
      <c r="AB343" s="146"/>
      <c r="AC343" s="146"/>
      <c r="AD343" s="146"/>
      <c r="AE343" s="146"/>
      <c r="AF343" s="146"/>
      <c r="AG343" s="146"/>
      <c r="AH343" s="146"/>
      <c r="AI343" s="146"/>
      <c r="AJ343" s="146"/>
      <c r="AK343" s="146"/>
      <c r="AL343" s="146"/>
    </row>
    <row r="344" spans="1:38" s="139" customFormat="1" ht="11.25" customHeight="1">
      <c r="A344" s="311"/>
      <c r="B344" s="303"/>
      <c r="C344" s="408"/>
      <c r="D344" s="411"/>
      <c r="E344" s="140"/>
      <c r="F344" s="306"/>
      <c r="G344" s="325"/>
      <c r="H344" s="156" t="s">
        <v>50</v>
      </c>
      <c r="I344" s="142"/>
      <c r="J344" s="143"/>
      <c r="K344" s="143"/>
      <c r="L344" s="143"/>
      <c r="M344" s="144"/>
      <c r="N344" s="291"/>
      <c r="O344" s="145"/>
      <c r="P344" s="146"/>
      <c r="Q344" s="146"/>
      <c r="R344" s="146"/>
      <c r="S344" s="146"/>
      <c r="T344" s="146"/>
      <c r="U344" s="146"/>
      <c r="V344" s="146"/>
      <c r="W344" s="146"/>
      <c r="X344" s="146"/>
      <c r="Y344" s="146"/>
      <c r="Z344" s="146"/>
      <c r="AA344" s="146"/>
      <c r="AB344" s="146"/>
      <c r="AC344" s="146"/>
      <c r="AD344" s="146"/>
      <c r="AE344" s="146"/>
      <c r="AF344" s="146"/>
      <c r="AG344" s="146"/>
      <c r="AH344" s="146"/>
      <c r="AI344" s="146"/>
      <c r="AJ344" s="146"/>
      <c r="AK344" s="146"/>
      <c r="AL344" s="146"/>
    </row>
    <row r="345" spans="1:38" s="139" customFormat="1" ht="12.75">
      <c r="A345" s="311"/>
      <c r="B345" s="303"/>
      <c r="C345" s="408"/>
      <c r="D345" s="411"/>
      <c r="E345" s="140"/>
      <c r="F345" s="309"/>
      <c r="G345" s="87" t="s">
        <v>51</v>
      </c>
      <c r="H345" s="156" t="s">
        <v>52</v>
      </c>
      <c r="I345" s="142"/>
      <c r="J345" s="143"/>
      <c r="K345" s="143"/>
      <c r="L345" s="143"/>
      <c r="M345" s="144"/>
      <c r="N345" s="291"/>
      <c r="O345" s="145"/>
      <c r="P345" s="146"/>
      <c r="Q345" s="146"/>
      <c r="R345" s="146"/>
      <c r="S345" s="146"/>
      <c r="T345" s="146"/>
      <c r="U345" s="146"/>
      <c r="V345" s="146"/>
      <c r="W345" s="146"/>
      <c r="X345" s="146"/>
      <c r="Y345" s="146"/>
      <c r="Z345" s="146"/>
      <c r="AA345" s="146"/>
      <c r="AB345" s="146"/>
      <c r="AC345" s="146"/>
      <c r="AD345" s="146"/>
      <c r="AE345" s="146"/>
      <c r="AF345" s="146"/>
      <c r="AG345" s="146"/>
      <c r="AH345" s="146"/>
      <c r="AI345" s="146"/>
      <c r="AJ345" s="146"/>
      <c r="AK345" s="146"/>
      <c r="AL345" s="146"/>
    </row>
    <row r="346" spans="1:38" s="139" customFormat="1" ht="12.75">
      <c r="A346" s="311"/>
      <c r="B346" s="303"/>
      <c r="C346" s="408"/>
      <c r="D346" s="411"/>
      <c r="E346" s="140"/>
      <c r="F346" s="305">
        <v>2013</v>
      </c>
      <c r="G346" s="324">
        <v>0</v>
      </c>
      <c r="H346" s="156" t="s">
        <v>53</v>
      </c>
      <c r="I346" s="142"/>
      <c r="J346" s="143"/>
      <c r="K346" s="143"/>
      <c r="L346" s="143"/>
      <c r="M346" s="144"/>
      <c r="N346" s="291"/>
      <c r="O346" s="145"/>
      <c r="P346" s="146"/>
      <c r="Q346" s="146"/>
      <c r="R346" s="146"/>
      <c r="S346" s="146"/>
      <c r="T346" s="146"/>
      <c r="U346" s="146"/>
      <c r="V346" s="146"/>
      <c r="W346" s="146"/>
      <c r="X346" s="146"/>
      <c r="Y346" s="146"/>
      <c r="Z346" s="146"/>
      <c r="AA346" s="146"/>
      <c r="AB346" s="146"/>
      <c r="AC346" s="146"/>
      <c r="AD346" s="146"/>
      <c r="AE346" s="146"/>
      <c r="AF346" s="146"/>
      <c r="AG346" s="146"/>
      <c r="AH346" s="146"/>
      <c r="AI346" s="146"/>
      <c r="AJ346" s="146"/>
      <c r="AK346" s="146"/>
      <c r="AL346" s="146"/>
    </row>
    <row r="347" spans="1:38" s="139" customFormat="1" ht="12.75">
      <c r="A347" s="311"/>
      <c r="B347" s="303"/>
      <c r="C347" s="408"/>
      <c r="D347" s="411"/>
      <c r="E347" s="140"/>
      <c r="F347" s="306"/>
      <c r="G347" s="325"/>
      <c r="H347" s="156" t="s">
        <v>54</v>
      </c>
      <c r="I347" s="142"/>
      <c r="J347" s="143"/>
      <c r="K347" s="143"/>
      <c r="L347" s="143"/>
      <c r="M347" s="144"/>
      <c r="N347" s="291"/>
      <c r="O347" s="145"/>
      <c r="P347" s="146"/>
      <c r="Q347" s="146"/>
      <c r="R347" s="146"/>
      <c r="S347" s="146"/>
      <c r="T347" s="146"/>
      <c r="U347" s="146"/>
      <c r="V347" s="146"/>
      <c r="W347" s="146"/>
      <c r="X347" s="146"/>
      <c r="Y347" s="146"/>
      <c r="Z347" s="146"/>
      <c r="AA347" s="146"/>
      <c r="AB347" s="146"/>
      <c r="AC347" s="146"/>
      <c r="AD347" s="146"/>
      <c r="AE347" s="146"/>
      <c r="AF347" s="146"/>
      <c r="AG347" s="146"/>
      <c r="AH347" s="146"/>
      <c r="AI347" s="146"/>
      <c r="AJ347" s="146"/>
      <c r="AK347" s="146"/>
      <c r="AL347" s="146"/>
    </row>
    <row r="348" spans="1:38" s="139" customFormat="1" ht="10.5" customHeight="1">
      <c r="A348" s="311"/>
      <c r="B348" s="303"/>
      <c r="C348" s="408"/>
      <c r="D348" s="411"/>
      <c r="E348" s="140"/>
      <c r="F348" s="306"/>
      <c r="G348" s="87" t="s">
        <v>55</v>
      </c>
      <c r="H348" s="156" t="s">
        <v>56</v>
      </c>
      <c r="I348" s="147">
        <f aca="true" t="shared" si="84" ref="I348:AL348">I342+I344+I346</f>
        <v>14400</v>
      </c>
      <c r="J348" s="148">
        <f t="shared" si="84"/>
        <v>7200</v>
      </c>
      <c r="K348" s="148">
        <f t="shared" si="84"/>
        <v>7200</v>
      </c>
      <c r="L348" s="148">
        <f t="shared" si="84"/>
        <v>21600</v>
      </c>
      <c r="M348" s="297">
        <f>L348/G349</f>
        <v>1</v>
      </c>
      <c r="N348" s="292">
        <f t="shared" si="84"/>
        <v>0</v>
      </c>
      <c r="O348" s="148">
        <f t="shared" si="84"/>
        <v>0</v>
      </c>
      <c r="P348" s="148">
        <f t="shared" si="84"/>
        <v>0</v>
      </c>
      <c r="Q348" s="148">
        <f t="shared" si="84"/>
        <v>0</v>
      </c>
      <c r="R348" s="148">
        <f t="shared" si="84"/>
        <v>0</v>
      </c>
      <c r="S348" s="148">
        <f t="shared" si="84"/>
        <v>0</v>
      </c>
      <c r="T348" s="148">
        <f t="shared" si="84"/>
        <v>0</v>
      </c>
      <c r="U348" s="148">
        <f t="shared" si="84"/>
        <v>0</v>
      </c>
      <c r="V348" s="148">
        <f t="shared" si="84"/>
        <v>0</v>
      </c>
      <c r="W348" s="148">
        <f t="shared" si="84"/>
        <v>0</v>
      </c>
      <c r="X348" s="148">
        <f t="shared" si="84"/>
        <v>0</v>
      </c>
      <c r="Y348" s="148">
        <f t="shared" si="84"/>
        <v>0</v>
      </c>
      <c r="Z348" s="148">
        <f t="shared" si="84"/>
        <v>0</v>
      </c>
      <c r="AA348" s="148">
        <f t="shared" si="84"/>
        <v>0</v>
      </c>
      <c r="AB348" s="148">
        <f t="shared" si="84"/>
        <v>0</v>
      </c>
      <c r="AC348" s="148">
        <f t="shared" si="84"/>
        <v>0</v>
      </c>
      <c r="AD348" s="148">
        <f t="shared" si="84"/>
        <v>0</v>
      </c>
      <c r="AE348" s="148">
        <f t="shared" si="84"/>
        <v>0</v>
      </c>
      <c r="AF348" s="148">
        <f t="shared" si="84"/>
        <v>0</v>
      </c>
      <c r="AG348" s="148">
        <f t="shared" si="84"/>
        <v>0</v>
      </c>
      <c r="AH348" s="148">
        <f t="shared" si="84"/>
        <v>0</v>
      </c>
      <c r="AI348" s="148">
        <f t="shared" si="84"/>
        <v>0</v>
      </c>
      <c r="AJ348" s="148">
        <f t="shared" si="84"/>
        <v>0</v>
      </c>
      <c r="AK348" s="148">
        <f t="shared" si="84"/>
        <v>0</v>
      </c>
      <c r="AL348" s="148">
        <f t="shared" si="84"/>
        <v>0</v>
      </c>
    </row>
    <row r="349" spans="1:38" s="139" customFormat="1" ht="13.5" thickBot="1">
      <c r="A349" s="311"/>
      <c r="B349" s="304"/>
      <c r="C349" s="409"/>
      <c r="D349" s="412"/>
      <c r="E349" s="157"/>
      <c r="F349" s="307"/>
      <c r="G349" s="89">
        <f>SUM(G343)</f>
        <v>21600</v>
      </c>
      <c r="H349" s="158" t="s">
        <v>57</v>
      </c>
      <c r="I349" s="151">
        <f aca="true" t="shared" si="85" ref="I349:AL349">I343+I345+I347</f>
        <v>0</v>
      </c>
      <c r="J349" s="152">
        <f t="shared" si="85"/>
        <v>0</v>
      </c>
      <c r="K349" s="152">
        <f t="shared" si="85"/>
        <v>0</v>
      </c>
      <c r="L349" s="152">
        <f t="shared" si="85"/>
        <v>0</v>
      </c>
      <c r="M349" s="297"/>
      <c r="N349" s="293">
        <f t="shared" si="85"/>
        <v>0</v>
      </c>
      <c r="O349" s="152">
        <f t="shared" si="85"/>
        <v>0</v>
      </c>
      <c r="P349" s="152">
        <f t="shared" si="85"/>
        <v>0</v>
      </c>
      <c r="Q349" s="152">
        <f t="shared" si="85"/>
        <v>0</v>
      </c>
      <c r="R349" s="152">
        <f t="shared" si="85"/>
        <v>0</v>
      </c>
      <c r="S349" s="152">
        <f t="shared" si="85"/>
        <v>0</v>
      </c>
      <c r="T349" s="152">
        <f t="shared" si="85"/>
        <v>0</v>
      </c>
      <c r="U349" s="152">
        <f t="shared" si="85"/>
        <v>0</v>
      </c>
      <c r="V349" s="152">
        <f t="shared" si="85"/>
        <v>0</v>
      </c>
      <c r="W349" s="152">
        <f t="shared" si="85"/>
        <v>0</v>
      </c>
      <c r="X349" s="152">
        <f t="shared" si="85"/>
        <v>0</v>
      </c>
      <c r="Y349" s="152">
        <f t="shared" si="85"/>
        <v>0</v>
      </c>
      <c r="Z349" s="152">
        <f t="shared" si="85"/>
        <v>0</v>
      </c>
      <c r="AA349" s="152">
        <f t="shared" si="85"/>
        <v>0</v>
      </c>
      <c r="AB349" s="152">
        <f t="shared" si="85"/>
        <v>0</v>
      </c>
      <c r="AC349" s="152">
        <f t="shared" si="85"/>
        <v>0</v>
      </c>
      <c r="AD349" s="152">
        <f t="shared" si="85"/>
        <v>0</v>
      </c>
      <c r="AE349" s="152">
        <f t="shared" si="85"/>
        <v>0</v>
      </c>
      <c r="AF349" s="152">
        <f t="shared" si="85"/>
        <v>0</v>
      </c>
      <c r="AG349" s="152">
        <f t="shared" si="85"/>
        <v>0</v>
      </c>
      <c r="AH349" s="152">
        <f t="shared" si="85"/>
        <v>0</v>
      </c>
      <c r="AI349" s="152">
        <f t="shared" si="85"/>
        <v>0</v>
      </c>
      <c r="AJ349" s="152">
        <f t="shared" si="85"/>
        <v>0</v>
      </c>
      <c r="AK349" s="152">
        <f t="shared" si="85"/>
        <v>0</v>
      </c>
      <c r="AL349" s="152">
        <f t="shared" si="85"/>
        <v>0</v>
      </c>
    </row>
    <row r="350" spans="1:38" s="139" customFormat="1" ht="12.75" customHeight="1">
      <c r="A350" s="317">
        <v>43</v>
      </c>
      <c r="B350" s="302" t="s">
        <v>21</v>
      </c>
      <c r="C350" s="407">
        <v>85395</v>
      </c>
      <c r="D350" s="410" t="s">
        <v>28</v>
      </c>
      <c r="E350" s="133"/>
      <c r="F350" s="308">
        <v>2011</v>
      </c>
      <c r="G350" s="85" t="s">
        <v>47</v>
      </c>
      <c r="H350" s="155" t="s">
        <v>59</v>
      </c>
      <c r="I350" s="135">
        <v>90000</v>
      </c>
      <c r="J350" s="136">
        <v>60000</v>
      </c>
      <c r="K350" s="136">
        <v>60000</v>
      </c>
      <c r="L350" s="136">
        <f>SUM(I350,K350)</f>
        <v>150000</v>
      </c>
      <c r="M350" s="296"/>
      <c r="N350" s="290">
        <v>0</v>
      </c>
      <c r="O350" s="137"/>
      <c r="P350" s="138"/>
      <c r="Q350" s="138"/>
      <c r="R350" s="138"/>
      <c r="S350" s="138"/>
      <c r="T350" s="138"/>
      <c r="U350" s="138"/>
      <c r="V350" s="138"/>
      <c r="W350" s="138"/>
      <c r="X350" s="138"/>
      <c r="Y350" s="138"/>
      <c r="Z350" s="138"/>
      <c r="AA350" s="138"/>
      <c r="AB350" s="138"/>
      <c r="AC350" s="138"/>
      <c r="AD350" s="138"/>
      <c r="AE350" s="138"/>
      <c r="AF350" s="138"/>
      <c r="AG350" s="138"/>
      <c r="AH350" s="138"/>
      <c r="AI350" s="138"/>
      <c r="AJ350" s="138"/>
      <c r="AK350" s="138"/>
      <c r="AL350" s="138"/>
    </row>
    <row r="351" spans="1:38" s="139" customFormat="1" ht="10.5" customHeight="1">
      <c r="A351" s="311"/>
      <c r="B351" s="303"/>
      <c r="C351" s="408"/>
      <c r="D351" s="411"/>
      <c r="E351" s="140"/>
      <c r="F351" s="306"/>
      <c r="G351" s="324">
        <v>150000</v>
      </c>
      <c r="H351" s="156" t="s">
        <v>60</v>
      </c>
      <c r="I351" s="142"/>
      <c r="J351" s="143"/>
      <c r="K351" s="143"/>
      <c r="L351" s="143"/>
      <c r="M351" s="144"/>
      <c r="N351" s="291"/>
      <c r="O351" s="145"/>
      <c r="P351" s="146"/>
      <c r="Q351" s="146"/>
      <c r="R351" s="146"/>
      <c r="S351" s="146"/>
      <c r="T351" s="146"/>
      <c r="U351" s="146"/>
      <c r="V351" s="146"/>
      <c r="W351" s="146"/>
      <c r="X351" s="146"/>
      <c r="Y351" s="146"/>
      <c r="Z351" s="146"/>
      <c r="AA351" s="146"/>
      <c r="AB351" s="146"/>
      <c r="AC351" s="146"/>
      <c r="AD351" s="146"/>
      <c r="AE351" s="146"/>
      <c r="AF351" s="146"/>
      <c r="AG351" s="146"/>
      <c r="AH351" s="146"/>
      <c r="AI351" s="146"/>
      <c r="AJ351" s="146"/>
      <c r="AK351" s="146"/>
      <c r="AL351" s="146"/>
    </row>
    <row r="352" spans="1:38" s="139" customFormat="1" ht="10.5" customHeight="1">
      <c r="A352" s="311"/>
      <c r="B352" s="303"/>
      <c r="C352" s="408"/>
      <c r="D352" s="411"/>
      <c r="E352" s="140"/>
      <c r="F352" s="306"/>
      <c r="G352" s="325"/>
      <c r="H352" s="156" t="s">
        <v>50</v>
      </c>
      <c r="I352" s="142"/>
      <c r="J352" s="143"/>
      <c r="K352" s="143"/>
      <c r="L352" s="143"/>
      <c r="M352" s="144"/>
      <c r="N352" s="291"/>
      <c r="O352" s="145"/>
      <c r="P352" s="146"/>
      <c r="Q352" s="146"/>
      <c r="R352" s="146"/>
      <c r="S352" s="146"/>
      <c r="T352" s="146"/>
      <c r="U352" s="146"/>
      <c r="V352" s="146"/>
      <c r="W352" s="146"/>
      <c r="X352" s="146"/>
      <c r="Y352" s="146"/>
      <c r="Z352" s="146"/>
      <c r="AA352" s="146"/>
      <c r="AB352" s="146"/>
      <c r="AC352" s="146"/>
      <c r="AD352" s="146"/>
      <c r="AE352" s="146"/>
      <c r="AF352" s="146"/>
      <c r="AG352" s="146"/>
      <c r="AH352" s="146"/>
      <c r="AI352" s="146"/>
      <c r="AJ352" s="146"/>
      <c r="AK352" s="146"/>
      <c r="AL352" s="146"/>
    </row>
    <row r="353" spans="1:38" s="139" customFormat="1" ht="10.5" customHeight="1">
      <c r="A353" s="311"/>
      <c r="B353" s="303"/>
      <c r="C353" s="408"/>
      <c r="D353" s="411"/>
      <c r="E353" s="140"/>
      <c r="F353" s="309"/>
      <c r="G353" s="87" t="s">
        <v>51</v>
      </c>
      <c r="H353" s="156" t="s">
        <v>52</v>
      </c>
      <c r="I353" s="142"/>
      <c r="J353" s="143"/>
      <c r="K353" s="143"/>
      <c r="L353" s="143"/>
      <c r="M353" s="144"/>
      <c r="N353" s="291"/>
      <c r="O353" s="145"/>
      <c r="P353" s="146"/>
      <c r="Q353" s="146"/>
      <c r="R353" s="146"/>
      <c r="S353" s="146"/>
      <c r="T353" s="146"/>
      <c r="U353" s="146"/>
      <c r="V353" s="146"/>
      <c r="W353" s="146"/>
      <c r="X353" s="146"/>
      <c r="Y353" s="146"/>
      <c r="Z353" s="146"/>
      <c r="AA353" s="146"/>
      <c r="AB353" s="146"/>
      <c r="AC353" s="146"/>
      <c r="AD353" s="146"/>
      <c r="AE353" s="146"/>
      <c r="AF353" s="146"/>
      <c r="AG353" s="146"/>
      <c r="AH353" s="146"/>
      <c r="AI353" s="146"/>
      <c r="AJ353" s="146"/>
      <c r="AK353" s="146"/>
      <c r="AL353" s="146"/>
    </row>
    <row r="354" spans="1:38" s="139" customFormat="1" ht="10.5" customHeight="1">
      <c r="A354" s="311"/>
      <c r="B354" s="303"/>
      <c r="C354" s="408"/>
      <c r="D354" s="411"/>
      <c r="E354" s="140"/>
      <c r="F354" s="305">
        <v>2013</v>
      </c>
      <c r="G354" s="324">
        <v>0</v>
      </c>
      <c r="H354" s="156" t="s">
        <v>53</v>
      </c>
      <c r="I354" s="142"/>
      <c r="J354" s="143"/>
      <c r="K354" s="143"/>
      <c r="L354" s="143"/>
      <c r="M354" s="144"/>
      <c r="N354" s="291"/>
      <c r="O354" s="145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  <c r="Z354" s="146"/>
      <c r="AA354" s="146"/>
      <c r="AB354" s="146"/>
      <c r="AC354" s="146"/>
      <c r="AD354" s="146"/>
      <c r="AE354" s="146"/>
      <c r="AF354" s="146"/>
      <c r="AG354" s="146"/>
      <c r="AH354" s="146"/>
      <c r="AI354" s="146"/>
      <c r="AJ354" s="146"/>
      <c r="AK354" s="146"/>
      <c r="AL354" s="146"/>
    </row>
    <row r="355" spans="1:38" s="139" customFormat="1" ht="10.5" customHeight="1">
      <c r="A355" s="311"/>
      <c r="B355" s="303"/>
      <c r="C355" s="408"/>
      <c r="D355" s="411"/>
      <c r="E355" s="140"/>
      <c r="F355" s="306"/>
      <c r="G355" s="325"/>
      <c r="H355" s="156" t="s">
        <v>54</v>
      </c>
      <c r="I355" s="142"/>
      <c r="J355" s="143"/>
      <c r="K355" s="143"/>
      <c r="L355" s="143"/>
      <c r="M355" s="144"/>
      <c r="N355" s="291"/>
      <c r="O355" s="145"/>
      <c r="P355" s="146"/>
      <c r="Q355" s="146"/>
      <c r="R355" s="146"/>
      <c r="S355" s="146"/>
      <c r="T355" s="146"/>
      <c r="U355" s="146"/>
      <c r="V355" s="146"/>
      <c r="W355" s="146"/>
      <c r="X355" s="146"/>
      <c r="Y355" s="146"/>
      <c r="Z355" s="146"/>
      <c r="AA355" s="146"/>
      <c r="AB355" s="146"/>
      <c r="AC355" s="146"/>
      <c r="AD355" s="146"/>
      <c r="AE355" s="146"/>
      <c r="AF355" s="146"/>
      <c r="AG355" s="146"/>
      <c r="AH355" s="146"/>
      <c r="AI355" s="146"/>
      <c r="AJ355" s="146"/>
      <c r="AK355" s="146"/>
      <c r="AL355" s="146"/>
    </row>
    <row r="356" spans="1:38" s="139" customFormat="1" ht="12.75">
      <c r="A356" s="311"/>
      <c r="B356" s="303"/>
      <c r="C356" s="408"/>
      <c r="D356" s="411"/>
      <c r="E356" s="140"/>
      <c r="F356" s="306"/>
      <c r="G356" s="87" t="s">
        <v>55</v>
      </c>
      <c r="H356" s="156" t="s">
        <v>56</v>
      </c>
      <c r="I356" s="147">
        <f aca="true" t="shared" si="86" ref="I356:AL356">I350+I352+I354</f>
        <v>90000</v>
      </c>
      <c r="J356" s="148">
        <f t="shared" si="86"/>
        <v>60000</v>
      </c>
      <c r="K356" s="148">
        <f t="shared" si="86"/>
        <v>60000</v>
      </c>
      <c r="L356" s="148">
        <f t="shared" si="86"/>
        <v>150000</v>
      </c>
      <c r="M356" s="297">
        <f>L356/G357</f>
        <v>1</v>
      </c>
      <c r="N356" s="292">
        <f t="shared" si="86"/>
        <v>0</v>
      </c>
      <c r="O356" s="148">
        <f t="shared" si="86"/>
        <v>0</v>
      </c>
      <c r="P356" s="148">
        <f t="shared" si="86"/>
        <v>0</v>
      </c>
      <c r="Q356" s="148">
        <f t="shared" si="86"/>
        <v>0</v>
      </c>
      <c r="R356" s="148">
        <f t="shared" si="86"/>
        <v>0</v>
      </c>
      <c r="S356" s="148">
        <f t="shared" si="86"/>
        <v>0</v>
      </c>
      <c r="T356" s="148">
        <f t="shared" si="86"/>
        <v>0</v>
      </c>
      <c r="U356" s="148">
        <f t="shared" si="86"/>
        <v>0</v>
      </c>
      <c r="V356" s="148">
        <f t="shared" si="86"/>
        <v>0</v>
      </c>
      <c r="W356" s="148">
        <f t="shared" si="86"/>
        <v>0</v>
      </c>
      <c r="X356" s="148">
        <f t="shared" si="86"/>
        <v>0</v>
      </c>
      <c r="Y356" s="148">
        <f t="shared" si="86"/>
        <v>0</v>
      </c>
      <c r="Z356" s="148">
        <f t="shared" si="86"/>
        <v>0</v>
      </c>
      <c r="AA356" s="148">
        <f t="shared" si="86"/>
        <v>0</v>
      </c>
      <c r="AB356" s="148">
        <f t="shared" si="86"/>
        <v>0</v>
      </c>
      <c r="AC356" s="148">
        <f t="shared" si="86"/>
        <v>0</v>
      </c>
      <c r="AD356" s="148">
        <f t="shared" si="86"/>
        <v>0</v>
      </c>
      <c r="AE356" s="148">
        <f t="shared" si="86"/>
        <v>0</v>
      </c>
      <c r="AF356" s="148">
        <f t="shared" si="86"/>
        <v>0</v>
      </c>
      <c r="AG356" s="148">
        <f t="shared" si="86"/>
        <v>0</v>
      </c>
      <c r="AH356" s="148">
        <f t="shared" si="86"/>
        <v>0</v>
      </c>
      <c r="AI356" s="148">
        <f t="shared" si="86"/>
        <v>0</v>
      </c>
      <c r="AJ356" s="148">
        <f t="shared" si="86"/>
        <v>0</v>
      </c>
      <c r="AK356" s="148">
        <f t="shared" si="86"/>
        <v>0</v>
      </c>
      <c r="AL356" s="148">
        <f t="shared" si="86"/>
        <v>0</v>
      </c>
    </row>
    <row r="357" spans="1:38" s="139" customFormat="1" ht="13.5" thickBot="1">
      <c r="A357" s="311"/>
      <c r="B357" s="304"/>
      <c r="C357" s="409"/>
      <c r="D357" s="412"/>
      <c r="E357" s="157"/>
      <c r="F357" s="307"/>
      <c r="G357" s="89">
        <f>SUM(G351)</f>
        <v>150000</v>
      </c>
      <c r="H357" s="158" t="s">
        <v>57</v>
      </c>
      <c r="I357" s="151">
        <f aca="true" t="shared" si="87" ref="I357:AL357">I351+I353+I355</f>
        <v>0</v>
      </c>
      <c r="J357" s="152">
        <f t="shared" si="87"/>
        <v>0</v>
      </c>
      <c r="K357" s="152">
        <f t="shared" si="87"/>
        <v>0</v>
      </c>
      <c r="L357" s="152">
        <f t="shared" si="87"/>
        <v>0</v>
      </c>
      <c r="M357" s="297"/>
      <c r="N357" s="293">
        <f t="shared" si="87"/>
        <v>0</v>
      </c>
      <c r="O357" s="152">
        <f t="shared" si="87"/>
        <v>0</v>
      </c>
      <c r="P357" s="152">
        <f t="shared" si="87"/>
        <v>0</v>
      </c>
      <c r="Q357" s="152">
        <f t="shared" si="87"/>
        <v>0</v>
      </c>
      <c r="R357" s="152">
        <f t="shared" si="87"/>
        <v>0</v>
      </c>
      <c r="S357" s="152">
        <f t="shared" si="87"/>
        <v>0</v>
      </c>
      <c r="T357" s="152">
        <f t="shared" si="87"/>
        <v>0</v>
      </c>
      <c r="U357" s="152">
        <f t="shared" si="87"/>
        <v>0</v>
      </c>
      <c r="V357" s="152">
        <f t="shared" si="87"/>
        <v>0</v>
      </c>
      <c r="W357" s="152">
        <f t="shared" si="87"/>
        <v>0</v>
      </c>
      <c r="X357" s="152">
        <f t="shared" si="87"/>
        <v>0</v>
      </c>
      <c r="Y357" s="152">
        <f t="shared" si="87"/>
        <v>0</v>
      </c>
      <c r="Z357" s="152">
        <f t="shared" si="87"/>
        <v>0</v>
      </c>
      <c r="AA357" s="152">
        <f t="shared" si="87"/>
        <v>0</v>
      </c>
      <c r="AB357" s="152">
        <f t="shared" si="87"/>
        <v>0</v>
      </c>
      <c r="AC357" s="152">
        <f t="shared" si="87"/>
        <v>0</v>
      </c>
      <c r="AD357" s="152">
        <f t="shared" si="87"/>
        <v>0</v>
      </c>
      <c r="AE357" s="152">
        <f t="shared" si="87"/>
        <v>0</v>
      </c>
      <c r="AF357" s="152">
        <f t="shared" si="87"/>
        <v>0</v>
      </c>
      <c r="AG357" s="152">
        <f t="shared" si="87"/>
        <v>0</v>
      </c>
      <c r="AH357" s="152">
        <f t="shared" si="87"/>
        <v>0</v>
      </c>
      <c r="AI357" s="152">
        <f t="shared" si="87"/>
        <v>0</v>
      </c>
      <c r="AJ357" s="152">
        <f t="shared" si="87"/>
        <v>0</v>
      </c>
      <c r="AK357" s="152">
        <f t="shared" si="87"/>
        <v>0</v>
      </c>
      <c r="AL357" s="152">
        <f t="shared" si="87"/>
        <v>0</v>
      </c>
    </row>
    <row r="358" spans="1:38" s="55" customFormat="1" ht="12.75" customHeight="1">
      <c r="A358" s="317">
        <v>44</v>
      </c>
      <c r="B358" s="405" t="s">
        <v>154</v>
      </c>
      <c r="C358" s="318">
        <v>85311</v>
      </c>
      <c r="D358" s="326" t="s">
        <v>136</v>
      </c>
      <c r="E358" s="57"/>
      <c r="F358" s="314">
        <v>2012</v>
      </c>
      <c r="G358" s="85" t="s">
        <v>47</v>
      </c>
      <c r="H358" s="59" t="s">
        <v>59</v>
      </c>
      <c r="I358" s="60">
        <v>18000</v>
      </c>
      <c r="J358" s="61">
        <v>16500</v>
      </c>
      <c r="K358" s="61">
        <v>16500</v>
      </c>
      <c r="L358" s="61">
        <f>SUM(I358,K358)</f>
        <v>34500</v>
      </c>
      <c r="M358" s="296"/>
      <c r="N358" s="280"/>
      <c r="O358" s="128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  <c r="Z358" s="129"/>
      <c r="AA358" s="129"/>
      <c r="AB358" s="129"/>
      <c r="AC358" s="129"/>
      <c r="AD358" s="129"/>
      <c r="AE358" s="129"/>
      <c r="AF358" s="129"/>
      <c r="AG358" s="129"/>
      <c r="AH358" s="129"/>
      <c r="AI358" s="129"/>
      <c r="AJ358" s="129"/>
      <c r="AK358" s="129"/>
      <c r="AL358" s="129"/>
    </row>
    <row r="359" spans="1:38" s="55" customFormat="1" ht="11.25" customHeight="1">
      <c r="A359" s="311"/>
      <c r="B359" s="406"/>
      <c r="C359" s="319"/>
      <c r="D359" s="327"/>
      <c r="E359" s="63"/>
      <c r="F359" s="322"/>
      <c r="G359" s="324">
        <v>49100</v>
      </c>
      <c r="H359" s="64" t="s">
        <v>60</v>
      </c>
      <c r="I359" s="65"/>
      <c r="J359" s="66"/>
      <c r="K359" s="66"/>
      <c r="L359" s="66"/>
      <c r="M359" s="273"/>
      <c r="N359" s="281"/>
      <c r="O359" s="81"/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  <c r="Z359" s="130"/>
      <c r="AA359" s="130"/>
      <c r="AB359" s="130"/>
      <c r="AC359" s="130"/>
      <c r="AD359" s="130"/>
      <c r="AE359" s="130"/>
      <c r="AF359" s="130"/>
      <c r="AG359" s="130"/>
      <c r="AH359" s="130"/>
      <c r="AI359" s="130"/>
      <c r="AJ359" s="130"/>
      <c r="AK359" s="130"/>
      <c r="AL359" s="130"/>
    </row>
    <row r="360" spans="1:38" s="55" customFormat="1" ht="11.25" customHeight="1">
      <c r="A360" s="311"/>
      <c r="B360" s="406"/>
      <c r="C360" s="319"/>
      <c r="D360" s="327"/>
      <c r="E360" s="63"/>
      <c r="F360" s="322"/>
      <c r="G360" s="325"/>
      <c r="H360" s="64" t="s">
        <v>50</v>
      </c>
      <c r="I360" s="65"/>
      <c r="J360" s="66"/>
      <c r="K360" s="66"/>
      <c r="L360" s="66"/>
      <c r="M360" s="273"/>
      <c r="N360" s="281"/>
      <c r="O360" s="81"/>
      <c r="P360" s="130"/>
      <c r="Q360" s="130"/>
      <c r="R360" s="130"/>
      <c r="S360" s="130"/>
      <c r="T360" s="130"/>
      <c r="U360" s="130"/>
      <c r="V360" s="130"/>
      <c r="W360" s="130"/>
      <c r="X360" s="130"/>
      <c r="Y360" s="130"/>
      <c r="Z360" s="130"/>
      <c r="AA360" s="130"/>
      <c r="AB360" s="130"/>
      <c r="AC360" s="130"/>
      <c r="AD360" s="130"/>
      <c r="AE360" s="130"/>
      <c r="AF360" s="130"/>
      <c r="AG360" s="130"/>
      <c r="AH360" s="130"/>
      <c r="AI360" s="130"/>
      <c r="AJ360" s="130"/>
      <c r="AK360" s="130"/>
      <c r="AL360" s="130"/>
    </row>
    <row r="361" spans="1:38" s="55" customFormat="1" ht="11.25" customHeight="1">
      <c r="A361" s="311"/>
      <c r="B361" s="406"/>
      <c r="C361" s="319"/>
      <c r="D361" s="327"/>
      <c r="E361" s="63" t="s">
        <v>40</v>
      </c>
      <c r="F361" s="315"/>
      <c r="G361" s="87" t="s">
        <v>51</v>
      </c>
      <c r="H361" s="64" t="s">
        <v>52</v>
      </c>
      <c r="I361" s="65"/>
      <c r="J361" s="66"/>
      <c r="K361" s="66"/>
      <c r="L361" s="66"/>
      <c r="M361" s="273"/>
      <c r="N361" s="281"/>
      <c r="O361" s="81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  <c r="Z361" s="130"/>
      <c r="AA361" s="130"/>
      <c r="AB361" s="130"/>
      <c r="AC361" s="130"/>
      <c r="AD361" s="130"/>
      <c r="AE361" s="130"/>
      <c r="AF361" s="130"/>
      <c r="AG361" s="130"/>
      <c r="AH361" s="130"/>
      <c r="AI361" s="130"/>
      <c r="AJ361" s="130"/>
      <c r="AK361" s="130"/>
      <c r="AL361" s="130"/>
    </row>
    <row r="362" spans="1:38" s="55" customFormat="1" ht="11.25" customHeight="1">
      <c r="A362" s="311"/>
      <c r="B362" s="406"/>
      <c r="C362" s="319"/>
      <c r="D362" s="327"/>
      <c r="E362" s="63"/>
      <c r="F362" s="321">
        <v>2014</v>
      </c>
      <c r="G362" s="324">
        <v>0</v>
      </c>
      <c r="H362" s="64" t="s">
        <v>53</v>
      </c>
      <c r="I362" s="65"/>
      <c r="J362" s="66"/>
      <c r="K362" s="66"/>
      <c r="L362" s="66"/>
      <c r="M362" s="273"/>
      <c r="N362" s="281"/>
      <c r="O362" s="81"/>
      <c r="P362" s="130"/>
      <c r="Q362" s="130"/>
      <c r="R362" s="130"/>
      <c r="S362" s="130"/>
      <c r="T362" s="130"/>
      <c r="U362" s="130"/>
      <c r="V362" s="130"/>
      <c r="W362" s="130"/>
      <c r="X362" s="130"/>
      <c r="Y362" s="130"/>
      <c r="Z362" s="130"/>
      <c r="AA362" s="130"/>
      <c r="AB362" s="130"/>
      <c r="AC362" s="130"/>
      <c r="AD362" s="130"/>
      <c r="AE362" s="130"/>
      <c r="AF362" s="130"/>
      <c r="AG362" s="130"/>
      <c r="AH362" s="130"/>
      <c r="AI362" s="130"/>
      <c r="AJ362" s="130"/>
      <c r="AK362" s="130"/>
      <c r="AL362" s="130"/>
    </row>
    <row r="363" spans="1:38" s="55" customFormat="1" ht="11.25" customHeight="1">
      <c r="A363" s="311"/>
      <c r="B363" s="406"/>
      <c r="C363" s="319"/>
      <c r="D363" s="327"/>
      <c r="E363" s="63"/>
      <c r="F363" s="322"/>
      <c r="G363" s="325"/>
      <c r="H363" s="64" t="s">
        <v>54</v>
      </c>
      <c r="I363" s="65"/>
      <c r="J363" s="66"/>
      <c r="K363" s="66"/>
      <c r="L363" s="66"/>
      <c r="M363" s="273"/>
      <c r="N363" s="281"/>
      <c r="O363" s="81"/>
      <c r="P363" s="130"/>
      <c r="Q363" s="130"/>
      <c r="R363" s="130"/>
      <c r="S363" s="130"/>
      <c r="T363" s="130"/>
      <c r="U363" s="130"/>
      <c r="V363" s="130"/>
      <c r="W363" s="130"/>
      <c r="X363" s="130"/>
      <c r="Y363" s="130"/>
      <c r="Z363" s="130"/>
      <c r="AA363" s="130"/>
      <c r="AB363" s="130"/>
      <c r="AC363" s="130"/>
      <c r="AD363" s="130"/>
      <c r="AE363" s="130"/>
      <c r="AF363" s="130"/>
      <c r="AG363" s="130"/>
      <c r="AH363" s="130"/>
      <c r="AI363" s="130"/>
      <c r="AJ363" s="130"/>
      <c r="AK363" s="130"/>
      <c r="AL363" s="130"/>
    </row>
    <row r="364" spans="1:38" s="55" customFormat="1" ht="12.75">
      <c r="A364" s="311"/>
      <c r="B364" s="406"/>
      <c r="C364" s="319"/>
      <c r="D364" s="327"/>
      <c r="E364" s="63"/>
      <c r="F364" s="322"/>
      <c r="G364" s="87" t="s">
        <v>55</v>
      </c>
      <c r="H364" s="64" t="s">
        <v>56</v>
      </c>
      <c r="I364" s="69">
        <f aca="true" t="shared" si="88" ref="I364:AL364">I358+I360+I362</f>
        <v>18000</v>
      </c>
      <c r="J364" s="70">
        <f t="shared" si="88"/>
        <v>16500</v>
      </c>
      <c r="K364" s="70">
        <f t="shared" si="88"/>
        <v>16500</v>
      </c>
      <c r="L364" s="70">
        <f t="shared" si="88"/>
        <v>34500</v>
      </c>
      <c r="M364" s="297">
        <f>L364/G365</f>
        <v>0.7026476578411406</v>
      </c>
      <c r="N364" s="282">
        <f t="shared" si="88"/>
        <v>0</v>
      </c>
      <c r="O364" s="70">
        <f t="shared" si="88"/>
        <v>0</v>
      </c>
      <c r="P364" s="70">
        <f t="shared" si="88"/>
        <v>0</v>
      </c>
      <c r="Q364" s="70">
        <f t="shared" si="88"/>
        <v>0</v>
      </c>
      <c r="R364" s="70">
        <f t="shared" si="88"/>
        <v>0</v>
      </c>
      <c r="S364" s="70">
        <f t="shared" si="88"/>
        <v>0</v>
      </c>
      <c r="T364" s="70">
        <f t="shared" si="88"/>
        <v>0</v>
      </c>
      <c r="U364" s="70">
        <f t="shared" si="88"/>
        <v>0</v>
      </c>
      <c r="V364" s="70">
        <f t="shared" si="88"/>
        <v>0</v>
      </c>
      <c r="W364" s="70">
        <f t="shared" si="88"/>
        <v>0</v>
      </c>
      <c r="X364" s="70">
        <f t="shared" si="88"/>
        <v>0</v>
      </c>
      <c r="Y364" s="70">
        <f t="shared" si="88"/>
        <v>0</v>
      </c>
      <c r="Z364" s="70">
        <f t="shared" si="88"/>
        <v>0</v>
      </c>
      <c r="AA364" s="70">
        <f t="shared" si="88"/>
        <v>0</v>
      </c>
      <c r="AB364" s="70">
        <f t="shared" si="88"/>
        <v>0</v>
      </c>
      <c r="AC364" s="70">
        <f t="shared" si="88"/>
        <v>0</v>
      </c>
      <c r="AD364" s="70">
        <f t="shared" si="88"/>
        <v>0</v>
      </c>
      <c r="AE364" s="70">
        <f t="shared" si="88"/>
        <v>0</v>
      </c>
      <c r="AF364" s="70">
        <f t="shared" si="88"/>
        <v>0</v>
      </c>
      <c r="AG364" s="70">
        <f t="shared" si="88"/>
        <v>0</v>
      </c>
      <c r="AH364" s="70">
        <f t="shared" si="88"/>
        <v>0</v>
      </c>
      <c r="AI364" s="70">
        <f t="shared" si="88"/>
        <v>0</v>
      </c>
      <c r="AJ364" s="70">
        <f t="shared" si="88"/>
        <v>0</v>
      </c>
      <c r="AK364" s="70">
        <f t="shared" si="88"/>
        <v>0</v>
      </c>
      <c r="AL364" s="70">
        <f t="shared" si="88"/>
        <v>0</v>
      </c>
    </row>
    <row r="365" spans="1:38" s="55" customFormat="1" ht="13.5" thickBot="1">
      <c r="A365" s="311"/>
      <c r="B365" s="348"/>
      <c r="C365" s="320"/>
      <c r="D365" s="313"/>
      <c r="E365" s="77"/>
      <c r="F365" s="323"/>
      <c r="G365" s="89">
        <v>49100</v>
      </c>
      <c r="H365" s="72" t="s">
        <v>57</v>
      </c>
      <c r="I365" s="73">
        <f aca="true" t="shared" si="89" ref="I365:AL365">I359+I361+I363</f>
        <v>0</v>
      </c>
      <c r="J365" s="74">
        <f t="shared" si="89"/>
        <v>0</v>
      </c>
      <c r="K365" s="74">
        <f t="shared" si="89"/>
        <v>0</v>
      </c>
      <c r="L365" s="74">
        <f t="shared" si="89"/>
        <v>0</v>
      </c>
      <c r="M365" s="297"/>
      <c r="N365" s="283">
        <f t="shared" si="89"/>
        <v>0</v>
      </c>
      <c r="O365" s="74">
        <f t="shared" si="89"/>
        <v>0</v>
      </c>
      <c r="P365" s="74">
        <f t="shared" si="89"/>
        <v>0</v>
      </c>
      <c r="Q365" s="74">
        <f t="shared" si="89"/>
        <v>0</v>
      </c>
      <c r="R365" s="74">
        <f t="shared" si="89"/>
        <v>0</v>
      </c>
      <c r="S365" s="74">
        <f t="shared" si="89"/>
        <v>0</v>
      </c>
      <c r="T365" s="74">
        <f t="shared" si="89"/>
        <v>0</v>
      </c>
      <c r="U365" s="74">
        <f t="shared" si="89"/>
        <v>0</v>
      </c>
      <c r="V365" s="74">
        <f t="shared" si="89"/>
        <v>0</v>
      </c>
      <c r="W365" s="74">
        <f t="shared" si="89"/>
        <v>0</v>
      </c>
      <c r="X365" s="74">
        <f t="shared" si="89"/>
        <v>0</v>
      </c>
      <c r="Y365" s="74">
        <f t="shared" si="89"/>
        <v>0</v>
      </c>
      <c r="Z365" s="74">
        <f t="shared" si="89"/>
        <v>0</v>
      </c>
      <c r="AA365" s="74">
        <f t="shared" si="89"/>
        <v>0</v>
      </c>
      <c r="AB365" s="74">
        <f t="shared" si="89"/>
        <v>0</v>
      </c>
      <c r="AC365" s="74">
        <f t="shared" si="89"/>
        <v>0</v>
      </c>
      <c r="AD365" s="74">
        <f t="shared" si="89"/>
        <v>0</v>
      </c>
      <c r="AE365" s="74">
        <f t="shared" si="89"/>
        <v>0</v>
      </c>
      <c r="AF365" s="74">
        <f t="shared" si="89"/>
        <v>0</v>
      </c>
      <c r="AG365" s="74">
        <f t="shared" si="89"/>
        <v>0</v>
      </c>
      <c r="AH365" s="74">
        <f t="shared" si="89"/>
        <v>0</v>
      </c>
      <c r="AI365" s="74">
        <f t="shared" si="89"/>
        <v>0</v>
      </c>
      <c r="AJ365" s="74">
        <f t="shared" si="89"/>
        <v>0</v>
      </c>
      <c r="AK365" s="74">
        <f t="shared" si="89"/>
        <v>0</v>
      </c>
      <c r="AL365" s="74">
        <f t="shared" si="89"/>
        <v>0</v>
      </c>
    </row>
    <row r="366" spans="1:38" s="55" customFormat="1" ht="12.75" customHeight="1">
      <c r="A366" s="317">
        <v>45</v>
      </c>
      <c r="B366" s="405" t="s">
        <v>155</v>
      </c>
      <c r="C366" s="318">
        <v>85311</v>
      </c>
      <c r="D366" s="326" t="s">
        <v>136</v>
      </c>
      <c r="E366" s="57"/>
      <c r="F366" s="314">
        <v>2012</v>
      </c>
      <c r="G366" s="85" t="s">
        <v>47</v>
      </c>
      <c r="H366" s="59" t="s">
        <v>59</v>
      </c>
      <c r="I366" s="60">
        <v>117600</v>
      </c>
      <c r="J366" s="61">
        <v>117600</v>
      </c>
      <c r="K366" s="61">
        <v>117600</v>
      </c>
      <c r="L366" s="61">
        <f>SUM(I366,K366)</f>
        <v>235200</v>
      </c>
      <c r="M366" s="296"/>
      <c r="N366" s="280"/>
      <c r="O366" s="128"/>
      <c r="P366" s="129"/>
      <c r="Q366" s="129"/>
      <c r="R366" s="129"/>
      <c r="S366" s="129"/>
      <c r="T366" s="129"/>
      <c r="U366" s="129"/>
      <c r="V366" s="129"/>
      <c r="W366" s="129"/>
      <c r="X366" s="129"/>
      <c r="Y366" s="129"/>
      <c r="Z366" s="129"/>
      <c r="AA366" s="129"/>
      <c r="AB366" s="129"/>
      <c r="AC366" s="129"/>
      <c r="AD366" s="129"/>
      <c r="AE366" s="129"/>
      <c r="AF366" s="129"/>
      <c r="AG366" s="129"/>
      <c r="AH366" s="129"/>
      <c r="AI366" s="129"/>
      <c r="AJ366" s="129"/>
      <c r="AK366" s="129"/>
      <c r="AL366" s="129"/>
    </row>
    <row r="367" spans="1:38" s="55" customFormat="1" ht="12.75">
      <c r="A367" s="311"/>
      <c r="B367" s="406"/>
      <c r="C367" s="319"/>
      <c r="D367" s="327"/>
      <c r="E367" s="63"/>
      <c r="F367" s="322"/>
      <c r="G367" s="324">
        <v>352800</v>
      </c>
      <c r="H367" s="64" t="s">
        <v>60</v>
      </c>
      <c r="I367" s="65"/>
      <c r="J367" s="66"/>
      <c r="K367" s="66"/>
      <c r="L367" s="66"/>
      <c r="M367" s="273"/>
      <c r="N367" s="281"/>
      <c r="O367" s="81"/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  <c r="Z367" s="130"/>
      <c r="AA367" s="130"/>
      <c r="AB367" s="130"/>
      <c r="AC367" s="130"/>
      <c r="AD367" s="130"/>
      <c r="AE367" s="130"/>
      <c r="AF367" s="130"/>
      <c r="AG367" s="130"/>
      <c r="AH367" s="130"/>
      <c r="AI367" s="130"/>
      <c r="AJ367" s="130"/>
      <c r="AK367" s="130"/>
      <c r="AL367" s="130"/>
    </row>
    <row r="368" spans="1:38" s="55" customFormat="1" ht="9.75" customHeight="1">
      <c r="A368" s="311"/>
      <c r="B368" s="406"/>
      <c r="C368" s="319"/>
      <c r="D368" s="327"/>
      <c r="E368" s="63"/>
      <c r="F368" s="322"/>
      <c r="G368" s="325"/>
      <c r="H368" s="64" t="s">
        <v>50</v>
      </c>
      <c r="I368" s="65"/>
      <c r="J368" s="66"/>
      <c r="K368" s="66"/>
      <c r="L368" s="66"/>
      <c r="M368" s="273"/>
      <c r="N368" s="281"/>
      <c r="O368" s="81"/>
      <c r="P368" s="130"/>
      <c r="Q368" s="130"/>
      <c r="R368" s="130"/>
      <c r="S368" s="130"/>
      <c r="T368" s="130"/>
      <c r="U368" s="130"/>
      <c r="V368" s="130"/>
      <c r="W368" s="130"/>
      <c r="X368" s="130"/>
      <c r="Y368" s="130"/>
      <c r="Z368" s="130"/>
      <c r="AA368" s="130"/>
      <c r="AB368" s="130"/>
      <c r="AC368" s="130"/>
      <c r="AD368" s="130"/>
      <c r="AE368" s="130"/>
      <c r="AF368" s="130"/>
      <c r="AG368" s="130"/>
      <c r="AH368" s="130"/>
      <c r="AI368" s="130"/>
      <c r="AJ368" s="130"/>
      <c r="AK368" s="130"/>
      <c r="AL368" s="130"/>
    </row>
    <row r="369" spans="1:38" s="55" customFormat="1" ht="12.75">
      <c r="A369" s="311"/>
      <c r="B369" s="406"/>
      <c r="C369" s="319"/>
      <c r="D369" s="327"/>
      <c r="E369" s="63"/>
      <c r="F369" s="315"/>
      <c r="G369" s="87" t="s">
        <v>51</v>
      </c>
      <c r="H369" s="64" t="s">
        <v>52</v>
      </c>
      <c r="I369" s="65"/>
      <c r="J369" s="66"/>
      <c r="K369" s="66"/>
      <c r="L369" s="66"/>
      <c r="M369" s="273"/>
      <c r="N369" s="281"/>
      <c r="O369" s="81"/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  <c r="Z369" s="130"/>
      <c r="AA369" s="130"/>
      <c r="AB369" s="130"/>
      <c r="AC369" s="130"/>
      <c r="AD369" s="130"/>
      <c r="AE369" s="130"/>
      <c r="AF369" s="130"/>
      <c r="AG369" s="130"/>
      <c r="AH369" s="130"/>
      <c r="AI369" s="130"/>
      <c r="AJ369" s="130"/>
      <c r="AK369" s="130"/>
      <c r="AL369" s="130"/>
    </row>
    <row r="370" spans="1:38" s="55" customFormat="1" ht="12.75">
      <c r="A370" s="311"/>
      <c r="B370" s="406"/>
      <c r="C370" s="319"/>
      <c r="D370" s="327"/>
      <c r="E370" s="63" t="s">
        <v>40</v>
      </c>
      <c r="F370" s="321">
        <v>2014</v>
      </c>
      <c r="G370" s="324">
        <v>0</v>
      </c>
      <c r="H370" s="64" t="s">
        <v>53</v>
      </c>
      <c r="I370" s="65"/>
      <c r="J370" s="66"/>
      <c r="K370" s="66"/>
      <c r="L370" s="66"/>
      <c r="M370" s="273"/>
      <c r="N370" s="281"/>
      <c r="O370" s="81"/>
      <c r="P370" s="130"/>
      <c r="Q370" s="130"/>
      <c r="R370" s="130"/>
      <c r="S370" s="130"/>
      <c r="T370" s="130"/>
      <c r="U370" s="130"/>
      <c r="V370" s="130"/>
      <c r="W370" s="130"/>
      <c r="X370" s="130"/>
      <c r="Y370" s="130"/>
      <c r="Z370" s="130"/>
      <c r="AA370" s="130"/>
      <c r="AB370" s="130"/>
      <c r="AC370" s="130"/>
      <c r="AD370" s="130"/>
      <c r="AE370" s="130"/>
      <c r="AF370" s="130"/>
      <c r="AG370" s="130"/>
      <c r="AH370" s="130"/>
      <c r="AI370" s="130"/>
      <c r="AJ370" s="130"/>
      <c r="AK370" s="130"/>
      <c r="AL370" s="130"/>
    </row>
    <row r="371" spans="1:38" s="55" customFormat="1" ht="12.75">
      <c r="A371" s="311"/>
      <c r="B371" s="406"/>
      <c r="C371" s="319"/>
      <c r="D371" s="327"/>
      <c r="E371" s="63"/>
      <c r="F371" s="322"/>
      <c r="G371" s="325"/>
      <c r="H371" s="64" t="s">
        <v>54</v>
      </c>
      <c r="I371" s="65"/>
      <c r="J371" s="66"/>
      <c r="K371" s="66"/>
      <c r="L371" s="66"/>
      <c r="M371" s="273"/>
      <c r="N371" s="281"/>
      <c r="O371" s="81"/>
      <c r="P371" s="130"/>
      <c r="Q371" s="130"/>
      <c r="R371" s="130"/>
      <c r="S371" s="130"/>
      <c r="T371" s="130"/>
      <c r="U371" s="130"/>
      <c r="V371" s="130"/>
      <c r="W371" s="130"/>
      <c r="X371" s="130"/>
      <c r="Y371" s="130"/>
      <c r="Z371" s="130"/>
      <c r="AA371" s="130"/>
      <c r="AB371" s="130"/>
      <c r="AC371" s="130"/>
      <c r="AD371" s="130"/>
      <c r="AE371" s="130"/>
      <c r="AF371" s="130"/>
      <c r="AG371" s="130"/>
      <c r="AH371" s="130"/>
      <c r="AI371" s="130"/>
      <c r="AJ371" s="130"/>
      <c r="AK371" s="130"/>
      <c r="AL371" s="130"/>
    </row>
    <row r="372" spans="1:38" s="55" customFormat="1" ht="12.75">
      <c r="A372" s="311"/>
      <c r="B372" s="406"/>
      <c r="C372" s="319"/>
      <c r="D372" s="327"/>
      <c r="E372" s="63"/>
      <c r="F372" s="322"/>
      <c r="G372" s="87" t="s">
        <v>55</v>
      </c>
      <c r="H372" s="64" t="s">
        <v>56</v>
      </c>
      <c r="I372" s="69">
        <f aca="true" t="shared" si="90" ref="I372:AL372">I366+I368+I370</f>
        <v>117600</v>
      </c>
      <c r="J372" s="70">
        <f t="shared" si="90"/>
        <v>117600</v>
      </c>
      <c r="K372" s="70">
        <f t="shared" si="90"/>
        <v>117600</v>
      </c>
      <c r="L372" s="70">
        <f t="shared" si="90"/>
        <v>235200</v>
      </c>
      <c r="M372" s="297">
        <f>L372/G373</f>
        <v>0.6666666666666666</v>
      </c>
      <c r="N372" s="282">
        <f t="shared" si="90"/>
        <v>0</v>
      </c>
      <c r="O372" s="70">
        <f t="shared" si="90"/>
        <v>0</v>
      </c>
      <c r="P372" s="70">
        <f t="shared" si="90"/>
        <v>0</v>
      </c>
      <c r="Q372" s="70">
        <f t="shared" si="90"/>
        <v>0</v>
      </c>
      <c r="R372" s="70">
        <f t="shared" si="90"/>
        <v>0</v>
      </c>
      <c r="S372" s="70">
        <f t="shared" si="90"/>
        <v>0</v>
      </c>
      <c r="T372" s="70">
        <f t="shared" si="90"/>
        <v>0</v>
      </c>
      <c r="U372" s="70">
        <f t="shared" si="90"/>
        <v>0</v>
      </c>
      <c r="V372" s="70">
        <f t="shared" si="90"/>
        <v>0</v>
      </c>
      <c r="W372" s="70">
        <f t="shared" si="90"/>
        <v>0</v>
      </c>
      <c r="X372" s="70">
        <f t="shared" si="90"/>
        <v>0</v>
      </c>
      <c r="Y372" s="70">
        <f t="shared" si="90"/>
        <v>0</v>
      </c>
      <c r="Z372" s="70">
        <f t="shared" si="90"/>
        <v>0</v>
      </c>
      <c r="AA372" s="70">
        <f t="shared" si="90"/>
        <v>0</v>
      </c>
      <c r="AB372" s="70">
        <f t="shared" si="90"/>
        <v>0</v>
      </c>
      <c r="AC372" s="70">
        <f t="shared" si="90"/>
        <v>0</v>
      </c>
      <c r="AD372" s="70">
        <f t="shared" si="90"/>
        <v>0</v>
      </c>
      <c r="AE372" s="70">
        <f t="shared" si="90"/>
        <v>0</v>
      </c>
      <c r="AF372" s="70">
        <f t="shared" si="90"/>
        <v>0</v>
      </c>
      <c r="AG372" s="70">
        <f t="shared" si="90"/>
        <v>0</v>
      </c>
      <c r="AH372" s="70">
        <f t="shared" si="90"/>
        <v>0</v>
      </c>
      <c r="AI372" s="70">
        <f t="shared" si="90"/>
        <v>0</v>
      </c>
      <c r="AJ372" s="70">
        <f t="shared" si="90"/>
        <v>0</v>
      </c>
      <c r="AK372" s="70">
        <f t="shared" si="90"/>
        <v>0</v>
      </c>
      <c r="AL372" s="70">
        <f t="shared" si="90"/>
        <v>0</v>
      </c>
    </row>
    <row r="373" spans="1:38" s="55" customFormat="1" ht="13.5" thickBot="1">
      <c r="A373" s="312"/>
      <c r="B373" s="348"/>
      <c r="C373" s="320"/>
      <c r="D373" s="313"/>
      <c r="E373" s="77"/>
      <c r="F373" s="323"/>
      <c r="G373" s="89">
        <v>352800</v>
      </c>
      <c r="H373" s="72" t="s">
        <v>57</v>
      </c>
      <c r="I373" s="73">
        <f aca="true" t="shared" si="91" ref="I373:AL373">I367+I369+I371</f>
        <v>0</v>
      </c>
      <c r="J373" s="74">
        <f t="shared" si="91"/>
        <v>0</v>
      </c>
      <c r="K373" s="74">
        <f t="shared" si="91"/>
        <v>0</v>
      </c>
      <c r="L373" s="74">
        <f t="shared" si="91"/>
        <v>0</v>
      </c>
      <c r="M373" s="298"/>
      <c r="N373" s="283">
        <f t="shared" si="91"/>
        <v>0</v>
      </c>
      <c r="O373" s="74">
        <f t="shared" si="91"/>
        <v>0</v>
      </c>
      <c r="P373" s="74">
        <f t="shared" si="91"/>
        <v>0</v>
      </c>
      <c r="Q373" s="74">
        <f t="shared" si="91"/>
        <v>0</v>
      </c>
      <c r="R373" s="74">
        <f t="shared" si="91"/>
        <v>0</v>
      </c>
      <c r="S373" s="74">
        <f t="shared" si="91"/>
        <v>0</v>
      </c>
      <c r="T373" s="74">
        <f t="shared" si="91"/>
        <v>0</v>
      </c>
      <c r="U373" s="74">
        <f t="shared" si="91"/>
        <v>0</v>
      </c>
      <c r="V373" s="74">
        <f t="shared" si="91"/>
        <v>0</v>
      </c>
      <c r="W373" s="74">
        <f t="shared" si="91"/>
        <v>0</v>
      </c>
      <c r="X373" s="74">
        <f t="shared" si="91"/>
        <v>0</v>
      </c>
      <c r="Y373" s="74">
        <f t="shared" si="91"/>
        <v>0</v>
      </c>
      <c r="Z373" s="74">
        <f t="shared" si="91"/>
        <v>0</v>
      </c>
      <c r="AA373" s="74">
        <f t="shared" si="91"/>
        <v>0</v>
      </c>
      <c r="AB373" s="74">
        <f t="shared" si="91"/>
        <v>0</v>
      </c>
      <c r="AC373" s="74">
        <f t="shared" si="91"/>
        <v>0</v>
      </c>
      <c r="AD373" s="74">
        <f t="shared" si="91"/>
        <v>0</v>
      </c>
      <c r="AE373" s="74">
        <f t="shared" si="91"/>
        <v>0</v>
      </c>
      <c r="AF373" s="74">
        <f t="shared" si="91"/>
        <v>0</v>
      </c>
      <c r="AG373" s="74">
        <f t="shared" si="91"/>
        <v>0</v>
      </c>
      <c r="AH373" s="74">
        <f t="shared" si="91"/>
        <v>0</v>
      </c>
      <c r="AI373" s="74">
        <f t="shared" si="91"/>
        <v>0</v>
      </c>
      <c r="AJ373" s="74">
        <f t="shared" si="91"/>
        <v>0</v>
      </c>
      <c r="AK373" s="74">
        <f t="shared" si="91"/>
        <v>0</v>
      </c>
      <c r="AL373" s="74">
        <f t="shared" si="91"/>
        <v>0</v>
      </c>
    </row>
    <row r="374" spans="1:38" s="55" customFormat="1" ht="12.75" customHeight="1">
      <c r="A374" s="317">
        <v>46</v>
      </c>
      <c r="B374" s="405" t="s">
        <v>156</v>
      </c>
      <c r="C374" s="318">
        <v>85311</v>
      </c>
      <c r="D374" s="326" t="s">
        <v>136</v>
      </c>
      <c r="E374" s="57"/>
      <c r="F374" s="314">
        <v>2012</v>
      </c>
      <c r="G374" s="85" t="s">
        <v>47</v>
      </c>
      <c r="H374" s="59" t="s">
        <v>59</v>
      </c>
      <c r="I374" s="60">
        <v>145000</v>
      </c>
      <c r="J374" s="61">
        <v>145000</v>
      </c>
      <c r="K374" s="61">
        <v>145000</v>
      </c>
      <c r="L374" s="61">
        <f>SUM(I374,K374)</f>
        <v>290000</v>
      </c>
      <c r="M374" s="296"/>
      <c r="N374" s="280"/>
      <c r="O374" s="128"/>
      <c r="P374" s="129"/>
      <c r="Q374" s="129"/>
      <c r="R374" s="129"/>
      <c r="S374" s="129"/>
      <c r="T374" s="129"/>
      <c r="U374" s="129"/>
      <c r="V374" s="129"/>
      <c r="W374" s="129"/>
      <c r="X374" s="129"/>
      <c r="Y374" s="129"/>
      <c r="Z374" s="129"/>
      <c r="AA374" s="129"/>
      <c r="AB374" s="129"/>
      <c r="AC374" s="129"/>
      <c r="AD374" s="129"/>
      <c r="AE374" s="129"/>
      <c r="AF374" s="129"/>
      <c r="AG374" s="129"/>
      <c r="AH374" s="129"/>
      <c r="AI374" s="129"/>
      <c r="AJ374" s="129"/>
      <c r="AK374" s="129"/>
      <c r="AL374" s="129"/>
    </row>
    <row r="375" spans="1:38" s="55" customFormat="1" ht="12.75">
      <c r="A375" s="311"/>
      <c r="B375" s="406"/>
      <c r="C375" s="319"/>
      <c r="D375" s="327"/>
      <c r="E375" s="63"/>
      <c r="F375" s="322"/>
      <c r="G375" s="324">
        <v>435000</v>
      </c>
      <c r="H375" s="64" t="s">
        <v>60</v>
      </c>
      <c r="I375" s="65"/>
      <c r="J375" s="66"/>
      <c r="K375" s="66"/>
      <c r="L375" s="66"/>
      <c r="M375" s="273"/>
      <c r="N375" s="281"/>
      <c r="O375" s="81"/>
      <c r="P375" s="130"/>
      <c r="Q375" s="130"/>
      <c r="R375" s="130"/>
      <c r="S375" s="130"/>
      <c r="T375" s="130"/>
      <c r="U375" s="130"/>
      <c r="V375" s="130"/>
      <c r="W375" s="130"/>
      <c r="X375" s="130"/>
      <c r="Y375" s="130"/>
      <c r="Z375" s="130"/>
      <c r="AA375" s="130"/>
      <c r="AB375" s="130"/>
      <c r="AC375" s="130"/>
      <c r="AD375" s="130"/>
      <c r="AE375" s="130"/>
      <c r="AF375" s="130"/>
      <c r="AG375" s="130"/>
      <c r="AH375" s="130"/>
      <c r="AI375" s="130"/>
      <c r="AJ375" s="130"/>
      <c r="AK375" s="130"/>
      <c r="AL375" s="130"/>
    </row>
    <row r="376" spans="1:38" s="55" customFormat="1" ht="12.75">
      <c r="A376" s="311"/>
      <c r="B376" s="406"/>
      <c r="C376" s="319"/>
      <c r="D376" s="327"/>
      <c r="E376" s="63"/>
      <c r="F376" s="322"/>
      <c r="G376" s="325"/>
      <c r="H376" s="64" t="s">
        <v>50</v>
      </c>
      <c r="I376" s="65"/>
      <c r="J376" s="66"/>
      <c r="K376" s="66"/>
      <c r="L376" s="66"/>
      <c r="M376" s="273"/>
      <c r="N376" s="281"/>
      <c r="O376" s="81"/>
      <c r="P376" s="130"/>
      <c r="Q376" s="130"/>
      <c r="R376" s="130"/>
      <c r="S376" s="130"/>
      <c r="T376" s="130"/>
      <c r="U376" s="130"/>
      <c r="V376" s="130"/>
      <c r="W376" s="130"/>
      <c r="X376" s="130"/>
      <c r="Y376" s="130"/>
      <c r="Z376" s="130"/>
      <c r="AA376" s="130"/>
      <c r="AB376" s="130"/>
      <c r="AC376" s="130"/>
      <c r="AD376" s="130"/>
      <c r="AE376" s="130"/>
      <c r="AF376" s="130"/>
      <c r="AG376" s="130"/>
      <c r="AH376" s="130"/>
      <c r="AI376" s="130"/>
      <c r="AJ376" s="130"/>
      <c r="AK376" s="130"/>
      <c r="AL376" s="130"/>
    </row>
    <row r="377" spans="1:38" s="55" customFormat="1" ht="12.75">
      <c r="A377" s="311"/>
      <c r="B377" s="406"/>
      <c r="C377" s="319"/>
      <c r="D377" s="327"/>
      <c r="E377" s="63" t="s">
        <v>40</v>
      </c>
      <c r="F377" s="315"/>
      <c r="G377" s="87" t="s">
        <v>51</v>
      </c>
      <c r="H377" s="64" t="s">
        <v>52</v>
      </c>
      <c r="I377" s="65"/>
      <c r="J377" s="66"/>
      <c r="K377" s="66"/>
      <c r="L377" s="66"/>
      <c r="M377" s="273"/>
      <c r="N377" s="281"/>
      <c r="O377" s="81"/>
      <c r="P377" s="130"/>
      <c r="Q377" s="130"/>
      <c r="R377" s="130"/>
      <c r="S377" s="130"/>
      <c r="T377" s="130"/>
      <c r="U377" s="130"/>
      <c r="V377" s="130"/>
      <c r="W377" s="130"/>
      <c r="X377" s="130"/>
      <c r="Y377" s="130"/>
      <c r="Z377" s="130"/>
      <c r="AA377" s="130"/>
      <c r="AB377" s="130"/>
      <c r="AC377" s="130"/>
      <c r="AD377" s="130"/>
      <c r="AE377" s="130"/>
      <c r="AF377" s="130"/>
      <c r="AG377" s="130"/>
      <c r="AH377" s="130"/>
      <c r="AI377" s="130"/>
      <c r="AJ377" s="130"/>
      <c r="AK377" s="130"/>
      <c r="AL377" s="130"/>
    </row>
    <row r="378" spans="1:38" s="55" customFormat="1" ht="12.75">
      <c r="A378" s="311"/>
      <c r="B378" s="406"/>
      <c r="C378" s="319"/>
      <c r="D378" s="327"/>
      <c r="E378" s="63"/>
      <c r="F378" s="321">
        <v>2014</v>
      </c>
      <c r="G378" s="324">
        <v>0</v>
      </c>
      <c r="H378" s="64" t="s">
        <v>53</v>
      </c>
      <c r="I378" s="65"/>
      <c r="J378" s="66"/>
      <c r="K378" s="66"/>
      <c r="L378" s="66"/>
      <c r="M378" s="273"/>
      <c r="N378" s="281"/>
      <c r="O378" s="81"/>
      <c r="P378" s="130"/>
      <c r="Q378" s="130"/>
      <c r="R378" s="130"/>
      <c r="S378" s="130"/>
      <c r="T378" s="130"/>
      <c r="U378" s="130"/>
      <c r="V378" s="130"/>
      <c r="W378" s="130"/>
      <c r="X378" s="130"/>
      <c r="Y378" s="130"/>
      <c r="Z378" s="130"/>
      <c r="AA378" s="130"/>
      <c r="AB378" s="130"/>
      <c r="AC378" s="130"/>
      <c r="AD378" s="130"/>
      <c r="AE378" s="130"/>
      <c r="AF378" s="130"/>
      <c r="AG378" s="130"/>
      <c r="AH378" s="130"/>
      <c r="AI378" s="130"/>
      <c r="AJ378" s="130"/>
      <c r="AK378" s="130"/>
      <c r="AL378" s="130"/>
    </row>
    <row r="379" spans="1:38" s="55" customFormat="1" ht="12.75">
      <c r="A379" s="311"/>
      <c r="B379" s="406"/>
      <c r="C379" s="319"/>
      <c r="D379" s="327"/>
      <c r="E379" s="63"/>
      <c r="F379" s="322"/>
      <c r="G379" s="325"/>
      <c r="H379" s="64" t="s">
        <v>54</v>
      </c>
      <c r="I379" s="65"/>
      <c r="J379" s="66"/>
      <c r="K379" s="66"/>
      <c r="L379" s="66"/>
      <c r="M379" s="273"/>
      <c r="N379" s="281"/>
      <c r="O379" s="81"/>
      <c r="P379" s="130"/>
      <c r="Q379" s="130"/>
      <c r="R379" s="130"/>
      <c r="S379" s="130"/>
      <c r="T379" s="130"/>
      <c r="U379" s="130"/>
      <c r="V379" s="130"/>
      <c r="W379" s="130"/>
      <c r="X379" s="130"/>
      <c r="Y379" s="130"/>
      <c r="Z379" s="130"/>
      <c r="AA379" s="130"/>
      <c r="AB379" s="130"/>
      <c r="AC379" s="130"/>
      <c r="AD379" s="130"/>
      <c r="AE379" s="130"/>
      <c r="AF379" s="130"/>
      <c r="AG379" s="130"/>
      <c r="AH379" s="130"/>
      <c r="AI379" s="130"/>
      <c r="AJ379" s="130"/>
      <c r="AK379" s="130"/>
      <c r="AL379" s="130"/>
    </row>
    <row r="380" spans="1:38" s="55" customFormat="1" ht="12.75">
      <c r="A380" s="311"/>
      <c r="B380" s="406"/>
      <c r="C380" s="319"/>
      <c r="D380" s="327"/>
      <c r="E380" s="63"/>
      <c r="F380" s="322"/>
      <c r="G380" s="87" t="s">
        <v>55</v>
      </c>
      <c r="H380" s="64" t="s">
        <v>56</v>
      </c>
      <c r="I380" s="69">
        <f aca="true" t="shared" si="92" ref="I380:AL380">I374+I376+I378</f>
        <v>145000</v>
      </c>
      <c r="J380" s="70">
        <f t="shared" si="92"/>
        <v>145000</v>
      </c>
      <c r="K380" s="70">
        <f t="shared" si="92"/>
        <v>145000</v>
      </c>
      <c r="L380" s="70">
        <f t="shared" si="92"/>
        <v>290000</v>
      </c>
      <c r="M380" s="297">
        <f>L380/G381</f>
        <v>0.6666666666666666</v>
      </c>
      <c r="N380" s="282">
        <f t="shared" si="92"/>
        <v>0</v>
      </c>
      <c r="O380" s="70">
        <f t="shared" si="92"/>
        <v>0</v>
      </c>
      <c r="P380" s="70">
        <f t="shared" si="92"/>
        <v>0</v>
      </c>
      <c r="Q380" s="70">
        <f t="shared" si="92"/>
        <v>0</v>
      </c>
      <c r="R380" s="70">
        <f t="shared" si="92"/>
        <v>0</v>
      </c>
      <c r="S380" s="70">
        <f t="shared" si="92"/>
        <v>0</v>
      </c>
      <c r="T380" s="70">
        <f t="shared" si="92"/>
        <v>0</v>
      </c>
      <c r="U380" s="70">
        <f t="shared" si="92"/>
        <v>0</v>
      </c>
      <c r="V380" s="70">
        <f t="shared" si="92"/>
        <v>0</v>
      </c>
      <c r="W380" s="70">
        <f t="shared" si="92"/>
        <v>0</v>
      </c>
      <c r="X380" s="70">
        <f t="shared" si="92"/>
        <v>0</v>
      </c>
      <c r="Y380" s="70">
        <f t="shared" si="92"/>
        <v>0</v>
      </c>
      <c r="Z380" s="70">
        <f t="shared" si="92"/>
        <v>0</v>
      </c>
      <c r="AA380" s="70">
        <f t="shared" si="92"/>
        <v>0</v>
      </c>
      <c r="AB380" s="70">
        <f t="shared" si="92"/>
        <v>0</v>
      </c>
      <c r="AC380" s="70">
        <f t="shared" si="92"/>
        <v>0</v>
      </c>
      <c r="AD380" s="70">
        <f t="shared" si="92"/>
        <v>0</v>
      </c>
      <c r="AE380" s="70">
        <f t="shared" si="92"/>
        <v>0</v>
      </c>
      <c r="AF380" s="70">
        <f t="shared" si="92"/>
        <v>0</v>
      </c>
      <c r="AG380" s="70">
        <f t="shared" si="92"/>
        <v>0</v>
      </c>
      <c r="AH380" s="70">
        <f t="shared" si="92"/>
        <v>0</v>
      </c>
      <c r="AI380" s="70">
        <f t="shared" si="92"/>
        <v>0</v>
      </c>
      <c r="AJ380" s="70">
        <f t="shared" si="92"/>
        <v>0</v>
      </c>
      <c r="AK380" s="70">
        <f t="shared" si="92"/>
        <v>0</v>
      </c>
      <c r="AL380" s="70">
        <f t="shared" si="92"/>
        <v>0</v>
      </c>
    </row>
    <row r="381" spans="1:38" s="55" customFormat="1" ht="13.5" thickBot="1">
      <c r="A381" s="311"/>
      <c r="B381" s="348"/>
      <c r="C381" s="320"/>
      <c r="D381" s="313"/>
      <c r="E381" s="77"/>
      <c r="F381" s="323"/>
      <c r="G381" s="89">
        <v>435000</v>
      </c>
      <c r="H381" s="72" t="s">
        <v>57</v>
      </c>
      <c r="I381" s="73">
        <f aca="true" t="shared" si="93" ref="I381:AL381">I375+I377+I379</f>
        <v>0</v>
      </c>
      <c r="J381" s="74">
        <f t="shared" si="93"/>
        <v>0</v>
      </c>
      <c r="K381" s="74">
        <f t="shared" si="93"/>
        <v>0</v>
      </c>
      <c r="L381" s="74">
        <f t="shared" si="93"/>
        <v>0</v>
      </c>
      <c r="M381" s="297"/>
      <c r="N381" s="283">
        <f t="shared" si="93"/>
        <v>0</v>
      </c>
      <c r="O381" s="74">
        <f t="shared" si="93"/>
        <v>0</v>
      </c>
      <c r="P381" s="74">
        <f t="shared" si="93"/>
        <v>0</v>
      </c>
      <c r="Q381" s="74">
        <f t="shared" si="93"/>
        <v>0</v>
      </c>
      <c r="R381" s="74">
        <f t="shared" si="93"/>
        <v>0</v>
      </c>
      <c r="S381" s="74">
        <f t="shared" si="93"/>
        <v>0</v>
      </c>
      <c r="T381" s="74">
        <f t="shared" si="93"/>
        <v>0</v>
      </c>
      <c r="U381" s="74">
        <f t="shared" si="93"/>
        <v>0</v>
      </c>
      <c r="V381" s="74">
        <f t="shared" si="93"/>
        <v>0</v>
      </c>
      <c r="W381" s="74">
        <f t="shared" si="93"/>
        <v>0</v>
      </c>
      <c r="X381" s="74">
        <f t="shared" si="93"/>
        <v>0</v>
      </c>
      <c r="Y381" s="74">
        <f t="shared" si="93"/>
        <v>0</v>
      </c>
      <c r="Z381" s="74">
        <f t="shared" si="93"/>
        <v>0</v>
      </c>
      <c r="AA381" s="74">
        <f t="shared" si="93"/>
        <v>0</v>
      </c>
      <c r="AB381" s="74">
        <f t="shared" si="93"/>
        <v>0</v>
      </c>
      <c r="AC381" s="74">
        <f t="shared" si="93"/>
        <v>0</v>
      </c>
      <c r="AD381" s="74">
        <f t="shared" si="93"/>
        <v>0</v>
      </c>
      <c r="AE381" s="74">
        <f t="shared" si="93"/>
        <v>0</v>
      </c>
      <c r="AF381" s="74">
        <f t="shared" si="93"/>
        <v>0</v>
      </c>
      <c r="AG381" s="74">
        <f t="shared" si="93"/>
        <v>0</v>
      </c>
      <c r="AH381" s="74">
        <f t="shared" si="93"/>
        <v>0</v>
      </c>
      <c r="AI381" s="74">
        <f t="shared" si="93"/>
        <v>0</v>
      </c>
      <c r="AJ381" s="74">
        <f t="shared" si="93"/>
        <v>0</v>
      </c>
      <c r="AK381" s="74">
        <f t="shared" si="93"/>
        <v>0</v>
      </c>
      <c r="AL381" s="74">
        <f t="shared" si="93"/>
        <v>0</v>
      </c>
    </row>
    <row r="382" spans="1:38" s="55" customFormat="1" ht="12.75" customHeight="1">
      <c r="A382" s="317">
        <v>47</v>
      </c>
      <c r="B382" s="405" t="s">
        <v>157</v>
      </c>
      <c r="C382" s="318">
        <v>85311</v>
      </c>
      <c r="D382" s="326" t="s">
        <v>136</v>
      </c>
      <c r="E382" s="57"/>
      <c r="F382" s="314">
        <v>2012</v>
      </c>
      <c r="G382" s="85" t="s">
        <v>47</v>
      </c>
      <c r="H382" s="78" t="s">
        <v>59</v>
      </c>
      <c r="I382" s="60">
        <v>145000</v>
      </c>
      <c r="J382" s="79">
        <v>145000</v>
      </c>
      <c r="K382" s="79">
        <v>145000</v>
      </c>
      <c r="L382" s="79">
        <f>SUM(I382,K382)</f>
        <v>290000</v>
      </c>
      <c r="M382" s="296"/>
      <c r="N382" s="284"/>
      <c r="O382" s="131"/>
      <c r="P382" s="132"/>
      <c r="Q382" s="132"/>
      <c r="R382" s="132"/>
      <c r="S382" s="132"/>
      <c r="T382" s="132"/>
      <c r="U382" s="132"/>
      <c r="V382" s="132"/>
      <c r="W382" s="132"/>
      <c r="X382" s="132"/>
      <c r="Y382" s="132"/>
      <c r="Z382" s="132"/>
      <c r="AA382" s="132"/>
      <c r="AB382" s="132"/>
      <c r="AC382" s="132"/>
      <c r="AD382" s="132"/>
      <c r="AE382" s="132"/>
      <c r="AF382" s="132"/>
      <c r="AG382" s="132"/>
      <c r="AH382" s="132"/>
      <c r="AI382" s="132"/>
      <c r="AJ382" s="132"/>
      <c r="AK382" s="132"/>
      <c r="AL382" s="132"/>
    </row>
    <row r="383" spans="1:38" s="55" customFormat="1" ht="10.5" customHeight="1">
      <c r="A383" s="311"/>
      <c r="B383" s="406"/>
      <c r="C383" s="319"/>
      <c r="D383" s="327"/>
      <c r="E383" s="63"/>
      <c r="F383" s="322"/>
      <c r="G383" s="324">
        <v>435000</v>
      </c>
      <c r="H383" s="64" t="s">
        <v>60</v>
      </c>
      <c r="I383" s="65"/>
      <c r="J383" s="66"/>
      <c r="K383" s="66"/>
      <c r="L383" s="66"/>
      <c r="M383" s="273"/>
      <c r="N383" s="281"/>
      <c r="O383" s="81"/>
      <c r="P383" s="130"/>
      <c r="Q383" s="130"/>
      <c r="R383" s="130"/>
      <c r="S383" s="130"/>
      <c r="T383" s="130"/>
      <c r="U383" s="130"/>
      <c r="V383" s="130"/>
      <c r="W383" s="130"/>
      <c r="X383" s="130"/>
      <c r="Y383" s="130"/>
      <c r="Z383" s="130"/>
      <c r="AA383" s="130"/>
      <c r="AB383" s="130"/>
      <c r="AC383" s="130"/>
      <c r="AD383" s="130"/>
      <c r="AE383" s="130"/>
      <c r="AF383" s="130"/>
      <c r="AG383" s="130"/>
      <c r="AH383" s="130"/>
      <c r="AI383" s="130"/>
      <c r="AJ383" s="130"/>
      <c r="AK383" s="130"/>
      <c r="AL383" s="130"/>
    </row>
    <row r="384" spans="1:38" s="55" customFormat="1" ht="10.5" customHeight="1">
      <c r="A384" s="311"/>
      <c r="B384" s="406"/>
      <c r="C384" s="319"/>
      <c r="D384" s="327"/>
      <c r="E384" s="63"/>
      <c r="F384" s="322"/>
      <c r="G384" s="325"/>
      <c r="H384" s="64" t="s">
        <v>50</v>
      </c>
      <c r="I384" s="65"/>
      <c r="J384" s="66"/>
      <c r="K384" s="66"/>
      <c r="L384" s="66"/>
      <c r="M384" s="273"/>
      <c r="N384" s="281"/>
      <c r="O384" s="81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  <c r="AA384" s="130"/>
      <c r="AB384" s="130"/>
      <c r="AC384" s="130"/>
      <c r="AD384" s="130"/>
      <c r="AE384" s="130"/>
      <c r="AF384" s="130"/>
      <c r="AG384" s="130"/>
      <c r="AH384" s="130"/>
      <c r="AI384" s="130"/>
      <c r="AJ384" s="130"/>
      <c r="AK384" s="130"/>
      <c r="AL384" s="130"/>
    </row>
    <row r="385" spans="1:38" s="55" customFormat="1" ht="10.5" customHeight="1">
      <c r="A385" s="311"/>
      <c r="B385" s="406"/>
      <c r="C385" s="319"/>
      <c r="D385" s="327"/>
      <c r="E385" s="63" t="s">
        <v>40</v>
      </c>
      <c r="F385" s="315"/>
      <c r="G385" s="87" t="s">
        <v>51</v>
      </c>
      <c r="H385" s="64" t="s">
        <v>52</v>
      </c>
      <c r="I385" s="65"/>
      <c r="J385" s="66"/>
      <c r="K385" s="66"/>
      <c r="L385" s="66"/>
      <c r="M385" s="273"/>
      <c r="N385" s="281"/>
      <c r="O385" s="81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  <c r="AA385" s="130"/>
      <c r="AB385" s="130"/>
      <c r="AC385" s="130"/>
      <c r="AD385" s="130"/>
      <c r="AE385" s="130"/>
      <c r="AF385" s="130"/>
      <c r="AG385" s="130"/>
      <c r="AH385" s="130"/>
      <c r="AI385" s="130"/>
      <c r="AJ385" s="130"/>
      <c r="AK385" s="130"/>
      <c r="AL385" s="130"/>
    </row>
    <row r="386" spans="1:38" s="55" customFormat="1" ht="10.5" customHeight="1">
      <c r="A386" s="311"/>
      <c r="B386" s="406"/>
      <c r="C386" s="319"/>
      <c r="D386" s="327"/>
      <c r="E386" s="63"/>
      <c r="F386" s="321">
        <v>2014</v>
      </c>
      <c r="G386" s="324">
        <v>0</v>
      </c>
      <c r="H386" s="64" t="s">
        <v>53</v>
      </c>
      <c r="I386" s="65"/>
      <c r="J386" s="66"/>
      <c r="K386" s="66"/>
      <c r="L386" s="66"/>
      <c r="M386" s="273"/>
      <c r="N386" s="281"/>
      <c r="O386" s="81"/>
      <c r="P386" s="130"/>
      <c r="Q386" s="130"/>
      <c r="R386" s="130"/>
      <c r="S386" s="130"/>
      <c r="T386" s="130"/>
      <c r="U386" s="130"/>
      <c r="V386" s="130"/>
      <c r="W386" s="130"/>
      <c r="X386" s="130"/>
      <c r="Y386" s="130"/>
      <c r="Z386" s="130"/>
      <c r="AA386" s="130"/>
      <c r="AB386" s="130"/>
      <c r="AC386" s="130"/>
      <c r="AD386" s="130"/>
      <c r="AE386" s="130"/>
      <c r="AF386" s="130"/>
      <c r="AG386" s="130"/>
      <c r="AH386" s="130"/>
      <c r="AI386" s="130"/>
      <c r="AJ386" s="130"/>
      <c r="AK386" s="130"/>
      <c r="AL386" s="130"/>
    </row>
    <row r="387" spans="1:38" s="55" customFormat="1" ht="10.5" customHeight="1">
      <c r="A387" s="311"/>
      <c r="B387" s="406"/>
      <c r="C387" s="319"/>
      <c r="D387" s="327"/>
      <c r="E387" s="63"/>
      <c r="F387" s="322"/>
      <c r="G387" s="325"/>
      <c r="H387" s="64" t="s">
        <v>54</v>
      </c>
      <c r="I387" s="65"/>
      <c r="J387" s="66"/>
      <c r="K387" s="66"/>
      <c r="L387" s="66"/>
      <c r="M387" s="273"/>
      <c r="N387" s="281"/>
      <c r="O387" s="81"/>
      <c r="P387" s="130"/>
      <c r="Q387" s="130"/>
      <c r="R387" s="130"/>
      <c r="S387" s="130"/>
      <c r="T387" s="130"/>
      <c r="U387" s="130"/>
      <c r="V387" s="130"/>
      <c r="W387" s="130"/>
      <c r="X387" s="130"/>
      <c r="Y387" s="130"/>
      <c r="Z387" s="130"/>
      <c r="AA387" s="130"/>
      <c r="AB387" s="130"/>
      <c r="AC387" s="130"/>
      <c r="AD387" s="130"/>
      <c r="AE387" s="130"/>
      <c r="AF387" s="130"/>
      <c r="AG387" s="130"/>
      <c r="AH387" s="130"/>
      <c r="AI387" s="130"/>
      <c r="AJ387" s="130"/>
      <c r="AK387" s="130"/>
      <c r="AL387" s="130"/>
    </row>
    <row r="388" spans="1:38" s="55" customFormat="1" ht="12.75">
      <c r="A388" s="311"/>
      <c r="B388" s="406"/>
      <c r="C388" s="319"/>
      <c r="D388" s="327"/>
      <c r="E388" s="63"/>
      <c r="F388" s="322"/>
      <c r="G388" s="87" t="s">
        <v>55</v>
      </c>
      <c r="H388" s="64" t="s">
        <v>56</v>
      </c>
      <c r="I388" s="69">
        <f aca="true" t="shared" si="94" ref="I388:AL388">I382+I384+I386</f>
        <v>145000</v>
      </c>
      <c r="J388" s="70">
        <f t="shared" si="94"/>
        <v>145000</v>
      </c>
      <c r="K388" s="70">
        <f t="shared" si="94"/>
        <v>145000</v>
      </c>
      <c r="L388" s="70">
        <f t="shared" si="94"/>
        <v>290000</v>
      </c>
      <c r="M388" s="297">
        <f>L388/G389</f>
        <v>0.6666666666666666</v>
      </c>
      <c r="N388" s="282">
        <f t="shared" si="94"/>
        <v>0</v>
      </c>
      <c r="O388" s="70">
        <f t="shared" si="94"/>
        <v>0</v>
      </c>
      <c r="P388" s="70">
        <f t="shared" si="94"/>
        <v>0</v>
      </c>
      <c r="Q388" s="70">
        <f t="shared" si="94"/>
        <v>0</v>
      </c>
      <c r="R388" s="70">
        <f t="shared" si="94"/>
        <v>0</v>
      </c>
      <c r="S388" s="70">
        <f t="shared" si="94"/>
        <v>0</v>
      </c>
      <c r="T388" s="70">
        <f t="shared" si="94"/>
        <v>0</v>
      </c>
      <c r="U388" s="70">
        <f t="shared" si="94"/>
        <v>0</v>
      </c>
      <c r="V388" s="70">
        <f t="shared" si="94"/>
        <v>0</v>
      </c>
      <c r="W388" s="70">
        <f t="shared" si="94"/>
        <v>0</v>
      </c>
      <c r="X388" s="70">
        <f t="shared" si="94"/>
        <v>0</v>
      </c>
      <c r="Y388" s="70">
        <f t="shared" si="94"/>
        <v>0</v>
      </c>
      <c r="Z388" s="70">
        <f t="shared" si="94"/>
        <v>0</v>
      </c>
      <c r="AA388" s="70">
        <f t="shared" si="94"/>
        <v>0</v>
      </c>
      <c r="AB388" s="70">
        <f t="shared" si="94"/>
        <v>0</v>
      </c>
      <c r="AC388" s="70">
        <f t="shared" si="94"/>
        <v>0</v>
      </c>
      <c r="AD388" s="70">
        <f t="shared" si="94"/>
        <v>0</v>
      </c>
      <c r="AE388" s="70">
        <f t="shared" si="94"/>
        <v>0</v>
      </c>
      <c r="AF388" s="70">
        <f t="shared" si="94"/>
        <v>0</v>
      </c>
      <c r="AG388" s="70">
        <f t="shared" si="94"/>
        <v>0</v>
      </c>
      <c r="AH388" s="70">
        <f t="shared" si="94"/>
        <v>0</v>
      </c>
      <c r="AI388" s="70">
        <f t="shared" si="94"/>
        <v>0</v>
      </c>
      <c r="AJ388" s="70">
        <f t="shared" si="94"/>
        <v>0</v>
      </c>
      <c r="AK388" s="70">
        <f t="shared" si="94"/>
        <v>0</v>
      </c>
      <c r="AL388" s="70">
        <f t="shared" si="94"/>
        <v>0</v>
      </c>
    </row>
    <row r="389" spans="1:38" s="55" customFormat="1" ht="13.5" thickBot="1">
      <c r="A389" s="311"/>
      <c r="B389" s="348"/>
      <c r="C389" s="320"/>
      <c r="D389" s="313"/>
      <c r="E389" s="77"/>
      <c r="F389" s="323"/>
      <c r="G389" s="89">
        <v>435000</v>
      </c>
      <c r="H389" s="72" t="s">
        <v>57</v>
      </c>
      <c r="I389" s="73">
        <f aca="true" t="shared" si="95" ref="I389:AL389">I383+I385+I387</f>
        <v>0</v>
      </c>
      <c r="J389" s="74">
        <f t="shared" si="95"/>
        <v>0</v>
      </c>
      <c r="K389" s="74">
        <f t="shared" si="95"/>
        <v>0</v>
      </c>
      <c r="L389" s="74">
        <f t="shared" si="95"/>
        <v>0</v>
      </c>
      <c r="M389" s="297"/>
      <c r="N389" s="283">
        <f t="shared" si="95"/>
        <v>0</v>
      </c>
      <c r="O389" s="82">
        <f t="shared" si="95"/>
        <v>0</v>
      </c>
      <c r="P389" s="82">
        <f t="shared" si="95"/>
        <v>0</v>
      </c>
      <c r="Q389" s="82">
        <f t="shared" si="95"/>
        <v>0</v>
      </c>
      <c r="R389" s="82">
        <f t="shared" si="95"/>
        <v>0</v>
      </c>
      <c r="S389" s="82">
        <f t="shared" si="95"/>
        <v>0</v>
      </c>
      <c r="T389" s="82">
        <f t="shared" si="95"/>
        <v>0</v>
      </c>
      <c r="U389" s="82">
        <f t="shared" si="95"/>
        <v>0</v>
      </c>
      <c r="V389" s="82">
        <f t="shared" si="95"/>
        <v>0</v>
      </c>
      <c r="W389" s="82">
        <f t="shared" si="95"/>
        <v>0</v>
      </c>
      <c r="X389" s="82">
        <f t="shared" si="95"/>
        <v>0</v>
      </c>
      <c r="Y389" s="82">
        <f t="shared" si="95"/>
        <v>0</v>
      </c>
      <c r="Z389" s="82">
        <f t="shared" si="95"/>
        <v>0</v>
      </c>
      <c r="AA389" s="82">
        <f t="shared" si="95"/>
        <v>0</v>
      </c>
      <c r="AB389" s="82">
        <f t="shared" si="95"/>
        <v>0</v>
      </c>
      <c r="AC389" s="82">
        <f t="shared" si="95"/>
        <v>0</v>
      </c>
      <c r="AD389" s="82">
        <f t="shared" si="95"/>
        <v>0</v>
      </c>
      <c r="AE389" s="82">
        <f t="shared" si="95"/>
        <v>0</v>
      </c>
      <c r="AF389" s="82">
        <f t="shared" si="95"/>
        <v>0</v>
      </c>
      <c r="AG389" s="82">
        <f t="shared" si="95"/>
        <v>0</v>
      </c>
      <c r="AH389" s="82">
        <f t="shared" si="95"/>
        <v>0</v>
      </c>
      <c r="AI389" s="82">
        <f t="shared" si="95"/>
        <v>0</v>
      </c>
      <c r="AJ389" s="82">
        <f t="shared" si="95"/>
        <v>0</v>
      </c>
      <c r="AK389" s="82">
        <f t="shared" si="95"/>
        <v>0</v>
      </c>
      <c r="AL389" s="82">
        <f t="shared" si="95"/>
        <v>0</v>
      </c>
    </row>
    <row r="390" spans="1:38" s="55" customFormat="1" ht="12.75" customHeight="1">
      <c r="A390" s="317">
        <v>48</v>
      </c>
      <c r="B390" s="405" t="s">
        <v>142</v>
      </c>
      <c r="C390" s="318">
        <v>85311</v>
      </c>
      <c r="D390" s="326" t="s">
        <v>46</v>
      </c>
      <c r="E390" s="57"/>
      <c r="F390" s="314">
        <v>2011</v>
      </c>
      <c r="G390" s="85" t="s">
        <v>47</v>
      </c>
      <c r="H390" s="59" t="s">
        <v>59</v>
      </c>
      <c r="I390" s="60">
        <v>180000</v>
      </c>
      <c r="J390" s="61">
        <v>108000</v>
      </c>
      <c r="K390" s="61">
        <v>108000</v>
      </c>
      <c r="L390" s="61">
        <f>SUM(I390,K390)</f>
        <v>288000</v>
      </c>
      <c r="M390" s="296"/>
      <c r="N390" s="280"/>
      <c r="O390" s="128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  <c r="Z390" s="129"/>
      <c r="AA390" s="129"/>
      <c r="AB390" s="129"/>
      <c r="AC390" s="129"/>
      <c r="AD390" s="129"/>
      <c r="AE390" s="129"/>
      <c r="AF390" s="129"/>
      <c r="AG390" s="129"/>
      <c r="AH390" s="129"/>
      <c r="AI390" s="129"/>
      <c r="AJ390" s="129"/>
      <c r="AK390" s="129"/>
      <c r="AL390" s="129"/>
    </row>
    <row r="391" spans="1:38" s="55" customFormat="1" ht="9" customHeight="1">
      <c r="A391" s="311"/>
      <c r="B391" s="406"/>
      <c r="C391" s="319"/>
      <c r="D391" s="327"/>
      <c r="E391" s="63"/>
      <c r="F391" s="322"/>
      <c r="G391" s="324">
        <v>504000</v>
      </c>
      <c r="H391" s="64" t="s">
        <v>60</v>
      </c>
      <c r="I391" s="65"/>
      <c r="J391" s="66"/>
      <c r="K391" s="66"/>
      <c r="L391" s="66"/>
      <c r="M391" s="273"/>
      <c r="N391" s="281"/>
      <c r="O391" s="81"/>
      <c r="P391" s="130"/>
      <c r="Q391" s="130"/>
      <c r="R391" s="130"/>
      <c r="S391" s="130"/>
      <c r="T391" s="130"/>
      <c r="U391" s="130"/>
      <c r="V391" s="130"/>
      <c r="W391" s="130"/>
      <c r="X391" s="130"/>
      <c r="Y391" s="130"/>
      <c r="Z391" s="130"/>
      <c r="AA391" s="130"/>
      <c r="AB391" s="130"/>
      <c r="AC391" s="130"/>
      <c r="AD391" s="130"/>
      <c r="AE391" s="130"/>
      <c r="AF391" s="130"/>
      <c r="AG391" s="130"/>
      <c r="AH391" s="130"/>
      <c r="AI391" s="130"/>
      <c r="AJ391" s="130"/>
      <c r="AK391" s="130"/>
      <c r="AL391" s="130"/>
    </row>
    <row r="392" spans="1:38" s="55" customFormat="1" ht="12.75">
      <c r="A392" s="311"/>
      <c r="B392" s="406"/>
      <c r="C392" s="319"/>
      <c r="D392" s="327"/>
      <c r="E392" s="63"/>
      <c r="F392" s="322"/>
      <c r="G392" s="325"/>
      <c r="H392" s="64" t="s">
        <v>50</v>
      </c>
      <c r="I392" s="65"/>
      <c r="J392" s="66"/>
      <c r="K392" s="66"/>
      <c r="L392" s="66"/>
      <c r="M392" s="273"/>
      <c r="N392" s="281"/>
      <c r="O392" s="81"/>
      <c r="P392" s="130"/>
      <c r="Q392" s="130"/>
      <c r="R392" s="130"/>
      <c r="S392" s="130"/>
      <c r="T392" s="130"/>
      <c r="U392" s="130"/>
      <c r="V392" s="130"/>
      <c r="W392" s="130"/>
      <c r="X392" s="130"/>
      <c r="Y392" s="130"/>
      <c r="Z392" s="130"/>
      <c r="AA392" s="130"/>
      <c r="AB392" s="130"/>
      <c r="AC392" s="130"/>
      <c r="AD392" s="130"/>
      <c r="AE392" s="130"/>
      <c r="AF392" s="130"/>
      <c r="AG392" s="130"/>
      <c r="AH392" s="130"/>
      <c r="AI392" s="130"/>
      <c r="AJ392" s="130"/>
      <c r="AK392" s="130"/>
      <c r="AL392" s="130"/>
    </row>
    <row r="393" spans="1:38" s="55" customFormat="1" ht="12.75">
      <c r="A393" s="311"/>
      <c r="B393" s="406"/>
      <c r="C393" s="319"/>
      <c r="D393" s="327"/>
      <c r="E393" s="63" t="s">
        <v>40</v>
      </c>
      <c r="F393" s="315"/>
      <c r="G393" s="87" t="s">
        <v>51</v>
      </c>
      <c r="H393" s="64" t="s">
        <v>52</v>
      </c>
      <c r="I393" s="65"/>
      <c r="J393" s="66"/>
      <c r="K393" s="66"/>
      <c r="L393" s="66"/>
      <c r="M393" s="273"/>
      <c r="N393" s="281"/>
      <c r="O393" s="81"/>
      <c r="P393" s="130"/>
      <c r="Q393" s="130"/>
      <c r="R393" s="130"/>
      <c r="S393" s="130"/>
      <c r="T393" s="130"/>
      <c r="U393" s="130"/>
      <c r="V393" s="130"/>
      <c r="W393" s="130"/>
      <c r="X393" s="130"/>
      <c r="Y393" s="130"/>
      <c r="Z393" s="130"/>
      <c r="AA393" s="130"/>
      <c r="AB393" s="130"/>
      <c r="AC393" s="130"/>
      <c r="AD393" s="130"/>
      <c r="AE393" s="130"/>
      <c r="AF393" s="130"/>
      <c r="AG393" s="130"/>
      <c r="AH393" s="130"/>
      <c r="AI393" s="130"/>
      <c r="AJ393" s="130"/>
      <c r="AK393" s="130"/>
      <c r="AL393" s="130"/>
    </row>
    <row r="394" spans="1:38" s="55" customFormat="1" ht="12.75">
      <c r="A394" s="311"/>
      <c r="B394" s="406"/>
      <c r="C394" s="319"/>
      <c r="D394" s="327"/>
      <c r="E394" s="63"/>
      <c r="F394" s="321">
        <v>2015</v>
      </c>
      <c r="G394" s="324">
        <v>0</v>
      </c>
      <c r="H394" s="64" t="s">
        <v>53</v>
      </c>
      <c r="I394" s="65"/>
      <c r="J394" s="66"/>
      <c r="K394" s="66"/>
      <c r="L394" s="66"/>
      <c r="M394" s="273"/>
      <c r="N394" s="281"/>
      <c r="O394" s="81"/>
      <c r="P394" s="130"/>
      <c r="Q394" s="130"/>
      <c r="R394" s="130"/>
      <c r="S394" s="130"/>
      <c r="T394" s="130"/>
      <c r="U394" s="130"/>
      <c r="V394" s="130"/>
      <c r="W394" s="130"/>
      <c r="X394" s="130"/>
      <c r="Y394" s="130"/>
      <c r="Z394" s="130"/>
      <c r="AA394" s="130"/>
      <c r="AB394" s="130"/>
      <c r="AC394" s="130"/>
      <c r="AD394" s="130"/>
      <c r="AE394" s="130"/>
      <c r="AF394" s="130"/>
      <c r="AG394" s="130"/>
      <c r="AH394" s="130"/>
      <c r="AI394" s="130"/>
      <c r="AJ394" s="130"/>
      <c r="AK394" s="130"/>
      <c r="AL394" s="130"/>
    </row>
    <row r="395" spans="1:38" s="55" customFormat="1" ht="12.75">
      <c r="A395" s="311"/>
      <c r="B395" s="406"/>
      <c r="C395" s="319"/>
      <c r="D395" s="327"/>
      <c r="E395" s="63"/>
      <c r="F395" s="322"/>
      <c r="G395" s="325"/>
      <c r="H395" s="64" t="s">
        <v>54</v>
      </c>
      <c r="I395" s="65"/>
      <c r="J395" s="66"/>
      <c r="K395" s="66"/>
      <c r="L395" s="66"/>
      <c r="M395" s="273"/>
      <c r="N395" s="281"/>
      <c r="O395" s="81"/>
      <c r="P395" s="130"/>
      <c r="Q395" s="130"/>
      <c r="R395" s="130"/>
      <c r="S395" s="130"/>
      <c r="T395" s="130"/>
      <c r="U395" s="130"/>
      <c r="V395" s="130"/>
      <c r="W395" s="130"/>
      <c r="X395" s="130"/>
      <c r="Y395" s="130"/>
      <c r="Z395" s="130"/>
      <c r="AA395" s="130"/>
      <c r="AB395" s="130"/>
      <c r="AC395" s="130"/>
      <c r="AD395" s="130"/>
      <c r="AE395" s="130"/>
      <c r="AF395" s="130"/>
      <c r="AG395" s="130"/>
      <c r="AH395" s="130"/>
      <c r="AI395" s="130"/>
      <c r="AJ395" s="130"/>
      <c r="AK395" s="130"/>
      <c r="AL395" s="130"/>
    </row>
    <row r="396" spans="1:38" s="55" customFormat="1" ht="12.75">
      <c r="A396" s="311"/>
      <c r="B396" s="406"/>
      <c r="C396" s="319"/>
      <c r="D396" s="327"/>
      <c r="E396" s="63"/>
      <c r="F396" s="322"/>
      <c r="G396" s="87" t="s">
        <v>55</v>
      </c>
      <c r="H396" s="64" t="s">
        <v>56</v>
      </c>
      <c r="I396" s="69">
        <f aca="true" t="shared" si="96" ref="I396:AL396">I390+I392+I394</f>
        <v>180000</v>
      </c>
      <c r="J396" s="70">
        <f t="shared" si="96"/>
        <v>108000</v>
      </c>
      <c r="K396" s="70">
        <f t="shared" si="96"/>
        <v>108000</v>
      </c>
      <c r="L396" s="70">
        <f t="shared" si="96"/>
        <v>288000</v>
      </c>
      <c r="M396" s="297">
        <f>L396/G397</f>
        <v>0.5714285714285714</v>
      </c>
      <c r="N396" s="282">
        <f t="shared" si="96"/>
        <v>0</v>
      </c>
      <c r="O396" s="70">
        <f t="shared" si="96"/>
        <v>0</v>
      </c>
      <c r="P396" s="70">
        <f t="shared" si="96"/>
        <v>0</v>
      </c>
      <c r="Q396" s="70">
        <f t="shared" si="96"/>
        <v>0</v>
      </c>
      <c r="R396" s="70">
        <f t="shared" si="96"/>
        <v>0</v>
      </c>
      <c r="S396" s="70">
        <f t="shared" si="96"/>
        <v>0</v>
      </c>
      <c r="T396" s="70">
        <f t="shared" si="96"/>
        <v>0</v>
      </c>
      <c r="U396" s="70">
        <f t="shared" si="96"/>
        <v>0</v>
      </c>
      <c r="V396" s="70">
        <f t="shared" si="96"/>
        <v>0</v>
      </c>
      <c r="W396" s="70">
        <f t="shared" si="96"/>
        <v>0</v>
      </c>
      <c r="X396" s="70">
        <f t="shared" si="96"/>
        <v>0</v>
      </c>
      <c r="Y396" s="70">
        <f t="shared" si="96"/>
        <v>0</v>
      </c>
      <c r="Z396" s="70">
        <f t="shared" si="96"/>
        <v>0</v>
      </c>
      <c r="AA396" s="70">
        <f t="shared" si="96"/>
        <v>0</v>
      </c>
      <c r="AB396" s="70">
        <f t="shared" si="96"/>
        <v>0</v>
      </c>
      <c r="AC396" s="70">
        <f t="shared" si="96"/>
        <v>0</v>
      </c>
      <c r="AD396" s="70">
        <f t="shared" si="96"/>
        <v>0</v>
      </c>
      <c r="AE396" s="70">
        <f t="shared" si="96"/>
        <v>0</v>
      </c>
      <c r="AF396" s="70">
        <f t="shared" si="96"/>
        <v>0</v>
      </c>
      <c r="AG396" s="70">
        <f t="shared" si="96"/>
        <v>0</v>
      </c>
      <c r="AH396" s="70">
        <f t="shared" si="96"/>
        <v>0</v>
      </c>
      <c r="AI396" s="70">
        <f t="shared" si="96"/>
        <v>0</v>
      </c>
      <c r="AJ396" s="70">
        <f t="shared" si="96"/>
        <v>0</v>
      </c>
      <c r="AK396" s="70">
        <f t="shared" si="96"/>
        <v>0</v>
      </c>
      <c r="AL396" s="70">
        <f t="shared" si="96"/>
        <v>0</v>
      </c>
    </row>
    <row r="397" spans="1:38" s="55" customFormat="1" ht="13.5" thickBot="1">
      <c r="A397" s="311"/>
      <c r="B397" s="348"/>
      <c r="C397" s="320"/>
      <c r="D397" s="313"/>
      <c r="E397" s="77"/>
      <c r="F397" s="323"/>
      <c r="G397" s="89">
        <v>504000</v>
      </c>
      <c r="H397" s="72" t="s">
        <v>57</v>
      </c>
      <c r="I397" s="73">
        <f aca="true" t="shared" si="97" ref="I397:AL397">I391+I393+I395</f>
        <v>0</v>
      </c>
      <c r="J397" s="74">
        <f t="shared" si="97"/>
        <v>0</v>
      </c>
      <c r="K397" s="74">
        <f t="shared" si="97"/>
        <v>0</v>
      </c>
      <c r="L397" s="74">
        <f t="shared" si="97"/>
        <v>0</v>
      </c>
      <c r="M397" s="297"/>
      <c r="N397" s="283">
        <f t="shared" si="97"/>
        <v>0</v>
      </c>
      <c r="O397" s="74">
        <f t="shared" si="97"/>
        <v>0</v>
      </c>
      <c r="P397" s="74">
        <f t="shared" si="97"/>
        <v>0</v>
      </c>
      <c r="Q397" s="74">
        <f t="shared" si="97"/>
        <v>0</v>
      </c>
      <c r="R397" s="74">
        <f t="shared" si="97"/>
        <v>0</v>
      </c>
      <c r="S397" s="74">
        <f t="shared" si="97"/>
        <v>0</v>
      </c>
      <c r="T397" s="74">
        <f t="shared" si="97"/>
        <v>0</v>
      </c>
      <c r="U397" s="74">
        <f t="shared" si="97"/>
        <v>0</v>
      </c>
      <c r="V397" s="74">
        <f t="shared" si="97"/>
        <v>0</v>
      </c>
      <c r="W397" s="74">
        <f t="shared" si="97"/>
        <v>0</v>
      </c>
      <c r="X397" s="74">
        <f t="shared" si="97"/>
        <v>0</v>
      </c>
      <c r="Y397" s="74">
        <f t="shared" si="97"/>
        <v>0</v>
      </c>
      <c r="Z397" s="74">
        <f t="shared" si="97"/>
        <v>0</v>
      </c>
      <c r="AA397" s="74">
        <f t="shared" si="97"/>
        <v>0</v>
      </c>
      <c r="AB397" s="74">
        <f t="shared" si="97"/>
        <v>0</v>
      </c>
      <c r="AC397" s="74">
        <f t="shared" si="97"/>
        <v>0</v>
      </c>
      <c r="AD397" s="74">
        <f t="shared" si="97"/>
        <v>0</v>
      </c>
      <c r="AE397" s="74">
        <f t="shared" si="97"/>
        <v>0</v>
      </c>
      <c r="AF397" s="74">
        <f t="shared" si="97"/>
        <v>0</v>
      </c>
      <c r="AG397" s="74">
        <f t="shared" si="97"/>
        <v>0</v>
      </c>
      <c r="AH397" s="74">
        <f t="shared" si="97"/>
        <v>0</v>
      </c>
      <c r="AI397" s="74">
        <f t="shared" si="97"/>
        <v>0</v>
      </c>
      <c r="AJ397" s="74">
        <f t="shared" si="97"/>
        <v>0</v>
      </c>
      <c r="AK397" s="74">
        <f t="shared" si="97"/>
        <v>0</v>
      </c>
      <c r="AL397" s="74">
        <f t="shared" si="97"/>
        <v>0</v>
      </c>
    </row>
    <row r="398" spans="1:38" s="55" customFormat="1" ht="12.75" customHeight="1">
      <c r="A398" s="317">
        <v>49</v>
      </c>
      <c r="B398" s="405" t="s">
        <v>22</v>
      </c>
      <c r="C398" s="318">
        <v>85311</v>
      </c>
      <c r="D398" s="326" t="s">
        <v>46</v>
      </c>
      <c r="E398" s="57"/>
      <c r="F398" s="314">
        <v>2012</v>
      </c>
      <c r="G398" s="85" t="s">
        <v>47</v>
      </c>
      <c r="H398" s="59" t="s">
        <v>59</v>
      </c>
      <c r="I398" s="60">
        <v>116949</v>
      </c>
      <c r="J398" s="61">
        <v>120400</v>
      </c>
      <c r="K398" s="61">
        <v>120400</v>
      </c>
      <c r="L398" s="61">
        <f>SUM(I398,K398)</f>
        <v>237349</v>
      </c>
      <c r="M398" s="296"/>
      <c r="N398" s="280"/>
      <c r="O398" s="128"/>
      <c r="P398" s="129"/>
      <c r="Q398" s="129"/>
      <c r="R398" s="129"/>
      <c r="S398" s="129"/>
      <c r="T398" s="129"/>
      <c r="U398" s="129"/>
      <c r="V398" s="129"/>
      <c r="W398" s="129"/>
      <c r="X398" s="129"/>
      <c r="Y398" s="129"/>
      <c r="Z398" s="129"/>
      <c r="AA398" s="129"/>
      <c r="AB398" s="129"/>
      <c r="AC398" s="129"/>
      <c r="AD398" s="129"/>
      <c r="AE398" s="129"/>
      <c r="AF398" s="129"/>
      <c r="AG398" s="129"/>
      <c r="AH398" s="129"/>
      <c r="AI398" s="129"/>
      <c r="AJ398" s="129"/>
      <c r="AK398" s="129"/>
      <c r="AL398" s="129"/>
    </row>
    <row r="399" spans="1:38" s="55" customFormat="1" ht="11.25" customHeight="1">
      <c r="A399" s="311"/>
      <c r="B399" s="406"/>
      <c r="C399" s="319"/>
      <c r="D399" s="327"/>
      <c r="E399" s="63"/>
      <c r="F399" s="322"/>
      <c r="G399" s="324">
        <v>624949</v>
      </c>
      <c r="H399" s="64" t="s">
        <v>60</v>
      </c>
      <c r="I399" s="65"/>
      <c r="J399" s="66"/>
      <c r="K399" s="66"/>
      <c r="L399" s="66"/>
      <c r="M399" s="273"/>
      <c r="N399" s="281"/>
      <c r="O399" s="81"/>
      <c r="P399" s="130"/>
      <c r="Q399" s="130"/>
      <c r="R399" s="130"/>
      <c r="S399" s="130"/>
      <c r="T399" s="130"/>
      <c r="U399" s="130"/>
      <c r="V399" s="130"/>
      <c r="W399" s="130"/>
      <c r="X399" s="130"/>
      <c r="Y399" s="130"/>
      <c r="Z399" s="130"/>
      <c r="AA399" s="130"/>
      <c r="AB399" s="130"/>
      <c r="AC399" s="130"/>
      <c r="AD399" s="130"/>
      <c r="AE399" s="130"/>
      <c r="AF399" s="130"/>
      <c r="AG399" s="130"/>
      <c r="AH399" s="130"/>
      <c r="AI399" s="130"/>
      <c r="AJ399" s="130"/>
      <c r="AK399" s="130"/>
      <c r="AL399" s="130"/>
    </row>
    <row r="400" spans="1:38" s="55" customFormat="1" ht="11.25" customHeight="1">
      <c r="A400" s="311"/>
      <c r="B400" s="406"/>
      <c r="C400" s="319"/>
      <c r="D400" s="327"/>
      <c r="E400" s="63"/>
      <c r="F400" s="322"/>
      <c r="G400" s="325"/>
      <c r="H400" s="64" t="s">
        <v>50</v>
      </c>
      <c r="I400" s="65"/>
      <c r="J400" s="66"/>
      <c r="K400" s="66"/>
      <c r="L400" s="66"/>
      <c r="M400" s="273"/>
      <c r="N400" s="281"/>
      <c r="O400" s="81"/>
      <c r="P400" s="130"/>
      <c r="Q400" s="130"/>
      <c r="R400" s="130"/>
      <c r="S400" s="130"/>
      <c r="T400" s="130"/>
      <c r="U400" s="130"/>
      <c r="V400" s="130"/>
      <c r="W400" s="130"/>
      <c r="X400" s="130"/>
      <c r="Y400" s="130"/>
      <c r="Z400" s="130"/>
      <c r="AA400" s="130"/>
      <c r="AB400" s="130"/>
      <c r="AC400" s="130"/>
      <c r="AD400" s="130"/>
      <c r="AE400" s="130"/>
      <c r="AF400" s="130"/>
      <c r="AG400" s="130"/>
      <c r="AH400" s="130"/>
      <c r="AI400" s="130"/>
      <c r="AJ400" s="130"/>
      <c r="AK400" s="130"/>
      <c r="AL400" s="130"/>
    </row>
    <row r="401" spans="1:38" s="55" customFormat="1" ht="11.25" customHeight="1">
      <c r="A401" s="311"/>
      <c r="B401" s="406"/>
      <c r="C401" s="319"/>
      <c r="D401" s="327"/>
      <c r="E401" s="63" t="s">
        <v>40</v>
      </c>
      <c r="F401" s="315"/>
      <c r="G401" s="87" t="s">
        <v>51</v>
      </c>
      <c r="H401" s="64" t="s">
        <v>52</v>
      </c>
      <c r="I401" s="65"/>
      <c r="J401" s="66"/>
      <c r="K401" s="66"/>
      <c r="L401" s="66"/>
      <c r="M401" s="273"/>
      <c r="N401" s="281"/>
      <c r="O401" s="81"/>
      <c r="P401" s="130"/>
      <c r="Q401" s="130"/>
      <c r="R401" s="130"/>
      <c r="S401" s="130"/>
      <c r="T401" s="130"/>
      <c r="U401" s="130"/>
      <c r="V401" s="130"/>
      <c r="W401" s="130"/>
      <c r="X401" s="130"/>
      <c r="Y401" s="130"/>
      <c r="Z401" s="130"/>
      <c r="AA401" s="130"/>
      <c r="AB401" s="130"/>
      <c r="AC401" s="130"/>
      <c r="AD401" s="130"/>
      <c r="AE401" s="130"/>
      <c r="AF401" s="130"/>
      <c r="AG401" s="130"/>
      <c r="AH401" s="130"/>
      <c r="AI401" s="130"/>
      <c r="AJ401" s="130"/>
      <c r="AK401" s="130"/>
      <c r="AL401" s="130"/>
    </row>
    <row r="402" spans="1:38" s="55" customFormat="1" ht="11.25" customHeight="1">
      <c r="A402" s="311"/>
      <c r="B402" s="406"/>
      <c r="C402" s="319"/>
      <c r="D402" s="327"/>
      <c r="E402" s="63"/>
      <c r="F402" s="321">
        <v>2016</v>
      </c>
      <c r="G402" s="324">
        <v>0</v>
      </c>
      <c r="H402" s="64" t="s">
        <v>53</v>
      </c>
      <c r="I402" s="65"/>
      <c r="J402" s="66"/>
      <c r="K402" s="66"/>
      <c r="L402" s="66"/>
      <c r="M402" s="273"/>
      <c r="N402" s="281"/>
      <c r="O402" s="81"/>
      <c r="P402" s="130"/>
      <c r="Q402" s="130"/>
      <c r="R402" s="130"/>
      <c r="S402" s="130"/>
      <c r="T402" s="130"/>
      <c r="U402" s="130"/>
      <c r="V402" s="130"/>
      <c r="W402" s="130"/>
      <c r="X402" s="130"/>
      <c r="Y402" s="130"/>
      <c r="Z402" s="130"/>
      <c r="AA402" s="130"/>
      <c r="AB402" s="130"/>
      <c r="AC402" s="130"/>
      <c r="AD402" s="130"/>
      <c r="AE402" s="130"/>
      <c r="AF402" s="130"/>
      <c r="AG402" s="130"/>
      <c r="AH402" s="130"/>
      <c r="AI402" s="130"/>
      <c r="AJ402" s="130"/>
      <c r="AK402" s="130"/>
      <c r="AL402" s="130"/>
    </row>
    <row r="403" spans="1:38" s="55" customFormat="1" ht="11.25" customHeight="1">
      <c r="A403" s="311"/>
      <c r="B403" s="406"/>
      <c r="C403" s="319"/>
      <c r="D403" s="327"/>
      <c r="E403" s="63"/>
      <c r="F403" s="322"/>
      <c r="G403" s="325"/>
      <c r="H403" s="64" t="s">
        <v>54</v>
      </c>
      <c r="I403" s="65"/>
      <c r="J403" s="66"/>
      <c r="K403" s="66"/>
      <c r="L403" s="66"/>
      <c r="M403" s="273"/>
      <c r="N403" s="281"/>
      <c r="O403" s="81"/>
      <c r="P403" s="130"/>
      <c r="Q403" s="130"/>
      <c r="R403" s="130"/>
      <c r="S403" s="130"/>
      <c r="T403" s="130"/>
      <c r="U403" s="130"/>
      <c r="V403" s="130"/>
      <c r="W403" s="130"/>
      <c r="X403" s="130"/>
      <c r="Y403" s="130"/>
      <c r="Z403" s="130"/>
      <c r="AA403" s="130"/>
      <c r="AB403" s="130"/>
      <c r="AC403" s="130"/>
      <c r="AD403" s="130"/>
      <c r="AE403" s="130"/>
      <c r="AF403" s="130"/>
      <c r="AG403" s="130"/>
      <c r="AH403" s="130"/>
      <c r="AI403" s="130"/>
      <c r="AJ403" s="130"/>
      <c r="AK403" s="130"/>
      <c r="AL403" s="130"/>
    </row>
    <row r="404" spans="1:38" s="55" customFormat="1" ht="12.75">
      <c r="A404" s="311"/>
      <c r="B404" s="406"/>
      <c r="C404" s="319"/>
      <c r="D404" s="327"/>
      <c r="E404" s="63"/>
      <c r="F404" s="322"/>
      <c r="G404" s="87" t="s">
        <v>55</v>
      </c>
      <c r="H404" s="64" t="s">
        <v>56</v>
      </c>
      <c r="I404" s="69">
        <f aca="true" t="shared" si="98" ref="I404:AL404">I398+I400+I402</f>
        <v>116949</v>
      </c>
      <c r="J404" s="70">
        <f t="shared" si="98"/>
        <v>120400</v>
      </c>
      <c r="K404" s="70">
        <f t="shared" si="98"/>
        <v>120400</v>
      </c>
      <c r="L404" s="70">
        <f t="shared" si="98"/>
        <v>237349</v>
      </c>
      <c r="M404" s="297">
        <f>L404/G405</f>
        <v>0.3797893908142905</v>
      </c>
      <c r="N404" s="282">
        <f t="shared" si="98"/>
        <v>0</v>
      </c>
      <c r="O404" s="70">
        <f t="shared" si="98"/>
        <v>0</v>
      </c>
      <c r="P404" s="70">
        <f t="shared" si="98"/>
        <v>0</v>
      </c>
      <c r="Q404" s="70">
        <f t="shared" si="98"/>
        <v>0</v>
      </c>
      <c r="R404" s="70">
        <f t="shared" si="98"/>
        <v>0</v>
      </c>
      <c r="S404" s="70">
        <f t="shared" si="98"/>
        <v>0</v>
      </c>
      <c r="T404" s="70">
        <f t="shared" si="98"/>
        <v>0</v>
      </c>
      <c r="U404" s="70">
        <f t="shared" si="98"/>
        <v>0</v>
      </c>
      <c r="V404" s="70">
        <f t="shared" si="98"/>
        <v>0</v>
      </c>
      <c r="W404" s="70">
        <f t="shared" si="98"/>
        <v>0</v>
      </c>
      <c r="X404" s="70">
        <f t="shared" si="98"/>
        <v>0</v>
      </c>
      <c r="Y404" s="70">
        <f t="shared" si="98"/>
        <v>0</v>
      </c>
      <c r="Z404" s="70">
        <f t="shared" si="98"/>
        <v>0</v>
      </c>
      <c r="AA404" s="70">
        <f t="shared" si="98"/>
        <v>0</v>
      </c>
      <c r="AB404" s="70">
        <f t="shared" si="98"/>
        <v>0</v>
      </c>
      <c r="AC404" s="70">
        <f t="shared" si="98"/>
        <v>0</v>
      </c>
      <c r="AD404" s="70">
        <f t="shared" si="98"/>
        <v>0</v>
      </c>
      <c r="AE404" s="70">
        <f t="shared" si="98"/>
        <v>0</v>
      </c>
      <c r="AF404" s="70">
        <f t="shared" si="98"/>
        <v>0</v>
      </c>
      <c r="AG404" s="70">
        <f t="shared" si="98"/>
        <v>0</v>
      </c>
      <c r="AH404" s="70">
        <f t="shared" si="98"/>
        <v>0</v>
      </c>
      <c r="AI404" s="70">
        <f t="shared" si="98"/>
        <v>0</v>
      </c>
      <c r="AJ404" s="70">
        <f t="shared" si="98"/>
        <v>0</v>
      </c>
      <c r="AK404" s="70">
        <f t="shared" si="98"/>
        <v>0</v>
      </c>
      <c r="AL404" s="70">
        <f t="shared" si="98"/>
        <v>0</v>
      </c>
    </row>
    <row r="405" spans="1:38" s="55" customFormat="1" ht="13.5" thickBot="1">
      <c r="A405" s="311"/>
      <c r="B405" s="348"/>
      <c r="C405" s="320"/>
      <c r="D405" s="313"/>
      <c r="E405" s="77"/>
      <c r="F405" s="323"/>
      <c r="G405" s="89">
        <v>624949</v>
      </c>
      <c r="H405" s="72" t="s">
        <v>57</v>
      </c>
      <c r="I405" s="73">
        <f aca="true" t="shared" si="99" ref="I405:AL405">I399+I401+I403</f>
        <v>0</v>
      </c>
      <c r="J405" s="74">
        <f t="shared" si="99"/>
        <v>0</v>
      </c>
      <c r="K405" s="74">
        <f t="shared" si="99"/>
        <v>0</v>
      </c>
      <c r="L405" s="74">
        <f t="shared" si="99"/>
        <v>0</v>
      </c>
      <c r="M405" s="297"/>
      <c r="N405" s="283">
        <f t="shared" si="99"/>
        <v>0</v>
      </c>
      <c r="O405" s="74">
        <f t="shared" si="99"/>
        <v>0</v>
      </c>
      <c r="P405" s="74">
        <f t="shared" si="99"/>
        <v>0</v>
      </c>
      <c r="Q405" s="74">
        <f t="shared" si="99"/>
        <v>0</v>
      </c>
      <c r="R405" s="74">
        <f t="shared" si="99"/>
        <v>0</v>
      </c>
      <c r="S405" s="74">
        <f t="shared" si="99"/>
        <v>0</v>
      </c>
      <c r="T405" s="74">
        <f t="shared" si="99"/>
        <v>0</v>
      </c>
      <c r="U405" s="74">
        <f t="shared" si="99"/>
        <v>0</v>
      </c>
      <c r="V405" s="74">
        <f t="shared" si="99"/>
        <v>0</v>
      </c>
      <c r="W405" s="74">
        <f t="shared" si="99"/>
        <v>0</v>
      </c>
      <c r="X405" s="74">
        <f t="shared" si="99"/>
        <v>0</v>
      </c>
      <c r="Y405" s="74">
        <f t="shared" si="99"/>
        <v>0</v>
      </c>
      <c r="Z405" s="74">
        <f t="shared" si="99"/>
        <v>0</v>
      </c>
      <c r="AA405" s="74">
        <f t="shared" si="99"/>
        <v>0</v>
      </c>
      <c r="AB405" s="74">
        <f t="shared" si="99"/>
        <v>0</v>
      </c>
      <c r="AC405" s="74">
        <f t="shared" si="99"/>
        <v>0</v>
      </c>
      <c r="AD405" s="74">
        <f t="shared" si="99"/>
        <v>0</v>
      </c>
      <c r="AE405" s="74">
        <f t="shared" si="99"/>
        <v>0</v>
      </c>
      <c r="AF405" s="74">
        <f t="shared" si="99"/>
        <v>0</v>
      </c>
      <c r="AG405" s="74">
        <f t="shared" si="99"/>
        <v>0</v>
      </c>
      <c r="AH405" s="74">
        <f t="shared" si="99"/>
        <v>0</v>
      </c>
      <c r="AI405" s="74">
        <f t="shared" si="99"/>
        <v>0</v>
      </c>
      <c r="AJ405" s="74">
        <f t="shared" si="99"/>
        <v>0</v>
      </c>
      <c r="AK405" s="74">
        <f t="shared" si="99"/>
        <v>0</v>
      </c>
      <c r="AL405" s="74">
        <f t="shared" si="99"/>
        <v>0</v>
      </c>
    </row>
    <row r="406" spans="1:38" s="55" customFormat="1" ht="12.75" customHeight="1">
      <c r="A406" s="317">
        <v>50</v>
      </c>
      <c r="B406" s="405" t="s">
        <v>137</v>
      </c>
      <c r="C406" s="318">
        <v>85404</v>
      </c>
      <c r="D406" s="326" t="s">
        <v>46</v>
      </c>
      <c r="E406" s="57"/>
      <c r="F406" s="314">
        <v>2011</v>
      </c>
      <c r="G406" s="85" t="s">
        <v>47</v>
      </c>
      <c r="H406" s="59" t="s">
        <v>59</v>
      </c>
      <c r="I406" s="60">
        <v>105625</v>
      </c>
      <c r="J406" s="61">
        <v>84568</v>
      </c>
      <c r="K406" s="61">
        <v>84568</v>
      </c>
      <c r="L406" s="61">
        <f>SUM(I406,K406)</f>
        <v>190193</v>
      </c>
      <c r="M406" s="296"/>
      <c r="N406" s="280"/>
      <c r="O406" s="128"/>
      <c r="P406" s="129"/>
      <c r="Q406" s="129"/>
      <c r="R406" s="129"/>
      <c r="S406" s="129"/>
      <c r="T406" s="129"/>
      <c r="U406" s="129"/>
      <c r="V406" s="129"/>
      <c r="W406" s="129"/>
      <c r="X406" s="129"/>
      <c r="Y406" s="129"/>
      <c r="Z406" s="129"/>
      <c r="AA406" s="129"/>
      <c r="AB406" s="129"/>
      <c r="AC406" s="129"/>
      <c r="AD406" s="129"/>
      <c r="AE406" s="129"/>
      <c r="AF406" s="129"/>
      <c r="AG406" s="129"/>
      <c r="AH406" s="129"/>
      <c r="AI406" s="129"/>
      <c r="AJ406" s="129"/>
      <c r="AK406" s="129"/>
      <c r="AL406" s="129"/>
    </row>
    <row r="407" spans="1:38" s="55" customFormat="1" ht="12" customHeight="1">
      <c r="A407" s="311"/>
      <c r="B407" s="406"/>
      <c r="C407" s="319"/>
      <c r="D407" s="327"/>
      <c r="E407" s="63"/>
      <c r="F407" s="322"/>
      <c r="G407" s="324">
        <f>189893+300</f>
        <v>190193</v>
      </c>
      <c r="H407" s="64" t="s">
        <v>60</v>
      </c>
      <c r="I407" s="65"/>
      <c r="J407" s="66"/>
      <c r="K407" s="66"/>
      <c r="L407" s="66"/>
      <c r="M407" s="273"/>
      <c r="N407" s="281"/>
      <c r="O407" s="81"/>
      <c r="P407" s="130"/>
      <c r="Q407" s="130"/>
      <c r="R407" s="130"/>
      <c r="S407" s="130"/>
      <c r="T407" s="130"/>
      <c r="U407" s="130"/>
      <c r="V407" s="130"/>
      <c r="W407" s="130"/>
      <c r="X407" s="130"/>
      <c r="Y407" s="130"/>
      <c r="Z407" s="130"/>
      <c r="AA407" s="130"/>
      <c r="AB407" s="130"/>
      <c r="AC407" s="130"/>
      <c r="AD407" s="130"/>
      <c r="AE407" s="130"/>
      <c r="AF407" s="130"/>
      <c r="AG407" s="130"/>
      <c r="AH407" s="130"/>
      <c r="AI407" s="130"/>
      <c r="AJ407" s="130"/>
      <c r="AK407" s="130"/>
      <c r="AL407" s="130"/>
    </row>
    <row r="408" spans="1:38" s="55" customFormat="1" ht="12" customHeight="1">
      <c r="A408" s="311"/>
      <c r="B408" s="406"/>
      <c r="C408" s="319"/>
      <c r="D408" s="327"/>
      <c r="E408" s="63"/>
      <c r="F408" s="322"/>
      <c r="G408" s="325"/>
      <c r="H408" s="64" t="s">
        <v>50</v>
      </c>
      <c r="I408" s="65"/>
      <c r="J408" s="66"/>
      <c r="K408" s="66"/>
      <c r="L408" s="66"/>
      <c r="M408" s="273"/>
      <c r="N408" s="281"/>
      <c r="O408" s="81"/>
      <c r="P408" s="130"/>
      <c r="Q408" s="130"/>
      <c r="R408" s="130"/>
      <c r="S408" s="130"/>
      <c r="T408" s="130"/>
      <c r="U408" s="130"/>
      <c r="V408" s="130"/>
      <c r="W408" s="130"/>
      <c r="X408" s="130"/>
      <c r="Y408" s="130"/>
      <c r="Z408" s="130"/>
      <c r="AA408" s="130"/>
      <c r="AB408" s="130"/>
      <c r="AC408" s="130"/>
      <c r="AD408" s="130"/>
      <c r="AE408" s="130"/>
      <c r="AF408" s="130"/>
      <c r="AG408" s="130"/>
      <c r="AH408" s="130"/>
      <c r="AI408" s="130"/>
      <c r="AJ408" s="130"/>
      <c r="AK408" s="130"/>
      <c r="AL408" s="130"/>
    </row>
    <row r="409" spans="1:38" s="55" customFormat="1" ht="12" customHeight="1">
      <c r="A409" s="311"/>
      <c r="B409" s="406"/>
      <c r="C409" s="319"/>
      <c r="D409" s="327"/>
      <c r="E409" s="63" t="s">
        <v>37</v>
      </c>
      <c r="F409" s="315"/>
      <c r="G409" s="87" t="s">
        <v>51</v>
      </c>
      <c r="H409" s="64" t="s">
        <v>52</v>
      </c>
      <c r="I409" s="65"/>
      <c r="J409" s="66"/>
      <c r="K409" s="66"/>
      <c r="L409" s="66"/>
      <c r="M409" s="273"/>
      <c r="N409" s="281"/>
      <c r="O409" s="81"/>
      <c r="P409" s="130"/>
      <c r="Q409" s="130"/>
      <c r="R409" s="130"/>
      <c r="S409" s="130"/>
      <c r="T409" s="130"/>
      <c r="U409" s="130"/>
      <c r="V409" s="130"/>
      <c r="W409" s="130"/>
      <c r="X409" s="130"/>
      <c r="Y409" s="130"/>
      <c r="Z409" s="130"/>
      <c r="AA409" s="130"/>
      <c r="AB409" s="130"/>
      <c r="AC409" s="130"/>
      <c r="AD409" s="130"/>
      <c r="AE409" s="130"/>
      <c r="AF409" s="130"/>
      <c r="AG409" s="130"/>
      <c r="AH409" s="130"/>
      <c r="AI409" s="130"/>
      <c r="AJ409" s="130"/>
      <c r="AK409" s="130"/>
      <c r="AL409" s="130"/>
    </row>
    <row r="410" spans="1:38" s="55" customFormat="1" ht="12" customHeight="1">
      <c r="A410" s="311"/>
      <c r="B410" s="406"/>
      <c r="C410" s="319"/>
      <c r="D410" s="327"/>
      <c r="E410" s="63"/>
      <c r="F410" s="321">
        <v>2013</v>
      </c>
      <c r="G410" s="324">
        <v>0</v>
      </c>
      <c r="H410" s="64" t="s">
        <v>53</v>
      </c>
      <c r="I410" s="65"/>
      <c r="J410" s="66"/>
      <c r="K410" s="66"/>
      <c r="L410" s="66"/>
      <c r="M410" s="273"/>
      <c r="N410" s="281"/>
      <c r="O410" s="81"/>
      <c r="P410" s="130"/>
      <c r="Q410" s="130"/>
      <c r="R410" s="130"/>
      <c r="S410" s="130"/>
      <c r="T410" s="130"/>
      <c r="U410" s="130"/>
      <c r="V410" s="130"/>
      <c r="W410" s="130"/>
      <c r="X410" s="130"/>
      <c r="Y410" s="130"/>
      <c r="Z410" s="130"/>
      <c r="AA410" s="130"/>
      <c r="AB410" s="130"/>
      <c r="AC410" s="130"/>
      <c r="AD410" s="130"/>
      <c r="AE410" s="130"/>
      <c r="AF410" s="130"/>
      <c r="AG410" s="130"/>
      <c r="AH410" s="130"/>
      <c r="AI410" s="130"/>
      <c r="AJ410" s="130"/>
      <c r="AK410" s="130"/>
      <c r="AL410" s="130"/>
    </row>
    <row r="411" spans="1:38" s="55" customFormat="1" ht="12" customHeight="1">
      <c r="A411" s="311"/>
      <c r="B411" s="406"/>
      <c r="C411" s="319"/>
      <c r="D411" s="327"/>
      <c r="E411" s="63"/>
      <c r="F411" s="322"/>
      <c r="G411" s="325"/>
      <c r="H411" s="64" t="s">
        <v>54</v>
      </c>
      <c r="I411" s="65"/>
      <c r="J411" s="66"/>
      <c r="K411" s="66"/>
      <c r="L411" s="66"/>
      <c r="M411" s="273"/>
      <c r="N411" s="281"/>
      <c r="O411" s="81"/>
      <c r="P411" s="130"/>
      <c r="Q411" s="130"/>
      <c r="R411" s="130"/>
      <c r="S411" s="130"/>
      <c r="T411" s="130"/>
      <c r="U411" s="130"/>
      <c r="V411" s="130"/>
      <c r="W411" s="130"/>
      <c r="X411" s="130"/>
      <c r="Y411" s="130"/>
      <c r="Z411" s="130"/>
      <c r="AA411" s="130"/>
      <c r="AB411" s="130"/>
      <c r="AC411" s="130"/>
      <c r="AD411" s="130"/>
      <c r="AE411" s="130"/>
      <c r="AF411" s="130"/>
      <c r="AG411" s="130"/>
      <c r="AH411" s="130"/>
      <c r="AI411" s="130"/>
      <c r="AJ411" s="130"/>
      <c r="AK411" s="130"/>
      <c r="AL411" s="130"/>
    </row>
    <row r="412" spans="1:38" s="55" customFormat="1" ht="12.75">
      <c r="A412" s="311"/>
      <c r="B412" s="406"/>
      <c r="C412" s="319"/>
      <c r="D412" s="327"/>
      <c r="E412" s="63"/>
      <c r="F412" s="322"/>
      <c r="G412" s="87" t="s">
        <v>55</v>
      </c>
      <c r="H412" s="64" t="s">
        <v>56</v>
      </c>
      <c r="I412" s="69">
        <f aca="true" t="shared" si="100" ref="I412:AL412">I406+I408+I410</f>
        <v>105625</v>
      </c>
      <c r="J412" s="70">
        <f t="shared" si="100"/>
        <v>84568</v>
      </c>
      <c r="K412" s="70">
        <f t="shared" si="100"/>
        <v>84568</v>
      </c>
      <c r="L412" s="70">
        <f t="shared" si="100"/>
        <v>190193</v>
      </c>
      <c r="M412" s="297">
        <f>L412/G413</f>
        <v>1</v>
      </c>
      <c r="N412" s="282">
        <f t="shared" si="100"/>
        <v>0</v>
      </c>
      <c r="O412" s="70">
        <f t="shared" si="100"/>
        <v>0</v>
      </c>
      <c r="P412" s="70">
        <f t="shared" si="100"/>
        <v>0</v>
      </c>
      <c r="Q412" s="70">
        <f t="shared" si="100"/>
        <v>0</v>
      </c>
      <c r="R412" s="70">
        <f t="shared" si="100"/>
        <v>0</v>
      </c>
      <c r="S412" s="70">
        <f t="shared" si="100"/>
        <v>0</v>
      </c>
      <c r="T412" s="70">
        <f t="shared" si="100"/>
        <v>0</v>
      </c>
      <c r="U412" s="70">
        <f t="shared" si="100"/>
        <v>0</v>
      </c>
      <c r="V412" s="70">
        <f t="shared" si="100"/>
        <v>0</v>
      </c>
      <c r="W412" s="70">
        <f t="shared" si="100"/>
        <v>0</v>
      </c>
      <c r="X412" s="70">
        <f t="shared" si="100"/>
        <v>0</v>
      </c>
      <c r="Y412" s="70">
        <f t="shared" si="100"/>
        <v>0</v>
      </c>
      <c r="Z412" s="70">
        <f t="shared" si="100"/>
        <v>0</v>
      </c>
      <c r="AA412" s="70">
        <f t="shared" si="100"/>
        <v>0</v>
      </c>
      <c r="AB412" s="70">
        <f t="shared" si="100"/>
        <v>0</v>
      </c>
      <c r="AC412" s="70">
        <f t="shared" si="100"/>
        <v>0</v>
      </c>
      <c r="AD412" s="70">
        <f t="shared" si="100"/>
        <v>0</v>
      </c>
      <c r="AE412" s="70">
        <f t="shared" si="100"/>
        <v>0</v>
      </c>
      <c r="AF412" s="70">
        <f t="shared" si="100"/>
        <v>0</v>
      </c>
      <c r="AG412" s="70">
        <f t="shared" si="100"/>
        <v>0</v>
      </c>
      <c r="AH412" s="70">
        <f t="shared" si="100"/>
        <v>0</v>
      </c>
      <c r="AI412" s="70">
        <f t="shared" si="100"/>
        <v>0</v>
      </c>
      <c r="AJ412" s="70">
        <f t="shared" si="100"/>
        <v>0</v>
      </c>
      <c r="AK412" s="70">
        <f t="shared" si="100"/>
        <v>0</v>
      </c>
      <c r="AL412" s="166">
        <f t="shared" si="100"/>
        <v>0</v>
      </c>
    </row>
    <row r="413" spans="1:38" s="55" customFormat="1" ht="13.5" thickBot="1">
      <c r="A413" s="312"/>
      <c r="B413" s="348"/>
      <c r="C413" s="320"/>
      <c r="D413" s="313"/>
      <c r="E413" s="77"/>
      <c r="F413" s="323"/>
      <c r="G413" s="89">
        <f>189893+300</f>
        <v>190193</v>
      </c>
      <c r="H413" s="72" t="s">
        <v>57</v>
      </c>
      <c r="I413" s="73">
        <f aca="true" t="shared" si="101" ref="I413:AL413">I407+I409+I411</f>
        <v>0</v>
      </c>
      <c r="J413" s="74">
        <f t="shared" si="101"/>
        <v>0</v>
      </c>
      <c r="K413" s="74">
        <f t="shared" si="101"/>
        <v>0</v>
      </c>
      <c r="L413" s="74">
        <f t="shared" si="101"/>
        <v>0</v>
      </c>
      <c r="M413" s="298"/>
      <c r="N413" s="283">
        <f t="shared" si="101"/>
        <v>0</v>
      </c>
      <c r="O413" s="74">
        <f t="shared" si="101"/>
        <v>0</v>
      </c>
      <c r="P413" s="74">
        <f t="shared" si="101"/>
        <v>0</v>
      </c>
      <c r="Q413" s="74">
        <f t="shared" si="101"/>
        <v>0</v>
      </c>
      <c r="R413" s="74">
        <f t="shared" si="101"/>
        <v>0</v>
      </c>
      <c r="S413" s="74">
        <f t="shared" si="101"/>
        <v>0</v>
      </c>
      <c r="T413" s="74">
        <f t="shared" si="101"/>
        <v>0</v>
      </c>
      <c r="U413" s="74">
        <f t="shared" si="101"/>
        <v>0</v>
      </c>
      <c r="V413" s="74">
        <f t="shared" si="101"/>
        <v>0</v>
      </c>
      <c r="W413" s="74">
        <f t="shared" si="101"/>
        <v>0</v>
      </c>
      <c r="X413" s="74">
        <f t="shared" si="101"/>
        <v>0</v>
      </c>
      <c r="Y413" s="74">
        <f t="shared" si="101"/>
        <v>0</v>
      </c>
      <c r="Z413" s="74">
        <f t="shared" si="101"/>
        <v>0</v>
      </c>
      <c r="AA413" s="74">
        <f t="shared" si="101"/>
        <v>0</v>
      </c>
      <c r="AB413" s="74">
        <f t="shared" si="101"/>
        <v>0</v>
      </c>
      <c r="AC413" s="74">
        <f t="shared" si="101"/>
        <v>0</v>
      </c>
      <c r="AD413" s="74">
        <f t="shared" si="101"/>
        <v>0</v>
      </c>
      <c r="AE413" s="74">
        <f t="shared" si="101"/>
        <v>0</v>
      </c>
      <c r="AF413" s="74">
        <f t="shared" si="101"/>
        <v>0</v>
      </c>
      <c r="AG413" s="74">
        <f t="shared" si="101"/>
        <v>0</v>
      </c>
      <c r="AH413" s="74">
        <f t="shared" si="101"/>
        <v>0</v>
      </c>
      <c r="AI413" s="74">
        <f t="shared" si="101"/>
        <v>0</v>
      </c>
      <c r="AJ413" s="74">
        <f t="shared" si="101"/>
        <v>0</v>
      </c>
      <c r="AK413" s="74">
        <f t="shared" si="101"/>
        <v>0</v>
      </c>
      <c r="AL413" s="167">
        <f t="shared" si="101"/>
        <v>0</v>
      </c>
    </row>
    <row r="414" spans="1:38" s="55" customFormat="1" ht="12.75" customHeight="1">
      <c r="A414" s="317">
        <v>51</v>
      </c>
      <c r="B414" s="405" t="s">
        <v>147</v>
      </c>
      <c r="C414" s="318">
        <v>90004</v>
      </c>
      <c r="D414" s="326" t="s">
        <v>46</v>
      </c>
      <c r="E414" s="57"/>
      <c r="F414" s="314">
        <v>2011</v>
      </c>
      <c r="G414" s="85" t="s">
        <v>47</v>
      </c>
      <c r="H414" s="59" t="s">
        <v>59</v>
      </c>
      <c r="I414" s="60">
        <v>1467949</v>
      </c>
      <c r="J414" s="61">
        <f>15000</f>
        <v>15000</v>
      </c>
      <c r="K414" s="61">
        <v>15000</v>
      </c>
      <c r="L414" s="61">
        <f>SUM(I414,K414)</f>
        <v>1482949</v>
      </c>
      <c r="M414" s="296"/>
      <c r="N414" s="280"/>
      <c r="O414" s="128"/>
      <c r="P414" s="129"/>
      <c r="Q414" s="129"/>
      <c r="R414" s="129"/>
      <c r="S414" s="129"/>
      <c r="T414" s="129"/>
      <c r="U414" s="129"/>
      <c r="V414" s="129"/>
      <c r="W414" s="129"/>
      <c r="X414" s="129"/>
      <c r="Y414" s="129"/>
      <c r="Z414" s="129"/>
      <c r="AA414" s="129"/>
      <c r="AB414" s="129"/>
      <c r="AC414" s="129"/>
      <c r="AD414" s="129"/>
      <c r="AE414" s="129"/>
      <c r="AF414" s="129"/>
      <c r="AG414" s="129"/>
      <c r="AH414" s="129"/>
      <c r="AI414" s="129"/>
      <c r="AJ414" s="129"/>
      <c r="AK414" s="129"/>
      <c r="AL414" s="129"/>
    </row>
    <row r="415" spans="1:38" s="55" customFormat="1" ht="12" customHeight="1">
      <c r="A415" s="311"/>
      <c r="B415" s="406"/>
      <c r="C415" s="319"/>
      <c r="D415" s="327"/>
      <c r="E415" s="63"/>
      <c r="F415" s="322"/>
      <c r="G415" s="324">
        <v>1502949</v>
      </c>
      <c r="H415" s="64" t="s">
        <v>60</v>
      </c>
      <c r="I415" s="65"/>
      <c r="J415" s="66"/>
      <c r="K415" s="66"/>
      <c r="L415" s="66"/>
      <c r="M415" s="273"/>
      <c r="N415" s="281"/>
      <c r="O415" s="81"/>
      <c r="P415" s="130"/>
      <c r="Q415" s="130"/>
      <c r="R415" s="130"/>
      <c r="S415" s="130"/>
      <c r="T415" s="130"/>
      <c r="U415" s="130"/>
      <c r="V415" s="130"/>
      <c r="W415" s="130"/>
      <c r="X415" s="130"/>
      <c r="Y415" s="130"/>
      <c r="Z415" s="130"/>
      <c r="AA415" s="130"/>
      <c r="AB415" s="130"/>
      <c r="AC415" s="130"/>
      <c r="AD415" s="130"/>
      <c r="AE415" s="130"/>
      <c r="AF415" s="130"/>
      <c r="AG415" s="130"/>
      <c r="AH415" s="130"/>
      <c r="AI415" s="130"/>
      <c r="AJ415" s="130"/>
      <c r="AK415" s="130"/>
      <c r="AL415" s="130"/>
    </row>
    <row r="416" spans="1:38" s="55" customFormat="1" ht="12" customHeight="1">
      <c r="A416" s="311"/>
      <c r="B416" s="406"/>
      <c r="C416" s="319"/>
      <c r="D416" s="327"/>
      <c r="E416" s="63"/>
      <c r="F416" s="322"/>
      <c r="G416" s="325"/>
      <c r="H416" s="64" t="s">
        <v>50</v>
      </c>
      <c r="I416" s="65"/>
      <c r="J416" s="66"/>
      <c r="K416" s="66"/>
      <c r="L416" s="66"/>
      <c r="M416" s="273"/>
      <c r="N416" s="281"/>
      <c r="O416" s="81"/>
      <c r="P416" s="130"/>
      <c r="Q416" s="130"/>
      <c r="R416" s="130"/>
      <c r="S416" s="130"/>
      <c r="T416" s="130"/>
      <c r="U416" s="130"/>
      <c r="V416" s="130"/>
      <c r="W416" s="130"/>
      <c r="X416" s="130"/>
      <c r="Y416" s="130"/>
      <c r="Z416" s="130"/>
      <c r="AA416" s="130"/>
      <c r="AB416" s="130"/>
      <c r="AC416" s="130"/>
      <c r="AD416" s="130"/>
      <c r="AE416" s="130"/>
      <c r="AF416" s="130"/>
      <c r="AG416" s="130"/>
      <c r="AH416" s="130"/>
      <c r="AI416" s="130"/>
      <c r="AJ416" s="130"/>
      <c r="AK416" s="130"/>
      <c r="AL416" s="130"/>
    </row>
    <row r="417" spans="1:38" s="55" customFormat="1" ht="12" customHeight="1">
      <c r="A417" s="311"/>
      <c r="B417" s="406"/>
      <c r="C417" s="319"/>
      <c r="D417" s="327"/>
      <c r="E417" s="63"/>
      <c r="F417" s="315"/>
      <c r="G417" s="87" t="s">
        <v>51</v>
      </c>
      <c r="H417" s="64" t="s">
        <v>52</v>
      </c>
      <c r="I417" s="65"/>
      <c r="J417" s="66"/>
      <c r="K417" s="66"/>
      <c r="L417" s="66"/>
      <c r="M417" s="273"/>
      <c r="N417" s="281"/>
      <c r="O417" s="81"/>
      <c r="P417" s="130"/>
      <c r="Q417" s="130"/>
      <c r="R417" s="130"/>
      <c r="S417" s="130"/>
      <c r="T417" s="130"/>
      <c r="U417" s="130"/>
      <c r="V417" s="130"/>
      <c r="W417" s="130"/>
      <c r="X417" s="130"/>
      <c r="Y417" s="130"/>
      <c r="Z417" s="130"/>
      <c r="AA417" s="130"/>
      <c r="AB417" s="130"/>
      <c r="AC417" s="130"/>
      <c r="AD417" s="130"/>
      <c r="AE417" s="130"/>
      <c r="AF417" s="130"/>
      <c r="AG417" s="130"/>
      <c r="AH417" s="130"/>
      <c r="AI417" s="130"/>
      <c r="AJ417" s="130"/>
      <c r="AK417" s="130"/>
      <c r="AL417" s="130"/>
    </row>
    <row r="418" spans="1:38" s="55" customFormat="1" ht="12" customHeight="1">
      <c r="A418" s="311"/>
      <c r="B418" s="406"/>
      <c r="C418" s="319"/>
      <c r="D418" s="327"/>
      <c r="E418" s="63" t="s">
        <v>226</v>
      </c>
      <c r="F418" s="321">
        <v>2014</v>
      </c>
      <c r="G418" s="324">
        <v>0</v>
      </c>
      <c r="H418" s="64" t="s">
        <v>53</v>
      </c>
      <c r="I418" s="65"/>
      <c r="J418" s="66"/>
      <c r="K418" s="66"/>
      <c r="L418" s="66"/>
      <c r="M418" s="273"/>
      <c r="N418" s="281"/>
      <c r="O418" s="81"/>
      <c r="P418" s="130"/>
      <c r="Q418" s="130"/>
      <c r="R418" s="130"/>
      <c r="S418" s="130"/>
      <c r="T418" s="130"/>
      <c r="U418" s="130"/>
      <c r="V418" s="130"/>
      <c r="W418" s="130"/>
      <c r="X418" s="130"/>
      <c r="Y418" s="130"/>
      <c r="Z418" s="130"/>
      <c r="AA418" s="130"/>
      <c r="AB418" s="130"/>
      <c r="AC418" s="130"/>
      <c r="AD418" s="130"/>
      <c r="AE418" s="130"/>
      <c r="AF418" s="130"/>
      <c r="AG418" s="130"/>
      <c r="AH418" s="130"/>
      <c r="AI418" s="130"/>
      <c r="AJ418" s="130"/>
      <c r="AK418" s="130"/>
      <c r="AL418" s="130"/>
    </row>
    <row r="419" spans="1:38" s="55" customFormat="1" ht="12" customHeight="1">
      <c r="A419" s="311"/>
      <c r="B419" s="406"/>
      <c r="C419" s="319"/>
      <c r="D419" s="327"/>
      <c r="E419" s="63"/>
      <c r="F419" s="322"/>
      <c r="G419" s="325"/>
      <c r="H419" s="64" t="s">
        <v>54</v>
      </c>
      <c r="I419" s="65"/>
      <c r="J419" s="66"/>
      <c r="K419" s="66"/>
      <c r="L419" s="66"/>
      <c r="M419" s="273"/>
      <c r="N419" s="281"/>
      <c r="O419" s="81"/>
      <c r="P419" s="130"/>
      <c r="Q419" s="130"/>
      <c r="R419" s="130"/>
      <c r="S419" s="130"/>
      <c r="T419" s="130"/>
      <c r="U419" s="130"/>
      <c r="V419" s="130"/>
      <c r="W419" s="130"/>
      <c r="X419" s="130"/>
      <c r="Y419" s="130"/>
      <c r="Z419" s="130"/>
      <c r="AA419" s="130"/>
      <c r="AB419" s="130"/>
      <c r="AC419" s="130"/>
      <c r="AD419" s="130"/>
      <c r="AE419" s="130"/>
      <c r="AF419" s="130"/>
      <c r="AG419" s="130"/>
      <c r="AH419" s="130"/>
      <c r="AI419" s="130"/>
      <c r="AJ419" s="130"/>
      <c r="AK419" s="130"/>
      <c r="AL419" s="130"/>
    </row>
    <row r="420" spans="1:38" s="55" customFormat="1" ht="12.75">
      <c r="A420" s="311"/>
      <c r="B420" s="406"/>
      <c r="C420" s="319"/>
      <c r="D420" s="327"/>
      <c r="E420" s="63"/>
      <c r="F420" s="322"/>
      <c r="G420" s="87" t="s">
        <v>55</v>
      </c>
      <c r="H420" s="64" t="s">
        <v>56</v>
      </c>
      <c r="I420" s="69">
        <f aca="true" t="shared" si="102" ref="I420:AL420">I414+I416+I418</f>
        <v>1467949</v>
      </c>
      <c r="J420" s="70">
        <f t="shared" si="102"/>
        <v>15000</v>
      </c>
      <c r="K420" s="70">
        <f t="shared" si="102"/>
        <v>15000</v>
      </c>
      <c r="L420" s="70">
        <f t="shared" si="102"/>
        <v>1482949</v>
      </c>
      <c r="M420" s="297">
        <f>L420/G421</f>
        <v>0.9866928285657065</v>
      </c>
      <c r="N420" s="282">
        <f t="shared" si="102"/>
        <v>0</v>
      </c>
      <c r="O420" s="70">
        <f t="shared" si="102"/>
        <v>0</v>
      </c>
      <c r="P420" s="70">
        <f t="shared" si="102"/>
        <v>0</v>
      </c>
      <c r="Q420" s="70">
        <f t="shared" si="102"/>
        <v>0</v>
      </c>
      <c r="R420" s="70">
        <f t="shared" si="102"/>
        <v>0</v>
      </c>
      <c r="S420" s="70">
        <f t="shared" si="102"/>
        <v>0</v>
      </c>
      <c r="T420" s="70">
        <f t="shared" si="102"/>
        <v>0</v>
      </c>
      <c r="U420" s="70">
        <f t="shared" si="102"/>
        <v>0</v>
      </c>
      <c r="V420" s="70">
        <f t="shared" si="102"/>
        <v>0</v>
      </c>
      <c r="W420" s="70">
        <f t="shared" si="102"/>
        <v>0</v>
      </c>
      <c r="X420" s="70">
        <f t="shared" si="102"/>
        <v>0</v>
      </c>
      <c r="Y420" s="70">
        <f t="shared" si="102"/>
        <v>0</v>
      </c>
      <c r="Z420" s="70">
        <f t="shared" si="102"/>
        <v>0</v>
      </c>
      <c r="AA420" s="70">
        <f t="shared" si="102"/>
        <v>0</v>
      </c>
      <c r="AB420" s="70">
        <f t="shared" si="102"/>
        <v>0</v>
      </c>
      <c r="AC420" s="70">
        <f t="shared" si="102"/>
        <v>0</v>
      </c>
      <c r="AD420" s="70">
        <f t="shared" si="102"/>
        <v>0</v>
      </c>
      <c r="AE420" s="70">
        <f t="shared" si="102"/>
        <v>0</v>
      </c>
      <c r="AF420" s="70">
        <f t="shared" si="102"/>
        <v>0</v>
      </c>
      <c r="AG420" s="70">
        <f t="shared" si="102"/>
        <v>0</v>
      </c>
      <c r="AH420" s="70">
        <f t="shared" si="102"/>
        <v>0</v>
      </c>
      <c r="AI420" s="70">
        <f t="shared" si="102"/>
        <v>0</v>
      </c>
      <c r="AJ420" s="70">
        <f t="shared" si="102"/>
        <v>0</v>
      </c>
      <c r="AK420" s="70">
        <f t="shared" si="102"/>
        <v>0</v>
      </c>
      <c r="AL420" s="70">
        <f t="shared" si="102"/>
        <v>0</v>
      </c>
    </row>
    <row r="421" spans="1:38" s="55" customFormat="1" ht="13.5" thickBot="1">
      <c r="A421" s="311"/>
      <c r="B421" s="348"/>
      <c r="C421" s="320"/>
      <c r="D421" s="313"/>
      <c r="E421" s="77"/>
      <c r="F421" s="323"/>
      <c r="G421" s="89">
        <v>1502949</v>
      </c>
      <c r="H421" s="72" t="s">
        <v>57</v>
      </c>
      <c r="I421" s="73">
        <f aca="true" t="shared" si="103" ref="I421:AL421">I415+I417+I419</f>
        <v>0</v>
      </c>
      <c r="J421" s="74">
        <f t="shared" si="103"/>
        <v>0</v>
      </c>
      <c r="K421" s="74">
        <f t="shared" si="103"/>
        <v>0</v>
      </c>
      <c r="L421" s="74">
        <f t="shared" si="103"/>
        <v>0</v>
      </c>
      <c r="M421" s="297"/>
      <c r="N421" s="283">
        <f t="shared" si="103"/>
        <v>0</v>
      </c>
      <c r="O421" s="74">
        <f t="shared" si="103"/>
        <v>0</v>
      </c>
      <c r="P421" s="74">
        <f t="shared" si="103"/>
        <v>0</v>
      </c>
      <c r="Q421" s="74">
        <f t="shared" si="103"/>
        <v>0</v>
      </c>
      <c r="R421" s="74">
        <f t="shared" si="103"/>
        <v>0</v>
      </c>
      <c r="S421" s="74">
        <f t="shared" si="103"/>
        <v>0</v>
      </c>
      <c r="T421" s="74">
        <f t="shared" si="103"/>
        <v>0</v>
      </c>
      <c r="U421" s="74">
        <f t="shared" si="103"/>
        <v>0</v>
      </c>
      <c r="V421" s="74">
        <f t="shared" si="103"/>
        <v>0</v>
      </c>
      <c r="W421" s="74">
        <f t="shared" si="103"/>
        <v>0</v>
      </c>
      <c r="X421" s="74">
        <f t="shared" si="103"/>
        <v>0</v>
      </c>
      <c r="Y421" s="74">
        <f t="shared" si="103"/>
        <v>0</v>
      </c>
      <c r="Z421" s="74">
        <f t="shared" si="103"/>
        <v>0</v>
      </c>
      <c r="AA421" s="74">
        <f t="shared" si="103"/>
        <v>0</v>
      </c>
      <c r="AB421" s="74">
        <f t="shared" si="103"/>
        <v>0</v>
      </c>
      <c r="AC421" s="74">
        <f t="shared" si="103"/>
        <v>0</v>
      </c>
      <c r="AD421" s="74">
        <f t="shared" si="103"/>
        <v>0</v>
      </c>
      <c r="AE421" s="74">
        <f t="shared" si="103"/>
        <v>0</v>
      </c>
      <c r="AF421" s="74">
        <f t="shared" si="103"/>
        <v>0</v>
      </c>
      <c r="AG421" s="74">
        <f t="shared" si="103"/>
        <v>0</v>
      </c>
      <c r="AH421" s="74">
        <f t="shared" si="103"/>
        <v>0</v>
      </c>
      <c r="AI421" s="74">
        <f t="shared" si="103"/>
        <v>0</v>
      </c>
      <c r="AJ421" s="74">
        <f t="shared" si="103"/>
        <v>0</v>
      </c>
      <c r="AK421" s="74">
        <f t="shared" si="103"/>
        <v>0</v>
      </c>
      <c r="AL421" s="74">
        <f t="shared" si="103"/>
        <v>0</v>
      </c>
    </row>
    <row r="422" spans="1:38" s="55" customFormat="1" ht="12.75" customHeight="1">
      <c r="A422" s="317">
        <v>52</v>
      </c>
      <c r="B422" s="405" t="s">
        <v>23</v>
      </c>
      <c r="C422" s="318">
        <v>90004</v>
      </c>
      <c r="D422" s="326" t="s">
        <v>46</v>
      </c>
      <c r="E422" s="57"/>
      <c r="F422" s="314">
        <v>2009</v>
      </c>
      <c r="G422" s="85" t="s">
        <v>47</v>
      </c>
      <c r="H422" s="59" t="s">
        <v>59</v>
      </c>
      <c r="I422" s="60">
        <v>1310687</v>
      </c>
      <c r="J422" s="61">
        <v>66375</v>
      </c>
      <c r="K422" s="61">
        <v>66375</v>
      </c>
      <c r="L422" s="61">
        <f>SUM(I422,K422)</f>
        <v>1377062</v>
      </c>
      <c r="M422" s="296"/>
      <c r="N422" s="280"/>
      <c r="O422" s="128"/>
      <c r="P422" s="129"/>
      <c r="Q422" s="129"/>
      <c r="R422" s="129"/>
      <c r="S422" s="129"/>
      <c r="T422" s="129"/>
      <c r="U422" s="129"/>
      <c r="V422" s="129"/>
      <c r="W422" s="129"/>
      <c r="X422" s="129"/>
      <c r="Y422" s="129"/>
      <c r="Z422" s="129"/>
      <c r="AA422" s="129"/>
      <c r="AB422" s="129"/>
      <c r="AC422" s="129"/>
      <c r="AD422" s="129"/>
      <c r="AE422" s="129"/>
      <c r="AF422" s="129"/>
      <c r="AG422" s="129"/>
      <c r="AH422" s="129"/>
      <c r="AI422" s="129"/>
      <c r="AJ422" s="129"/>
      <c r="AK422" s="129"/>
      <c r="AL422" s="129"/>
    </row>
    <row r="423" spans="1:38" s="55" customFormat="1" ht="12" customHeight="1">
      <c r="A423" s="311"/>
      <c r="B423" s="406"/>
      <c r="C423" s="319"/>
      <c r="D423" s="327"/>
      <c r="E423" s="63"/>
      <c r="F423" s="322"/>
      <c r="G423" s="324">
        <v>1377062</v>
      </c>
      <c r="H423" s="64" t="s">
        <v>60</v>
      </c>
      <c r="I423" s="65"/>
      <c r="J423" s="66"/>
      <c r="K423" s="66"/>
      <c r="L423" s="66"/>
      <c r="M423" s="273"/>
      <c r="N423" s="281"/>
      <c r="O423" s="81"/>
      <c r="P423" s="130"/>
      <c r="Q423" s="130"/>
      <c r="R423" s="130"/>
      <c r="S423" s="130"/>
      <c r="T423" s="130"/>
      <c r="U423" s="130"/>
      <c r="V423" s="130"/>
      <c r="W423" s="130"/>
      <c r="X423" s="130"/>
      <c r="Y423" s="130"/>
      <c r="Z423" s="130"/>
      <c r="AA423" s="130"/>
      <c r="AB423" s="130"/>
      <c r="AC423" s="130"/>
      <c r="AD423" s="130"/>
      <c r="AE423" s="130"/>
      <c r="AF423" s="130"/>
      <c r="AG423" s="130"/>
      <c r="AH423" s="130"/>
      <c r="AI423" s="130"/>
      <c r="AJ423" s="130"/>
      <c r="AK423" s="130"/>
      <c r="AL423" s="130"/>
    </row>
    <row r="424" spans="1:38" s="55" customFormat="1" ht="12" customHeight="1">
      <c r="A424" s="311"/>
      <c r="B424" s="406"/>
      <c r="C424" s="319"/>
      <c r="D424" s="327"/>
      <c r="E424" s="63"/>
      <c r="F424" s="322"/>
      <c r="G424" s="325"/>
      <c r="H424" s="64" t="s">
        <v>50</v>
      </c>
      <c r="I424" s="65"/>
      <c r="J424" s="66"/>
      <c r="K424" s="66"/>
      <c r="L424" s="66"/>
      <c r="M424" s="273"/>
      <c r="N424" s="281"/>
      <c r="O424" s="81"/>
      <c r="P424" s="130"/>
      <c r="Q424" s="130"/>
      <c r="R424" s="130"/>
      <c r="S424" s="130"/>
      <c r="T424" s="130"/>
      <c r="U424" s="130"/>
      <c r="V424" s="130"/>
      <c r="W424" s="130"/>
      <c r="X424" s="130"/>
      <c r="Y424" s="130"/>
      <c r="Z424" s="130"/>
      <c r="AA424" s="130"/>
      <c r="AB424" s="130"/>
      <c r="AC424" s="130"/>
      <c r="AD424" s="130"/>
      <c r="AE424" s="130"/>
      <c r="AF424" s="130"/>
      <c r="AG424" s="130"/>
      <c r="AH424" s="130"/>
      <c r="AI424" s="130"/>
      <c r="AJ424" s="130"/>
      <c r="AK424" s="130"/>
      <c r="AL424" s="130"/>
    </row>
    <row r="425" spans="1:38" s="55" customFormat="1" ht="12" customHeight="1">
      <c r="A425" s="311"/>
      <c r="B425" s="406"/>
      <c r="C425" s="319"/>
      <c r="D425" s="327"/>
      <c r="E425" s="63" t="s">
        <v>226</v>
      </c>
      <c r="F425" s="315"/>
      <c r="G425" s="87" t="s">
        <v>51</v>
      </c>
      <c r="H425" s="64" t="s">
        <v>52</v>
      </c>
      <c r="I425" s="65"/>
      <c r="J425" s="66"/>
      <c r="K425" s="66"/>
      <c r="L425" s="66"/>
      <c r="M425" s="273"/>
      <c r="N425" s="281"/>
      <c r="O425" s="81"/>
      <c r="P425" s="130"/>
      <c r="Q425" s="130"/>
      <c r="R425" s="130"/>
      <c r="S425" s="130"/>
      <c r="T425" s="130"/>
      <c r="U425" s="130"/>
      <c r="V425" s="130"/>
      <c r="W425" s="130"/>
      <c r="X425" s="130"/>
      <c r="Y425" s="130"/>
      <c r="Z425" s="130"/>
      <c r="AA425" s="130"/>
      <c r="AB425" s="130"/>
      <c r="AC425" s="130"/>
      <c r="AD425" s="130"/>
      <c r="AE425" s="130"/>
      <c r="AF425" s="130"/>
      <c r="AG425" s="130"/>
      <c r="AH425" s="130"/>
      <c r="AI425" s="130"/>
      <c r="AJ425" s="130"/>
      <c r="AK425" s="130"/>
      <c r="AL425" s="130"/>
    </row>
    <row r="426" spans="1:38" s="55" customFormat="1" ht="12" customHeight="1">
      <c r="A426" s="311"/>
      <c r="B426" s="406"/>
      <c r="C426" s="319"/>
      <c r="D426" s="327"/>
      <c r="E426" s="63"/>
      <c r="F426" s="321">
        <v>2013</v>
      </c>
      <c r="G426" s="324">
        <v>0</v>
      </c>
      <c r="H426" s="64" t="s">
        <v>53</v>
      </c>
      <c r="I426" s="65"/>
      <c r="J426" s="66"/>
      <c r="K426" s="66"/>
      <c r="L426" s="66"/>
      <c r="M426" s="273"/>
      <c r="N426" s="281"/>
      <c r="O426" s="81"/>
      <c r="P426" s="130"/>
      <c r="Q426" s="130"/>
      <c r="R426" s="130"/>
      <c r="S426" s="130"/>
      <c r="T426" s="130"/>
      <c r="U426" s="130"/>
      <c r="V426" s="130"/>
      <c r="W426" s="130"/>
      <c r="X426" s="130"/>
      <c r="Y426" s="130"/>
      <c r="Z426" s="130"/>
      <c r="AA426" s="130"/>
      <c r="AB426" s="130"/>
      <c r="AC426" s="130"/>
      <c r="AD426" s="130"/>
      <c r="AE426" s="130"/>
      <c r="AF426" s="130"/>
      <c r="AG426" s="130"/>
      <c r="AH426" s="130"/>
      <c r="AI426" s="130"/>
      <c r="AJ426" s="130"/>
      <c r="AK426" s="130"/>
      <c r="AL426" s="130"/>
    </row>
    <row r="427" spans="1:38" s="55" customFormat="1" ht="12" customHeight="1">
      <c r="A427" s="311"/>
      <c r="B427" s="406"/>
      <c r="C427" s="319"/>
      <c r="D427" s="327"/>
      <c r="E427" s="63"/>
      <c r="F427" s="322"/>
      <c r="G427" s="325"/>
      <c r="H427" s="64" t="s">
        <v>54</v>
      </c>
      <c r="I427" s="65"/>
      <c r="J427" s="66"/>
      <c r="K427" s="66"/>
      <c r="L427" s="66"/>
      <c r="M427" s="273"/>
      <c r="N427" s="281"/>
      <c r="O427" s="81"/>
      <c r="P427" s="130"/>
      <c r="Q427" s="130"/>
      <c r="R427" s="130"/>
      <c r="S427" s="130"/>
      <c r="T427" s="130"/>
      <c r="U427" s="130"/>
      <c r="V427" s="130"/>
      <c r="W427" s="130"/>
      <c r="X427" s="130"/>
      <c r="Y427" s="130"/>
      <c r="Z427" s="130"/>
      <c r="AA427" s="130"/>
      <c r="AB427" s="130"/>
      <c r="AC427" s="130"/>
      <c r="AD427" s="130"/>
      <c r="AE427" s="130"/>
      <c r="AF427" s="130"/>
      <c r="AG427" s="130"/>
      <c r="AH427" s="130"/>
      <c r="AI427" s="130"/>
      <c r="AJ427" s="130"/>
      <c r="AK427" s="130"/>
      <c r="AL427" s="130"/>
    </row>
    <row r="428" spans="1:38" s="55" customFormat="1" ht="12.75">
      <c r="A428" s="311"/>
      <c r="B428" s="406"/>
      <c r="C428" s="319"/>
      <c r="D428" s="327"/>
      <c r="E428" s="63"/>
      <c r="F428" s="322"/>
      <c r="G428" s="87" t="s">
        <v>55</v>
      </c>
      <c r="H428" s="64" t="s">
        <v>56</v>
      </c>
      <c r="I428" s="69">
        <f aca="true" t="shared" si="104" ref="I428:AL428">I422+I424+I426</f>
        <v>1310687</v>
      </c>
      <c r="J428" s="70">
        <f t="shared" si="104"/>
        <v>66375</v>
      </c>
      <c r="K428" s="70">
        <f t="shared" si="104"/>
        <v>66375</v>
      </c>
      <c r="L428" s="70">
        <f t="shared" si="104"/>
        <v>1377062</v>
      </c>
      <c r="M428" s="297">
        <f>L428/G429</f>
        <v>1</v>
      </c>
      <c r="N428" s="282">
        <f t="shared" si="104"/>
        <v>0</v>
      </c>
      <c r="O428" s="70">
        <f t="shared" si="104"/>
        <v>0</v>
      </c>
      <c r="P428" s="70">
        <f t="shared" si="104"/>
        <v>0</v>
      </c>
      <c r="Q428" s="70">
        <f t="shared" si="104"/>
        <v>0</v>
      </c>
      <c r="R428" s="70">
        <f t="shared" si="104"/>
        <v>0</v>
      </c>
      <c r="S428" s="70">
        <f t="shared" si="104"/>
        <v>0</v>
      </c>
      <c r="T428" s="70">
        <f t="shared" si="104"/>
        <v>0</v>
      </c>
      <c r="U428" s="70">
        <f t="shared" si="104"/>
        <v>0</v>
      </c>
      <c r="V428" s="70">
        <f t="shared" si="104"/>
        <v>0</v>
      </c>
      <c r="W428" s="70">
        <f t="shared" si="104"/>
        <v>0</v>
      </c>
      <c r="X428" s="70">
        <f t="shared" si="104"/>
        <v>0</v>
      </c>
      <c r="Y428" s="70">
        <f t="shared" si="104"/>
        <v>0</v>
      </c>
      <c r="Z428" s="70">
        <f t="shared" si="104"/>
        <v>0</v>
      </c>
      <c r="AA428" s="70">
        <f t="shared" si="104"/>
        <v>0</v>
      </c>
      <c r="AB428" s="70">
        <f t="shared" si="104"/>
        <v>0</v>
      </c>
      <c r="AC428" s="70">
        <f t="shared" si="104"/>
        <v>0</v>
      </c>
      <c r="AD428" s="70">
        <f t="shared" si="104"/>
        <v>0</v>
      </c>
      <c r="AE428" s="70">
        <f t="shared" si="104"/>
        <v>0</v>
      </c>
      <c r="AF428" s="70">
        <f t="shared" si="104"/>
        <v>0</v>
      </c>
      <c r="AG428" s="70">
        <f t="shared" si="104"/>
        <v>0</v>
      </c>
      <c r="AH428" s="70">
        <f t="shared" si="104"/>
        <v>0</v>
      </c>
      <c r="AI428" s="70">
        <f t="shared" si="104"/>
        <v>0</v>
      </c>
      <c r="AJ428" s="70">
        <f t="shared" si="104"/>
        <v>0</v>
      </c>
      <c r="AK428" s="70">
        <f t="shared" si="104"/>
        <v>0</v>
      </c>
      <c r="AL428" s="70">
        <f t="shared" si="104"/>
        <v>0</v>
      </c>
    </row>
    <row r="429" spans="1:38" s="55" customFormat="1" ht="13.5" thickBot="1">
      <c r="A429" s="311"/>
      <c r="B429" s="348"/>
      <c r="C429" s="320"/>
      <c r="D429" s="313"/>
      <c r="E429" s="77"/>
      <c r="F429" s="323"/>
      <c r="G429" s="89">
        <v>1377062</v>
      </c>
      <c r="H429" s="72" t="s">
        <v>57</v>
      </c>
      <c r="I429" s="73">
        <f aca="true" t="shared" si="105" ref="I429:AL429">I423+I425+I427</f>
        <v>0</v>
      </c>
      <c r="J429" s="74">
        <f t="shared" si="105"/>
        <v>0</v>
      </c>
      <c r="K429" s="74">
        <f t="shared" si="105"/>
        <v>0</v>
      </c>
      <c r="L429" s="74">
        <f t="shared" si="105"/>
        <v>0</v>
      </c>
      <c r="M429" s="297"/>
      <c r="N429" s="283">
        <f t="shared" si="105"/>
        <v>0</v>
      </c>
      <c r="O429" s="74">
        <f t="shared" si="105"/>
        <v>0</v>
      </c>
      <c r="P429" s="74">
        <f t="shared" si="105"/>
        <v>0</v>
      </c>
      <c r="Q429" s="74">
        <f t="shared" si="105"/>
        <v>0</v>
      </c>
      <c r="R429" s="74">
        <f t="shared" si="105"/>
        <v>0</v>
      </c>
      <c r="S429" s="74">
        <f t="shared" si="105"/>
        <v>0</v>
      </c>
      <c r="T429" s="74">
        <f t="shared" si="105"/>
        <v>0</v>
      </c>
      <c r="U429" s="74">
        <f t="shared" si="105"/>
        <v>0</v>
      </c>
      <c r="V429" s="74">
        <f t="shared" si="105"/>
        <v>0</v>
      </c>
      <c r="W429" s="74">
        <f t="shared" si="105"/>
        <v>0</v>
      </c>
      <c r="X429" s="74">
        <f t="shared" si="105"/>
        <v>0</v>
      </c>
      <c r="Y429" s="74">
        <f t="shared" si="105"/>
        <v>0</v>
      </c>
      <c r="Z429" s="74">
        <f t="shared" si="105"/>
        <v>0</v>
      </c>
      <c r="AA429" s="74">
        <f t="shared" si="105"/>
        <v>0</v>
      </c>
      <c r="AB429" s="74">
        <f t="shared" si="105"/>
        <v>0</v>
      </c>
      <c r="AC429" s="74">
        <f t="shared" si="105"/>
        <v>0</v>
      </c>
      <c r="AD429" s="74">
        <f t="shared" si="105"/>
        <v>0</v>
      </c>
      <c r="AE429" s="74">
        <f t="shared" si="105"/>
        <v>0</v>
      </c>
      <c r="AF429" s="74">
        <f t="shared" si="105"/>
        <v>0</v>
      </c>
      <c r="AG429" s="74">
        <f t="shared" si="105"/>
        <v>0</v>
      </c>
      <c r="AH429" s="74">
        <f t="shared" si="105"/>
        <v>0</v>
      </c>
      <c r="AI429" s="74">
        <f t="shared" si="105"/>
        <v>0</v>
      </c>
      <c r="AJ429" s="74">
        <f t="shared" si="105"/>
        <v>0</v>
      </c>
      <c r="AK429" s="74">
        <f t="shared" si="105"/>
        <v>0</v>
      </c>
      <c r="AL429" s="74">
        <f t="shared" si="105"/>
        <v>0</v>
      </c>
    </row>
    <row r="430" spans="1:38" s="55" customFormat="1" ht="12.75" customHeight="1">
      <c r="A430" s="317">
        <v>53</v>
      </c>
      <c r="B430" s="405" t="s">
        <v>148</v>
      </c>
      <c r="C430" s="318">
        <v>90004</v>
      </c>
      <c r="D430" s="326" t="s">
        <v>46</v>
      </c>
      <c r="E430" s="57"/>
      <c r="F430" s="314">
        <v>2010</v>
      </c>
      <c r="G430" s="85" t="s">
        <v>47</v>
      </c>
      <c r="H430" s="59" t="s">
        <v>59</v>
      </c>
      <c r="I430" s="60">
        <v>1369079</v>
      </c>
      <c r="J430" s="61">
        <v>240000</v>
      </c>
      <c r="K430" s="61">
        <v>240000</v>
      </c>
      <c r="L430" s="61">
        <f>SUM(I430,K430)</f>
        <v>1609079</v>
      </c>
      <c r="M430" s="296"/>
      <c r="N430" s="280"/>
      <c r="O430" s="128"/>
      <c r="P430" s="129"/>
      <c r="Q430" s="129"/>
      <c r="R430" s="129"/>
      <c r="S430" s="129"/>
      <c r="T430" s="129"/>
      <c r="U430" s="129"/>
      <c r="V430" s="129"/>
      <c r="W430" s="129"/>
      <c r="X430" s="129"/>
      <c r="Y430" s="129"/>
      <c r="Z430" s="129"/>
      <c r="AA430" s="129"/>
      <c r="AB430" s="129"/>
      <c r="AC430" s="129"/>
      <c r="AD430" s="129"/>
      <c r="AE430" s="129"/>
      <c r="AF430" s="129"/>
      <c r="AG430" s="129"/>
      <c r="AH430" s="129"/>
      <c r="AI430" s="129"/>
      <c r="AJ430" s="129"/>
      <c r="AK430" s="129"/>
      <c r="AL430" s="129"/>
    </row>
    <row r="431" spans="1:38" s="55" customFormat="1" ht="11.25" customHeight="1">
      <c r="A431" s="311"/>
      <c r="B431" s="406"/>
      <c r="C431" s="319"/>
      <c r="D431" s="327"/>
      <c r="E431" s="63"/>
      <c r="F431" s="322"/>
      <c r="G431" s="324">
        <v>2009079</v>
      </c>
      <c r="H431" s="64" t="s">
        <v>60</v>
      </c>
      <c r="I431" s="65"/>
      <c r="J431" s="66"/>
      <c r="K431" s="66"/>
      <c r="L431" s="66"/>
      <c r="M431" s="273"/>
      <c r="N431" s="281"/>
      <c r="O431" s="81"/>
      <c r="P431" s="130"/>
      <c r="Q431" s="130"/>
      <c r="R431" s="130"/>
      <c r="S431" s="130"/>
      <c r="T431" s="130"/>
      <c r="U431" s="130"/>
      <c r="V431" s="130"/>
      <c r="W431" s="130"/>
      <c r="X431" s="130"/>
      <c r="Y431" s="130"/>
      <c r="Z431" s="130"/>
      <c r="AA431" s="130"/>
      <c r="AB431" s="130"/>
      <c r="AC431" s="130"/>
      <c r="AD431" s="130"/>
      <c r="AE431" s="130"/>
      <c r="AF431" s="130"/>
      <c r="AG431" s="130"/>
      <c r="AH431" s="130"/>
      <c r="AI431" s="130"/>
      <c r="AJ431" s="130"/>
      <c r="AK431" s="130"/>
      <c r="AL431" s="130"/>
    </row>
    <row r="432" spans="1:38" s="55" customFormat="1" ht="11.25" customHeight="1">
      <c r="A432" s="311"/>
      <c r="B432" s="406"/>
      <c r="C432" s="319"/>
      <c r="D432" s="327"/>
      <c r="E432" s="63"/>
      <c r="F432" s="322"/>
      <c r="G432" s="325"/>
      <c r="H432" s="64" t="s">
        <v>50</v>
      </c>
      <c r="I432" s="65"/>
      <c r="J432" s="66"/>
      <c r="K432" s="66"/>
      <c r="L432" s="66"/>
      <c r="M432" s="273"/>
      <c r="N432" s="281"/>
      <c r="O432" s="81"/>
      <c r="P432" s="130"/>
      <c r="Q432" s="130"/>
      <c r="R432" s="130"/>
      <c r="S432" s="130"/>
      <c r="T432" s="130"/>
      <c r="U432" s="130"/>
      <c r="V432" s="130"/>
      <c r="W432" s="130"/>
      <c r="X432" s="130"/>
      <c r="Y432" s="130"/>
      <c r="Z432" s="130"/>
      <c r="AA432" s="130"/>
      <c r="AB432" s="130"/>
      <c r="AC432" s="130"/>
      <c r="AD432" s="130"/>
      <c r="AE432" s="130"/>
      <c r="AF432" s="130"/>
      <c r="AG432" s="130"/>
      <c r="AH432" s="130"/>
      <c r="AI432" s="130"/>
      <c r="AJ432" s="130"/>
      <c r="AK432" s="130"/>
      <c r="AL432" s="130"/>
    </row>
    <row r="433" spans="1:38" s="55" customFormat="1" ht="11.25" customHeight="1">
      <c r="A433" s="311"/>
      <c r="B433" s="406"/>
      <c r="C433" s="319"/>
      <c r="D433" s="327"/>
      <c r="E433" s="63"/>
      <c r="F433" s="315"/>
      <c r="G433" s="87" t="s">
        <v>51</v>
      </c>
      <c r="H433" s="64" t="s">
        <v>52</v>
      </c>
      <c r="I433" s="65"/>
      <c r="J433" s="66"/>
      <c r="K433" s="66"/>
      <c r="L433" s="66"/>
      <c r="M433" s="273"/>
      <c r="N433" s="281"/>
      <c r="O433" s="81"/>
      <c r="P433" s="130"/>
      <c r="Q433" s="130"/>
      <c r="R433" s="130"/>
      <c r="S433" s="130"/>
      <c r="T433" s="130"/>
      <c r="U433" s="130"/>
      <c r="V433" s="130"/>
      <c r="W433" s="130"/>
      <c r="X433" s="130"/>
      <c r="Y433" s="130"/>
      <c r="Z433" s="130"/>
      <c r="AA433" s="130"/>
      <c r="AB433" s="130"/>
      <c r="AC433" s="130"/>
      <c r="AD433" s="130"/>
      <c r="AE433" s="130"/>
      <c r="AF433" s="130"/>
      <c r="AG433" s="130"/>
      <c r="AH433" s="130"/>
      <c r="AI433" s="130"/>
      <c r="AJ433" s="130"/>
      <c r="AK433" s="130"/>
      <c r="AL433" s="130"/>
    </row>
    <row r="434" spans="1:38" s="55" customFormat="1" ht="11.25" customHeight="1">
      <c r="A434" s="311"/>
      <c r="B434" s="406"/>
      <c r="C434" s="319"/>
      <c r="D434" s="327"/>
      <c r="E434" s="63" t="s">
        <v>226</v>
      </c>
      <c r="F434" s="321">
        <v>2015</v>
      </c>
      <c r="G434" s="324">
        <v>0</v>
      </c>
      <c r="H434" s="64" t="s">
        <v>53</v>
      </c>
      <c r="I434" s="65"/>
      <c r="J434" s="66"/>
      <c r="K434" s="66"/>
      <c r="L434" s="66"/>
      <c r="M434" s="273"/>
      <c r="N434" s="281"/>
      <c r="O434" s="81"/>
      <c r="P434" s="130"/>
      <c r="Q434" s="130"/>
      <c r="R434" s="130"/>
      <c r="S434" s="130"/>
      <c r="T434" s="130"/>
      <c r="U434" s="130"/>
      <c r="V434" s="130"/>
      <c r="W434" s="130"/>
      <c r="X434" s="130"/>
      <c r="Y434" s="130"/>
      <c r="Z434" s="130"/>
      <c r="AA434" s="130"/>
      <c r="AB434" s="130"/>
      <c r="AC434" s="130"/>
      <c r="AD434" s="130"/>
      <c r="AE434" s="130"/>
      <c r="AF434" s="130"/>
      <c r="AG434" s="130"/>
      <c r="AH434" s="130"/>
      <c r="AI434" s="130"/>
      <c r="AJ434" s="130"/>
      <c r="AK434" s="130"/>
      <c r="AL434" s="130"/>
    </row>
    <row r="435" spans="1:38" s="55" customFormat="1" ht="11.25" customHeight="1">
      <c r="A435" s="311"/>
      <c r="B435" s="406"/>
      <c r="C435" s="319"/>
      <c r="D435" s="327"/>
      <c r="E435" s="63"/>
      <c r="F435" s="322"/>
      <c r="G435" s="325"/>
      <c r="H435" s="64" t="s">
        <v>54</v>
      </c>
      <c r="I435" s="65"/>
      <c r="J435" s="66"/>
      <c r="K435" s="66"/>
      <c r="L435" s="66"/>
      <c r="M435" s="273"/>
      <c r="N435" s="281"/>
      <c r="O435" s="81"/>
      <c r="P435" s="130"/>
      <c r="Q435" s="130"/>
      <c r="R435" s="130"/>
      <c r="S435" s="130"/>
      <c r="T435" s="130"/>
      <c r="U435" s="130"/>
      <c r="V435" s="130"/>
      <c r="W435" s="130"/>
      <c r="X435" s="130"/>
      <c r="Y435" s="130"/>
      <c r="Z435" s="130"/>
      <c r="AA435" s="130"/>
      <c r="AB435" s="130"/>
      <c r="AC435" s="130"/>
      <c r="AD435" s="130"/>
      <c r="AE435" s="130"/>
      <c r="AF435" s="130"/>
      <c r="AG435" s="130"/>
      <c r="AH435" s="130"/>
      <c r="AI435" s="130"/>
      <c r="AJ435" s="130"/>
      <c r="AK435" s="130"/>
      <c r="AL435" s="130"/>
    </row>
    <row r="436" spans="1:38" s="55" customFormat="1" ht="12.75">
      <c r="A436" s="311"/>
      <c r="B436" s="406"/>
      <c r="C436" s="319"/>
      <c r="D436" s="327"/>
      <c r="E436" s="63"/>
      <c r="F436" s="322"/>
      <c r="G436" s="87" t="s">
        <v>55</v>
      </c>
      <c r="H436" s="64" t="s">
        <v>56</v>
      </c>
      <c r="I436" s="69">
        <f aca="true" t="shared" si="106" ref="I436:AL436">I430+I432+I434</f>
        <v>1369079</v>
      </c>
      <c r="J436" s="70">
        <f t="shared" si="106"/>
        <v>240000</v>
      </c>
      <c r="K436" s="70">
        <f t="shared" si="106"/>
        <v>240000</v>
      </c>
      <c r="L436" s="70">
        <f t="shared" si="106"/>
        <v>1609079</v>
      </c>
      <c r="M436" s="297">
        <f>L436/G437</f>
        <v>0.8009037972125536</v>
      </c>
      <c r="N436" s="282">
        <f t="shared" si="106"/>
        <v>0</v>
      </c>
      <c r="O436" s="70">
        <f t="shared" si="106"/>
        <v>0</v>
      </c>
      <c r="P436" s="70">
        <f t="shared" si="106"/>
        <v>0</v>
      </c>
      <c r="Q436" s="70">
        <f t="shared" si="106"/>
        <v>0</v>
      </c>
      <c r="R436" s="70">
        <f t="shared" si="106"/>
        <v>0</v>
      </c>
      <c r="S436" s="70">
        <f t="shared" si="106"/>
        <v>0</v>
      </c>
      <c r="T436" s="70">
        <f t="shared" si="106"/>
        <v>0</v>
      </c>
      <c r="U436" s="70">
        <f t="shared" si="106"/>
        <v>0</v>
      </c>
      <c r="V436" s="70">
        <f t="shared" si="106"/>
        <v>0</v>
      </c>
      <c r="W436" s="70">
        <f t="shared" si="106"/>
        <v>0</v>
      </c>
      <c r="X436" s="70">
        <f t="shared" si="106"/>
        <v>0</v>
      </c>
      <c r="Y436" s="70">
        <f t="shared" si="106"/>
        <v>0</v>
      </c>
      <c r="Z436" s="70">
        <f t="shared" si="106"/>
        <v>0</v>
      </c>
      <c r="AA436" s="70">
        <f t="shared" si="106"/>
        <v>0</v>
      </c>
      <c r="AB436" s="70">
        <f t="shared" si="106"/>
        <v>0</v>
      </c>
      <c r="AC436" s="70">
        <f t="shared" si="106"/>
        <v>0</v>
      </c>
      <c r="AD436" s="70">
        <f t="shared" si="106"/>
        <v>0</v>
      </c>
      <c r="AE436" s="70">
        <f t="shared" si="106"/>
        <v>0</v>
      </c>
      <c r="AF436" s="70">
        <f t="shared" si="106"/>
        <v>0</v>
      </c>
      <c r="AG436" s="70">
        <f t="shared" si="106"/>
        <v>0</v>
      </c>
      <c r="AH436" s="70">
        <f t="shared" si="106"/>
        <v>0</v>
      </c>
      <c r="AI436" s="70">
        <f t="shared" si="106"/>
        <v>0</v>
      </c>
      <c r="AJ436" s="70">
        <f t="shared" si="106"/>
        <v>0</v>
      </c>
      <c r="AK436" s="70">
        <f t="shared" si="106"/>
        <v>0</v>
      </c>
      <c r="AL436" s="70">
        <f t="shared" si="106"/>
        <v>0</v>
      </c>
    </row>
    <row r="437" spans="1:38" s="55" customFormat="1" ht="13.5" thickBot="1">
      <c r="A437" s="311"/>
      <c r="B437" s="348"/>
      <c r="C437" s="320"/>
      <c r="D437" s="327"/>
      <c r="E437" s="63"/>
      <c r="F437" s="323"/>
      <c r="G437" s="89">
        <v>2009079</v>
      </c>
      <c r="H437" s="72" t="s">
        <v>57</v>
      </c>
      <c r="I437" s="73">
        <f aca="true" t="shared" si="107" ref="I437:AL437">I431+I433+I435</f>
        <v>0</v>
      </c>
      <c r="J437" s="74">
        <f t="shared" si="107"/>
        <v>0</v>
      </c>
      <c r="K437" s="74">
        <f t="shared" si="107"/>
        <v>0</v>
      </c>
      <c r="L437" s="74">
        <f t="shared" si="107"/>
        <v>0</v>
      </c>
      <c r="M437" s="297"/>
      <c r="N437" s="283">
        <f t="shared" si="107"/>
        <v>0</v>
      </c>
      <c r="O437" s="74">
        <f t="shared" si="107"/>
        <v>0</v>
      </c>
      <c r="P437" s="74">
        <f t="shared" si="107"/>
        <v>0</v>
      </c>
      <c r="Q437" s="74">
        <f t="shared" si="107"/>
        <v>0</v>
      </c>
      <c r="R437" s="74">
        <f t="shared" si="107"/>
        <v>0</v>
      </c>
      <c r="S437" s="74">
        <f t="shared" si="107"/>
        <v>0</v>
      </c>
      <c r="T437" s="74">
        <f t="shared" si="107"/>
        <v>0</v>
      </c>
      <c r="U437" s="74">
        <f t="shared" si="107"/>
        <v>0</v>
      </c>
      <c r="V437" s="74">
        <f t="shared" si="107"/>
        <v>0</v>
      </c>
      <c r="W437" s="74">
        <f t="shared" si="107"/>
        <v>0</v>
      </c>
      <c r="X437" s="74">
        <f t="shared" si="107"/>
        <v>0</v>
      </c>
      <c r="Y437" s="74">
        <f t="shared" si="107"/>
        <v>0</v>
      </c>
      <c r="Z437" s="74">
        <f t="shared" si="107"/>
        <v>0</v>
      </c>
      <c r="AA437" s="74">
        <f t="shared" si="107"/>
        <v>0</v>
      </c>
      <c r="AB437" s="74">
        <f t="shared" si="107"/>
        <v>0</v>
      </c>
      <c r="AC437" s="74">
        <f t="shared" si="107"/>
        <v>0</v>
      </c>
      <c r="AD437" s="74">
        <f t="shared" si="107"/>
        <v>0</v>
      </c>
      <c r="AE437" s="74">
        <f t="shared" si="107"/>
        <v>0</v>
      </c>
      <c r="AF437" s="74">
        <f t="shared" si="107"/>
        <v>0</v>
      </c>
      <c r="AG437" s="74">
        <f t="shared" si="107"/>
        <v>0</v>
      </c>
      <c r="AH437" s="74">
        <f t="shared" si="107"/>
        <v>0</v>
      </c>
      <c r="AI437" s="74">
        <f t="shared" si="107"/>
        <v>0</v>
      </c>
      <c r="AJ437" s="74">
        <f t="shared" si="107"/>
        <v>0</v>
      </c>
      <c r="AK437" s="74">
        <f t="shared" si="107"/>
        <v>0</v>
      </c>
      <c r="AL437" s="74">
        <f t="shared" si="107"/>
        <v>0</v>
      </c>
    </row>
    <row r="438" spans="1:38" s="55" customFormat="1" ht="12.75" customHeight="1">
      <c r="A438" s="317">
        <v>54</v>
      </c>
      <c r="B438" s="405" t="s">
        <v>159</v>
      </c>
      <c r="C438" s="318">
        <v>90019</v>
      </c>
      <c r="D438" s="326" t="s">
        <v>136</v>
      </c>
      <c r="E438" s="57"/>
      <c r="F438" s="314">
        <v>2012</v>
      </c>
      <c r="G438" s="85" t="s">
        <v>47</v>
      </c>
      <c r="H438" s="78" t="s">
        <v>59</v>
      </c>
      <c r="I438" s="60">
        <v>118496</v>
      </c>
      <c r="J438" s="79">
        <v>177744</v>
      </c>
      <c r="K438" s="79">
        <v>177744</v>
      </c>
      <c r="L438" s="79">
        <f>SUM(I438,K438)</f>
        <v>296240</v>
      </c>
      <c r="M438" s="296"/>
      <c r="N438" s="284"/>
      <c r="O438" s="131"/>
      <c r="P438" s="132"/>
      <c r="Q438" s="132"/>
      <c r="R438" s="132"/>
      <c r="S438" s="132"/>
      <c r="T438" s="132"/>
      <c r="U438" s="132"/>
      <c r="V438" s="132"/>
      <c r="W438" s="132"/>
      <c r="X438" s="132"/>
      <c r="Y438" s="132"/>
      <c r="Z438" s="132"/>
      <c r="AA438" s="132"/>
      <c r="AB438" s="132"/>
      <c r="AC438" s="132"/>
      <c r="AD438" s="132"/>
      <c r="AE438" s="132"/>
      <c r="AF438" s="132"/>
      <c r="AG438" s="132"/>
      <c r="AH438" s="132"/>
      <c r="AI438" s="132"/>
      <c r="AJ438" s="132"/>
      <c r="AK438" s="132"/>
      <c r="AL438" s="132"/>
    </row>
    <row r="439" spans="1:38" s="55" customFormat="1" ht="11.25" customHeight="1">
      <c r="A439" s="311"/>
      <c r="B439" s="406"/>
      <c r="C439" s="319"/>
      <c r="D439" s="327"/>
      <c r="E439" s="63"/>
      <c r="F439" s="322"/>
      <c r="G439" s="324">
        <v>296240</v>
      </c>
      <c r="H439" s="64" t="s">
        <v>60</v>
      </c>
      <c r="I439" s="65"/>
      <c r="J439" s="66"/>
      <c r="K439" s="66"/>
      <c r="L439" s="66"/>
      <c r="M439" s="273"/>
      <c r="N439" s="281"/>
      <c r="O439" s="81"/>
      <c r="P439" s="130"/>
      <c r="Q439" s="130"/>
      <c r="R439" s="130"/>
      <c r="S439" s="130"/>
      <c r="T439" s="130"/>
      <c r="U439" s="130"/>
      <c r="V439" s="130"/>
      <c r="W439" s="130"/>
      <c r="X439" s="130"/>
      <c r="Y439" s="130"/>
      <c r="Z439" s="130"/>
      <c r="AA439" s="130"/>
      <c r="AB439" s="130"/>
      <c r="AC439" s="130"/>
      <c r="AD439" s="130"/>
      <c r="AE439" s="130"/>
      <c r="AF439" s="130"/>
      <c r="AG439" s="130"/>
      <c r="AH439" s="130"/>
      <c r="AI439" s="130"/>
      <c r="AJ439" s="130"/>
      <c r="AK439" s="130"/>
      <c r="AL439" s="130"/>
    </row>
    <row r="440" spans="1:38" s="55" customFormat="1" ht="11.25" customHeight="1">
      <c r="A440" s="311"/>
      <c r="B440" s="406"/>
      <c r="C440" s="319"/>
      <c r="D440" s="327"/>
      <c r="E440" s="63"/>
      <c r="F440" s="322"/>
      <c r="G440" s="325"/>
      <c r="H440" s="64" t="s">
        <v>50</v>
      </c>
      <c r="I440" s="65"/>
      <c r="J440" s="66"/>
      <c r="K440" s="66"/>
      <c r="L440" s="66"/>
      <c r="M440" s="273"/>
      <c r="N440" s="281"/>
      <c r="O440" s="81"/>
      <c r="P440" s="130"/>
      <c r="Q440" s="130"/>
      <c r="R440" s="130"/>
      <c r="S440" s="130"/>
      <c r="T440" s="130"/>
      <c r="U440" s="130"/>
      <c r="V440" s="130"/>
      <c r="W440" s="130"/>
      <c r="X440" s="130"/>
      <c r="Y440" s="130"/>
      <c r="Z440" s="130"/>
      <c r="AA440" s="130"/>
      <c r="AB440" s="130"/>
      <c r="AC440" s="130"/>
      <c r="AD440" s="130"/>
      <c r="AE440" s="130"/>
      <c r="AF440" s="130"/>
      <c r="AG440" s="130"/>
      <c r="AH440" s="130"/>
      <c r="AI440" s="130"/>
      <c r="AJ440" s="130"/>
      <c r="AK440" s="130"/>
      <c r="AL440" s="130"/>
    </row>
    <row r="441" spans="1:38" s="55" customFormat="1" ht="11.25" customHeight="1">
      <c r="A441" s="311"/>
      <c r="B441" s="406"/>
      <c r="C441" s="319"/>
      <c r="D441" s="327"/>
      <c r="E441" s="63" t="s">
        <v>41</v>
      </c>
      <c r="F441" s="315"/>
      <c r="G441" s="87" t="s">
        <v>51</v>
      </c>
      <c r="H441" s="64" t="s">
        <v>52</v>
      </c>
      <c r="I441" s="65"/>
      <c r="J441" s="66"/>
      <c r="K441" s="66"/>
      <c r="L441" s="66"/>
      <c r="M441" s="273"/>
      <c r="N441" s="281"/>
      <c r="O441" s="81"/>
      <c r="P441" s="130"/>
      <c r="Q441" s="130"/>
      <c r="R441" s="130"/>
      <c r="S441" s="130"/>
      <c r="T441" s="130"/>
      <c r="U441" s="130"/>
      <c r="V441" s="130"/>
      <c r="W441" s="130"/>
      <c r="X441" s="130"/>
      <c r="Y441" s="130"/>
      <c r="Z441" s="130"/>
      <c r="AA441" s="130"/>
      <c r="AB441" s="130"/>
      <c r="AC441" s="130"/>
      <c r="AD441" s="130"/>
      <c r="AE441" s="130"/>
      <c r="AF441" s="130"/>
      <c r="AG441" s="130"/>
      <c r="AH441" s="130"/>
      <c r="AI441" s="130"/>
      <c r="AJ441" s="130"/>
      <c r="AK441" s="130"/>
      <c r="AL441" s="130"/>
    </row>
    <row r="442" spans="1:38" s="55" customFormat="1" ht="11.25" customHeight="1">
      <c r="A442" s="311"/>
      <c r="B442" s="406"/>
      <c r="C442" s="319"/>
      <c r="D442" s="327"/>
      <c r="E442" s="63"/>
      <c r="F442" s="321">
        <v>2013</v>
      </c>
      <c r="G442" s="324">
        <v>0</v>
      </c>
      <c r="H442" s="64" t="s">
        <v>53</v>
      </c>
      <c r="I442" s="65"/>
      <c r="J442" s="66"/>
      <c r="K442" s="66"/>
      <c r="L442" s="66"/>
      <c r="M442" s="273"/>
      <c r="N442" s="281"/>
      <c r="O442" s="81"/>
      <c r="P442" s="130"/>
      <c r="Q442" s="130"/>
      <c r="R442" s="130"/>
      <c r="S442" s="130"/>
      <c r="T442" s="130"/>
      <c r="U442" s="130"/>
      <c r="V442" s="130"/>
      <c r="W442" s="130"/>
      <c r="X442" s="130"/>
      <c r="Y442" s="130"/>
      <c r="Z442" s="130"/>
      <c r="AA442" s="130"/>
      <c r="AB442" s="130"/>
      <c r="AC442" s="130"/>
      <c r="AD442" s="130"/>
      <c r="AE442" s="130"/>
      <c r="AF442" s="130"/>
      <c r="AG442" s="130"/>
      <c r="AH442" s="130"/>
      <c r="AI442" s="130"/>
      <c r="AJ442" s="130"/>
      <c r="AK442" s="130"/>
      <c r="AL442" s="130"/>
    </row>
    <row r="443" spans="1:38" s="55" customFormat="1" ht="11.25" customHeight="1">
      <c r="A443" s="311"/>
      <c r="B443" s="406"/>
      <c r="C443" s="319"/>
      <c r="D443" s="327"/>
      <c r="E443" s="63"/>
      <c r="F443" s="322"/>
      <c r="G443" s="325"/>
      <c r="H443" s="64" t="s">
        <v>54</v>
      </c>
      <c r="I443" s="65"/>
      <c r="J443" s="66"/>
      <c r="K443" s="66"/>
      <c r="L443" s="66"/>
      <c r="M443" s="273"/>
      <c r="N443" s="281"/>
      <c r="O443" s="81"/>
      <c r="P443" s="130"/>
      <c r="Q443" s="130"/>
      <c r="R443" s="130"/>
      <c r="S443" s="130"/>
      <c r="T443" s="130"/>
      <c r="U443" s="130"/>
      <c r="V443" s="130"/>
      <c r="W443" s="130"/>
      <c r="X443" s="130"/>
      <c r="Y443" s="130"/>
      <c r="Z443" s="130"/>
      <c r="AA443" s="130"/>
      <c r="AB443" s="130"/>
      <c r="AC443" s="130"/>
      <c r="AD443" s="130"/>
      <c r="AE443" s="130"/>
      <c r="AF443" s="130"/>
      <c r="AG443" s="130"/>
      <c r="AH443" s="130"/>
      <c r="AI443" s="130"/>
      <c r="AJ443" s="130"/>
      <c r="AK443" s="130"/>
      <c r="AL443" s="130"/>
    </row>
    <row r="444" spans="1:38" s="55" customFormat="1" ht="12.75">
      <c r="A444" s="311"/>
      <c r="B444" s="406"/>
      <c r="C444" s="319"/>
      <c r="D444" s="327"/>
      <c r="E444" s="63"/>
      <c r="F444" s="322"/>
      <c r="G444" s="87" t="s">
        <v>55</v>
      </c>
      <c r="H444" s="64" t="s">
        <v>56</v>
      </c>
      <c r="I444" s="69">
        <f aca="true" t="shared" si="108" ref="I444:AL444">I438+I440+I442</f>
        <v>118496</v>
      </c>
      <c r="J444" s="70">
        <f t="shared" si="108"/>
        <v>177744</v>
      </c>
      <c r="K444" s="70">
        <f t="shared" si="108"/>
        <v>177744</v>
      </c>
      <c r="L444" s="70">
        <f t="shared" si="108"/>
        <v>296240</v>
      </c>
      <c r="M444" s="297">
        <f>L444/G445</f>
        <v>1</v>
      </c>
      <c r="N444" s="282">
        <f t="shared" si="108"/>
        <v>0</v>
      </c>
      <c r="O444" s="70">
        <f t="shared" si="108"/>
        <v>0</v>
      </c>
      <c r="P444" s="70">
        <f t="shared" si="108"/>
        <v>0</v>
      </c>
      <c r="Q444" s="70">
        <f t="shared" si="108"/>
        <v>0</v>
      </c>
      <c r="R444" s="70">
        <f t="shared" si="108"/>
        <v>0</v>
      </c>
      <c r="S444" s="70">
        <f t="shared" si="108"/>
        <v>0</v>
      </c>
      <c r="T444" s="70">
        <f t="shared" si="108"/>
        <v>0</v>
      </c>
      <c r="U444" s="70">
        <f t="shared" si="108"/>
        <v>0</v>
      </c>
      <c r="V444" s="70">
        <f t="shared" si="108"/>
        <v>0</v>
      </c>
      <c r="W444" s="70">
        <f t="shared" si="108"/>
        <v>0</v>
      </c>
      <c r="X444" s="70">
        <f t="shared" si="108"/>
        <v>0</v>
      </c>
      <c r="Y444" s="70">
        <f t="shared" si="108"/>
        <v>0</v>
      </c>
      <c r="Z444" s="70">
        <f t="shared" si="108"/>
        <v>0</v>
      </c>
      <c r="AA444" s="70">
        <f t="shared" si="108"/>
        <v>0</v>
      </c>
      <c r="AB444" s="70">
        <f t="shared" si="108"/>
        <v>0</v>
      </c>
      <c r="AC444" s="70">
        <f t="shared" si="108"/>
        <v>0</v>
      </c>
      <c r="AD444" s="70">
        <f t="shared" si="108"/>
        <v>0</v>
      </c>
      <c r="AE444" s="70">
        <f t="shared" si="108"/>
        <v>0</v>
      </c>
      <c r="AF444" s="70">
        <f t="shared" si="108"/>
        <v>0</v>
      </c>
      <c r="AG444" s="70">
        <f t="shared" si="108"/>
        <v>0</v>
      </c>
      <c r="AH444" s="70">
        <f t="shared" si="108"/>
        <v>0</v>
      </c>
      <c r="AI444" s="70">
        <f t="shared" si="108"/>
        <v>0</v>
      </c>
      <c r="AJ444" s="70">
        <f t="shared" si="108"/>
        <v>0</v>
      </c>
      <c r="AK444" s="70">
        <f t="shared" si="108"/>
        <v>0</v>
      </c>
      <c r="AL444" s="70">
        <f t="shared" si="108"/>
        <v>0</v>
      </c>
    </row>
    <row r="445" spans="1:38" s="55" customFormat="1" ht="18" customHeight="1" thickBot="1">
      <c r="A445" s="311"/>
      <c r="B445" s="348"/>
      <c r="C445" s="320"/>
      <c r="D445" s="313"/>
      <c r="E445" s="77"/>
      <c r="F445" s="323"/>
      <c r="G445" s="89">
        <v>296240</v>
      </c>
      <c r="H445" s="72" t="s">
        <v>57</v>
      </c>
      <c r="I445" s="73">
        <f aca="true" t="shared" si="109" ref="I445:AL445">I439+I441+I443</f>
        <v>0</v>
      </c>
      <c r="J445" s="74">
        <f t="shared" si="109"/>
        <v>0</v>
      </c>
      <c r="K445" s="74">
        <f t="shared" si="109"/>
        <v>0</v>
      </c>
      <c r="L445" s="74">
        <f t="shared" si="109"/>
        <v>0</v>
      </c>
      <c r="M445" s="297"/>
      <c r="N445" s="283">
        <f t="shared" si="109"/>
        <v>0</v>
      </c>
      <c r="O445" s="82">
        <f t="shared" si="109"/>
        <v>0</v>
      </c>
      <c r="P445" s="82">
        <f t="shared" si="109"/>
        <v>0</v>
      </c>
      <c r="Q445" s="82">
        <f t="shared" si="109"/>
        <v>0</v>
      </c>
      <c r="R445" s="82">
        <f t="shared" si="109"/>
        <v>0</v>
      </c>
      <c r="S445" s="82">
        <f t="shared" si="109"/>
        <v>0</v>
      </c>
      <c r="T445" s="82">
        <f t="shared" si="109"/>
        <v>0</v>
      </c>
      <c r="U445" s="82">
        <f t="shared" si="109"/>
        <v>0</v>
      </c>
      <c r="V445" s="82">
        <f t="shared" si="109"/>
        <v>0</v>
      </c>
      <c r="W445" s="82">
        <f t="shared" si="109"/>
        <v>0</v>
      </c>
      <c r="X445" s="82">
        <f t="shared" si="109"/>
        <v>0</v>
      </c>
      <c r="Y445" s="82">
        <f t="shared" si="109"/>
        <v>0</v>
      </c>
      <c r="Z445" s="82">
        <f t="shared" si="109"/>
        <v>0</v>
      </c>
      <c r="AA445" s="82">
        <f t="shared" si="109"/>
        <v>0</v>
      </c>
      <c r="AB445" s="82">
        <f t="shared" si="109"/>
        <v>0</v>
      </c>
      <c r="AC445" s="82">
        <f t="shared" si="109"/>
        <v>0</v>
      </c>
      <c r="AD445" s="82">
        <f t="shared" si="109"/>
        <v>0</v>
      </c>
      <c r="AE445" s="82">
        <f t="shared" si="109"/>
        <v>0</v>
      </c>
      <c r="AF445" s="82">
        <f t="shared" si="109"/>
        <v>0</v>
      </c>
      <c r="AG445" s="82">
        <f t="shared" si="109"/>
        <v>0</v>
      </c>
      <c r="AH445" s="82">
        <f t="shared" si="109"/>
        <v>0</v>
      </c>
      <c r="AI445" s="82">
        <f t="shared" si="109"/>
        <v>0</v>
      </c>
      <c r="AJ445" s="82">
        <f t="shared" si="109"/>
        <v>0</v>
      </c>
      <c r="AK445" s="82">
        <f t="shared" si="109"/>
        <v>0</v>
      </c>
      <c r="AL445" s="82">
        <f t="shared" si="109"/>
        <v>0</v>
      </c>
    </row>
    <row r="446" spans="1:38" s="139" customFormat="1" ht="12.75">
      <c r="A446" s="317">
        <v>55</v>
      </c>
      <c r="B446" s="302" t="s">
        <v>24</v>
      </c>
      <c r="C446" s="413">
        <v>90095</v>
      </c>
      <c r="D446" s="326" t="s">
        <v>136</v>
      </c>
      <c r="E446" s="168"/>
      <c r="F446" s="308">
        <v>2012</v>
      </c>
      <c r="G446" s="85" t="s">
        <v>47</v>
      </c>
      <c r="H446" s="134" t="s">
        <v>59</v>
      </c>
      <c r="I446" s="135">
        <v>405359</v>
      </c>
      <c r="J446" s="136">
        <v>239530</v>
      </c>
      <c r="K446" s="136">
        <v>239530</v>
      </c>
      <c r="L446" s="136">
        <f>SUM(I446,K446)</f>
        <v>644889</v>
      </c>
      <c r="M446" s="296"/>
      <c r="N446" s="290">
        <v>3685</v>
      </c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</row>
    <row r="447" spans="1:38" s="139" customFormat="1" ht="12.75">
      <c r="A447" s="311"/>
      <c r="B447" s="303"/>
      <c r="C447" s="414"/>
      <c r="D447" s="327"/>
      <c r="E447" s="169"/>
      <c r="F447" s="306"/>
      <c r="G447" s="324">
        <v>674369</v>
      </c>
      <c r="H447" s="141" t="s">
        <v>60</v>
      </c>
      <c r="I447" s="142">
        <v>62646</v>
      </c>
      <c r="J447" s="143"/>
      <c r="K447" s="143"/>
      <c r="L447" s="143">
        <f>SUM(I447,K447)</f>
        <v>62646</v>
      </c>
      <c r="M447" s="144"/>
      <c r="N447" s="291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  <c r="AA447" s="145"/>
      <c r="AB447" s="145"/>
      <c r="AC447" s="145"/>
      <c r="AD447" s="145"/>
      <c r="AE447" s="145"/>
      <c r="AF447" s="145"/>
      <c r="AG447" s="145"/>
      <c r="AH447" s="145"/>
      <c r="AI447" s="145"/>
      <c r="AJ447" s="145"/>
      <c r="AK447" s="145"/>
      <c r="AL447" s="145"/>
    </row>
    <row r="448" spans="1:38" s="139" customFormat="1" ht="9.75" customHeight="1">
      <c r="A448" s="311"/>
      <c r="B448" s="303"/>
      <c r="C448" s="414"/>
      <c r="D448" s="327"/>
      <c r="E448" s="169"/>
      <c r="F448" s="306"/>
      <c r="G448" s="325"/>
      <c r="H448" s="141" t="s">
        <v>50</v>
      </c>
      <c r="I448" s="142"/>
      <c r="J448" s="143"/>
      <c r="K448" s="143"/>
      <c r="L448" s="143"/>
      <c r="M448" s="144"/>
      <c r="N448" s="291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  <c r="AB448" s="145"/>
      <c r="AC448" s="145"/>
      <c r="AD448" s="145"/>
      <c r="AE448" s="145"/>
      <c r="AF448" s="145"/>
      <c r="AG448" s="145"/>
      <c r="AH448" s="145"/>
      <c r="AI448" s="145"/>
      <c r="AJ448" s="145"/>
      <c r="AK448" s="145"/>
      <c r="AL448" s="145"/>
    </row>
    <row r="449" spans="1:38" s="139" customFormat="1" ht="9.75" customHeight="1">
      <c r="A449" s="311"/>
      <c r="B449" s="303"/>
      <c r="C449" s="414"/>
      <c r="D449" s="327"/>
      <c r="E449" s="169" t="s">
        <v>41</v>
      </c>
      <c r="F449" s="309"/>
      <c r="G449" s="87" t="s">
        <v>51</v>
      </c>
      <c r="H449" s="141" t="s">
        <v>52</v>
      </c>
      <c r="I449" s="142"/>
      <c r="J449" s="143"/>
      <c r="K449" s="143"/>
      <c r="L449" s="143"/>
      <c r="M449" s="144"/>
      <c r="N449" s="291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  <c r="AB449" s="145"/>
      <c r="AC449" s="145"/>
      <c r="AD449" s="145"/>
      <c r="AE449" s="145"/>
      <c r="AF449" s="145"/>
      <c r="AG449" s="145"/>
      <c r="AH449" s="145"/>
      <c r="AI449" s="145"/>
      <c r="AJ449" s="145"/>
      <c r="AK449" s="145"/>
      <c r="AL449" s="145"/>
    </row>
    <row r="450" spans="1:38" s="139" customFormat="1" ht="9.75" customHeight="1">
      <c r="A450" s="311"/>
      <c r="B450" s="303"/>
      <c r="C450" s="414"/>
      <c r="D450" s="327"/>
      <c r="E450" s="169"/>
      <c r="F450" s="305">
        <v>2017</v>
      </c>
      <c r="G450" s="324">
        <v>62646</v>
      </c>
      <c r="H450" s="141" t="s">
        <v>53</v>
      </c>
      <c r="I450" s="142"/>
      <c r="J450" s="143"/>
      <c r="K450" s="143"/>
      <c r="L450" s="143"/>
      <c r="M450" s="144"/>
      <c r="N450" s="291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/>
      <c r="AB450" s="145"/>
      <c r="AC450" s="145"/>
      <c r="AD450" s="145"/>
      <c r="AE450" s="145"/>
      <c r="AF450" s="145"/>
      <c r="AG450" s="145"/>
      <c r="AH450" s="145"/>
      <c r="AI450" s="145"/>
      <c r="AJ450" s="145"/>
      <c r="AK450" s="145"/>
      <c r="AL450" s="145"/>
    </row>
    <row r="451" spans="1:38" s="139" customFormat="1" ht="9.75" customHeight="1">
      <c r="A451" s="311"/>
      <c r="B451" s="303"/>
      <c r="C451" s="414"/>
      <c r="D451" s="327"/>
      <c r="E451" s="169"/>
      <c r="F451" s="306"/>
      <c r="G451" s="325"/>
      <c r="H451" s="141" t="s">
        <v>54</v>
      </c>
      <c r="I451" s="142"/>
      <c r="J451" s="143"/>
      <c r="K451" s="143"/>
      <c r="L451" s="143"/>
      <c r="M451" s="144"/>
      <c r="N451" s="291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  <c r="AB451" s="145"/>
      <c r="AC451" s="145"/>
      <c r="AD451" s="145"/>
      <c r="AE451" s="145"/>
      <c r="AF451" s="145"/>
      <c r="AG451" s="145"/>
      <c r="AH451" s="145"/>
      <c r="AI451" s="145"/>
      <c r="AJ451" s="145"/>
      <c r="AK451" s="145"/>
      <c r="AL451" s="145"/>
    </row>
    <row r="452" spans="1:38" s="139" customFormat="1" ht="12.75">
      <c r="A452" s="311"/>
      <c r="B452" s="303"/>
      <c r="C452" s="414"/>
      <c r="D452" s="327"/>
      <c r="E452" s="169"/>
      <c r="F452" s="306"/>
      <c r="G452" s="87" t="s">
        <v>55</v>
      </c>
      <c r="H452" s="141" t="s">
        <v>56</v>
      </c>
      <c r="I452" s="147">
        <f aca="true" t="shared" si="110" ref="I452:AL452">I446+I448+I450</f>
        <v>405359</v>
      </c>
      <c r="J452" s="148">
        <f t="shared" si="110"/>
        <v>239530</v>
      </c>
      <c r="K452" s="148">
        <f t="shared" si="110"/>
        <v>239530</v>
      </c>
      <c r="L452" s="148">
        <f t="shared" si="110"/>
        <v>644889</v>
      </c>
      <c r="M452" s="297">
        <f>L452/G453</f>
        <v>0.875001187221427</v>
      </c>
      <c r="N452" s="292">
        <f t="shared" si="110"/>
        <v>3685</v>
      </c>
      <c r="O452" s="148">
        <f t="shared" si="110"/>
        <v>0</v>
      </c>
      <c r="P452" s="148">
        <f t="shared" si="110"/>
        <v>0</v>
      </c>
      <c r="Q452" s="148">
        <f t="shared" si="110"/>
        <v>0</v>
      </c>
      <c r="R452" s="148">
        <f t="shared" si="110"/>
        <v>0</v>
      </c>
      <c r="S452" s="148">
        <f t="shared" si="110"/>
        <v>0</v>
      </c>
      <c r="T452" s="148">
        <f t="shared" si="110"/>
        <v>0</v>
      </c>
      <c r="U452" s="148">
        <f t="shared" si="110"/>
        <v>0</v>
      </c>
      <c r="V452" s="148">
        <f t="shared" si="110"/>
        <v>0</v>
      </c>
      <c r="W452" s="148">
        <f t="shared" si="110"/>
        <v>0</v>
      </c>
      <c r="X452" s="148">
        <f t="shared" si="110"/>
        <v>0</v>
      </c>
      <c r="Y452" s="148">
        <f t="shared" si="110"/>
        <v>0</v>
      </c>
      <c r="Z452" s="148">
        <f t="shared" si="110"/>
        <v>0</v>
      </c>
      <c r="AA452" s="148">
        <f t="shared" si="110"/>
        <v>0</v>
      </c>
      <c r="AB452" s="148">
        <f t="shared" si="110"/>
        <v>0</v>
      </c>
      <c r="AC452" s="148">
        <f t="shared" si="110"/>
        <v>0</v>
      </c>
      <c r="AD452" s="148">
        <f t="shared" si="110"/>
        <v>0</v>
      </c>
      <c r="AE452" s="148">
        <f t="shared" si="110"/>
        <v>0</v>
      </c>
      <c r="AF452" s="148">
        <f t="shared" si="110"/>
        <v>0</v>
      </c>
      <c r="AG452" s="148">
        <f t="shared" si="110"/>
        <v>0</v>
      </c>
      <c r="AH452" s="148">
        <f t="shared" si="110"/>
        <v>0</v>
      </c>
      <c r="AI452" s="148">
        <f t="shared" si="110"/>
        <v>0</v>
      </c>
      <c r="AJ452" s="148">
        <f t="shared" si="110"/>
        <v>0</v>
      </c>
      <c r="AK452" s="148">
        <f t="shared" si="110"/>
        <v>0</v>
      </c>
      <c r="AL452" s="148">
        <f t="shared" si="110"/>
        <v>0</v>
      </c>
    </row>
    <row r="453" spans="1:38" s="139" customFormat="1" ht="13.5" thickBot="1">
      <c r="A453" s="312"/>
      <c r="B453" s="304"/>
      <c r="C453" s="415"/>
      <c r="D453" s="313"/>
      <c r="E453" s="170"/>
      <c r="F453" s="307"/>
      <c r="G453" s="89">
        <v>737015</v>
      </c>
      <c r="H453" s="150" t="s">
        <v>57</v>
      </c>
      <c r="I453" s="151">
        <f aca="true" t="shared" si="111" ref="I453:AL453">I447+I449+I451</f>
        <v>62646</v>
      </c>
      <c r="J453" s="152">
        <f t="shared" si="111"/>
        <v>0</v>
      </c>
      <c r="K453" s="152">
        <f t="shared" si="111"/>
        <v>0</v>
      </c>
      <c r="L453" s="152">
        <f t="shared" si="111"/>
        <v>62646</v>
      </c>
      <c r="M453" s="298">
        <f>L453/G450</f>
        <v>1</v>
      </c>
      <c r="N453" s="293">
        <f t="shared" si="111"/>
        <v>0</v>
      </c>
      <c r="O453" s="152">
        <f t="shared" si="111"/>
        <v>0</v>
      </c>
      <c r="P453" s="152">
        <f t="shared" si="111"/>
        <v>0</v>
      </c>
      <c r="Q453" s="152">
        <f t="shared" si="111"/>
        <v>0</v>
      </c>
      <c r="R453" s="152">
        <f t="shared" si="111"/>
        <v>0</v>
      </c>
      <c r="S453" s="152">
        <f t="shared" si="111"/>
        <v>0</v>
      </c>
      <c r="T453" s="152">
        <f t="shared" si="111"/>
        <v>0</v>
      </c>
      <c r="U453" s="152">
        <f t="shared" si="111"/>
        <v>0</v>
      </c>
      <c r="V453" s="152">
        <f t="shared" si="111"/>
        <v>0</v>
      </c>
      <c r="W453" s="152">
        <f t="shared" si="111"/>
        <v>0</v>
      </c>
      <c r="X453" s="152">
        <f t="shared" si="111"/>
        <v>0</v>
      </c>
      <c r="Y453" s="152">
        <f t="shared" si="111"/>
        <v>0</v>
      </c>
      <c r="Z453" s="152">
        <f t="shared" si="111"/>
        <v>0</v>
      </c>
      <c r="AA453" s="152">
        <f t="shared" si="111"/>
        <v>0</v>
      </c>
      <c r="AB453" s="152">
        <f t="shared" si="111"/>
        <v>0</v>
      </c>
      <c r="AC453" s="152">
        <f t="shared" si="111"/>
        <v>0</v>
      </c>
      <c r="AD453" s="152">
        <f t="shared" si="111"/>
        <v>0</v>
      </c>
      <c r="AE453" s="152">
        <f t="shared" si="111"/>
        <v>0</v>
      </c>
      <c r="AF453" s="152">
        <f t="shared" si="111"/>
        <v>0</v>
      </c>
      <c r="AG453" s="152">
        <f t="shared" si="111"/>
        <v>0</v>
      </c>
      <c r="AH453" s="152">
        <f t="shared" si="111"/>
        <v>0</v>
      </c>
      <c r="AI453" s="152">
        <f t="shared" si="111"/>
        <v>0</v>
      </c>
      <c r="AJ453" s="152">
        <f t="shared" si="111"/>
        <v>0</v>
      </c>
      <c r="AK453" s="152">
        <f t="shared" si="111"/>
        <v>0</v>
      </c>
      <c r="AL453" s="152">
        <f t="shared" si="111"/>
        <v>0</v>
      </c>
    </row>
    <row r="454" spans="1:38" s="55" customFormat="1" ht="12.75" customHeight="1">
      <c r="A454" s="317">
        <v>56</v>
      </c>
      <c r="B454" s="405" t="s">
        <v>143</v>
      </c>
      <c r="C454" s="318">
        <v>92601</v>
      </c>
      <c r="D454" s="326" t="s">
        <v>85</v>
      </c>
      <c r="E454" s="57"/>
      <c r="F454" s="314">
        <v>2011</v>
      </c>
      <c r="G454" s="85" t="s">
        <v>47</v>
      </c>
      <c r="H454" s="59" t="s">
        <v>59</v>
      </c>
      <c r="I454" s="60">
        <v>5978</v>
      </c>
      <c r="J454" s="61">
        <v>5978</v>
      </c>
      <c r="K454" s="61">
        <v>5978</v>
      </c>
      <c r="L454" s="61">
        <f>SUM(I454,K454)</f>
        <v>11956</v>
      </c>
      <c r="M454" s="296"/>
      <c r="N454" s="280"/>
      <c r="O454" s="128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  <c r="Z454" s="129"/>
      <c r="AA454" s="129"/>
      <c r="AB454" s="129"/>
      <c r="AC454" s="129"/>
      <c r="AD454" s="129"/>
      <c r="AE454" s="129"/>
      <c r="AF454" s="129"/>
      <c r="AG454" s="129"/>
      <c r="AH454" s="129"/>
      <c r="AI454" s="129"/>
      <c r="AJ454" s="129"/>
      <c r="AK454" s="129"/>
      <c r="AL454" s="129"/>
    </row>
    <row r="455" spans="1:38" s="55" customFormat="1" ht="12.75">
      <c r="A455" s="311"/>
      <c r="B455" s="406"/>
      <c r="C455" s="319"/>
      <c r="D455" s="327"/>
      <c r="E455" s="63"/>
      <c r="F455" s="322"/>
      <c r="G455" s="324">
        <v>23912</v>
      </c>
      <c r="H455" s="64" t="s">
        <v>60</v>
      </c>
      <c r="I455" s="65"/>
      <c r="J455" s="66"/>
      <c r="K455" s="66"/>
      <c r="L455" s="66"/>
      <c r="M455" s="273"/>
      <c r="N455" s="281"/>
      <c r="O455" s="81"/>
      <c r="P455" s="130"/>
      <c r="Q455" s="130"/>
      <c r="R455" s="130"/>
      <c r="S455" s="130"/>
      <c r="T455" s="130"/>
      <c r="U455" s="130"/>
      <c r="V455" s="130"/>
      <c r="W455" s="130"/>
      <c r="X455" s="130"/>
      <c r="Y455" s="130"/>
      <c r="Z455" s="130"/>
      <c r="AA455" s="130"/>
      <c r="AB455" s="130"/>
      <c r="AC455" s="130"/>
      <c r="AD455" s="130"/>
      <c r="AE455" s="130"/>
      <c r="AF455" s="130"/>
      <c r="AG455" s="130"/>
      <c r="AH455" s="130"/>
      <c r="AI455" s="130"/>
      <c r="AJ455" s="130"/>
      <c r="AK455" s="130"/>
      <c r="AL455" s="130"/>
    </row>
    <row r="456" spans="1:38" s="55" customFormat="1" ht="12.75">
      <c r="A456" s="311"/>
      <c r="B456" s="406"/>
      <c r="C456" s="319"/>
      <c r="D456" s="327"/>
      <c r="E456" s="63"/>
      <c r="F456" s="322"/>
      <c r="G456" s="325"/>
      <c r="H456" s="64" t="s">
        <v>50</v>
      </c>
      <c r="I456" s="65"/>
      <c r="J456" s="66"/>
      <c r="K456" s="66"/>
      <c r="L456" s="66"/>
      <c r="M456" s="273"/>
      <c r="N456" s="281"/>
      <c r="O456" s="81"/>
      <c r="P456" s="130"/>
      <c r="Q456" s="130"/>
      <c r="R456" s="130"/>
      <c r="S456" s="130"/>
      <c r="T456" s="130"/>
      <c r="U456" s="130"/>
      <c r="V456" s="130"/>
      <c r="W456" s="130"/>
      <c r="X456" s="130"/>
      <c r="Y456" s="130"/>
      <c r="Z456" s="130"/>
      <c r="AA456" s="130"/>
      <c r="AB456" s="130"/>
      <c r="AC456" s="130"/>
      <c r="AD456" s="130"/>
      <c r="AE456" s="130"/>
      <c r="AF456" s="130"/>
      <c r="AG456" s="130"/>
      <c r="AH456" s="130"/>
      <c r="AI456" s="130"/>
      <c r="AJ456" s="130"/>
      <c r="AK456" s="130"/>
      <c r="AL456" s="130"/>
    </row>
    <row r="457" spans="1:38" s="55" customFormat="1" ht="12.75">
      <c r="A457" s="311"/>
      <c r="B457" s="406"/>
      <c r="C457" s="319"/>
      <c r="D457" s="327"/>
      <c r="E457" s="63"/>
      <c r="F457" s="315"/>
      <c r="G457" s="87" t="s">
        <v>51</v>
      </c>
      <c r="H457" s="64" t="s">
        <v>52</v>
      </c>
      <c r="I457" s="65"/>
      <c r="J457" s="66"/>
      <c r="K457" s="66"/>
      <c r="L457" s="66"/>
      <c r="M457" s="273"/>
      <c r="N457" s="281"/>
      <c r="O457" s="81"/>
      <c r="P457" s="130"/>
      <c r="Q457" s="130"/>
      <c r="R457" s="130"/>
      <c r="S457" s="130"/>
      <c r="T457" s="130"/>
      <c r="U457" s="130"/>
      <c r="V457" s="130"/>
      <c r="W457" s="130"/>
      <c r="X457" s="130"/>
      <c r="Y457" s="130"/>
      <c r="Z457" s="130"/>
      <c r="AA457" s="130"/>
      <c r="AB457" s="130"/>
      <c r="AC457" s="130"/>
      <c r="AD457" s="130"/>
      <c r="AE457" s="130"/>
      <c r="AF457" s="130"/>
      <c r="AG457" s="130"/>
      <c r="AH457" s="130"/>
      <c r="AI457" s="130"/>
      <c r="AJ457" s="130"/>
      <c r="AK457" s="130"/>
      <c r="AL457" s="130"/>
    </row>
    <row r="458" spans="1:38" s="55" customFormat="1" ht="12.75">
      <c r="A458" s="311"/>
      <c r="B458" s="406"/>
      <c r="C458" s="319"/>
      <c r="D458" s="327"/>
      <c r="E458" s="63"/>
      <c r="F458" s="321">
        <v>2015</v>
      </c>
      <c r="G458" s="324">
        <v>0</v>
      </c>
      <c r="H458" s="64" t="s">
        <v>53</v>
      </c>
      <c r="I458" s="65"/>
      <c r="J458" s="66"/>
      <c r="K458" s="66"/>
      <c r="L458" s="66"/>
      <c r="M458" s="273"/>
      <c r="N458" s="281"/>
      <c r="O458" s="81"/>
      <c r="P458" s="130"/>
      <c r="Q458" s="130"/>
      <c r="R458" s="130"/>
      <c r="S458" s="130"/>
      <c r="T458" s="130"/>
      <c r="U458" s="130"/>
      <c r="V458" s="130"/>
      <c r="W458" s="130"/>
      <c r="X458" s="130"/>
      <c r="Y458" s="130"/>
      <c r="Z458" s="130"/>
      <c r="AA458" s="130"/>
      <c r="AB458" s="130"/>
      <c r="AC458" s="130"/>
      <c r="AD458" s="130"/>
      <c r="AE458" s="130"/>
      <c r="AF458" s="130"/>
      <c r="AG458" s="130"/>
      <c r="AH458" s="130"/>
      <c r="AI458" s="130"/>
      <c r="AJ458" s="130"/>
      <c r="AK458" s="130"/>
      <c r="AL458" s="130"/>
    </row>
    <row r="459" spans="1:38" s="55" customFormat="1" ht="12.75">
      <c r="A459" s="311"/>
      <c r="B459" s="406"/>
      <c r="C459" s="319"/>
      <c r="D459" s="327"/>
      <c r="E459" s="63"/>
      <c r="F459" s="322"/>
      <c r="G459" s="325"/>
      <c r="H459" s="64" t="s">
        <v>54</v>
      </c>
      <c r="I459" s="65"/>
      <c r="J459" s="66"/>
      <c r="K459" s="66"/>
      <c r="L459" s="66"/>
      <c r="M459" s="273"/>
      <c r="N459" s="281"/>
      <c r="O459" s="81"/>
      <c r="P459" s="130"/>
      <c r="Q459" s="130"/>
      <c r="R459" s="130"/>
      <c r="S459" s="130"/>
      <c r="T459" s="130"/>
      <c r="U459" s="130"/>
      <c r="V459" s="130"/>
      <c r="W459" s="130"/>
      <c r="X459" s="130"/>
      <c r="Y459" s="130"/>
      <c r="Z459" s="130"/>
      <c r="AA459" s="130"/>
      <c r="AB459" s="130"/>
      <c r="AC459" s="130"/>
      <c r="AD459" s="130"/>
      <c r="AE459" s="130"/>
      <c r="AF459" s="130"/>
      <c r="AG459" s="130"/>
      <c r="AH459" s="130"/>
      <c r="AI459" s="130"/>
      <c r="AJ459" s="130"/>
      <c r="AK459" s="130"/>
      <c r="AL459" s="130"/>
    </row>
    <row r="460" spans="1:38" s="55" customFormat="1" ht="12.75">
      <c r="A460" s="311"/>
      <c r="B460" s="406"/>
      <c r="C460" s="319"/>
      <c r="D460" s="327"/>
      <c r="E460" s="63"/>
      <c r="F460" s="322"/>
      <c r="G460" s="87" t="s">
        <v>55</v>
      </c>
      <c r="H460" s="64" t="s">
        <v>56</v>
      </c>
      <c r="I460" s="69">
        <f aca="true" t="shared" si="112" ref="I460:AL460">I454+I456+I458</f>
        <v>5978</v>
      </c>
      <c r="J460" s="70">
        <f t="shared" si="112"/>
        <v>5978</v>
      </c>
      <c r="K460" s="70">
        <f t="shared" si="112"/>
        <v>5978</v>
      </c>
      <c r="L460" s="70">
        <f t="shared" si="112"/>
        <v>11956</v>
      </c>
      <c r="M460" s="297">
        <f>L460/G461</f>
        <v>0.5</v>
      </c>
      <c r="N460" s="282">
        <f t="shared" si="112"/>
        <v>0</v>
      </c>
      <c r="O460" s="70">
        <f t="shared" si="112"/>
        <v>0</v>
      </c>
      <c r="P460" s="70">
        <f t="shared" si="112"/>
        <v>0</v>
      </c>
      <c r="Q460" s="70">
        <f t="shared" si="112"/>
        <v>0</v>
      </c>
      <c r="R460" s="70">
        <f t="shared" si="112"/>
        <v>0</v>
      </c>
      <c r="S460" s="70">
        <f t="shared" si="112"/>
        <v>0</v>
      </c>
      <c r="T460" s="70">
        <f t="shared" si="112"/>
        <v>0</v>
      </c>
      <c r="U460" s="70">
        <f t="shared" si="112"/>
        <v>0</v>
      </c>
      <c r="V460" s="70">
        <f t="shared" si="112"/>
        <v>0</v>
      </c>
      <c r="W460" s="70">
        <f t="shared" si="112"/>
        <v>0</v>
      </c>
      <c r="X460" s="70">
        <f t="shared" si="112"/>
        <v>0</v>
      </c>
      <c r="Y460" s="70">
        <f t="shared" si="112"/>
        <v>0</v>
      </c>
      <c r="Z460" s="70">
        <f t="shared" si="112"/>
        <v>0</v>
      </c>
      <c r="AA460" s="70">
        <f t="shared" si="112"/>
        <v>0</v>
      </c>
      <c r="AB460" s="70">
        <f t="shared" si="112"/>
        <v>0</v>
      </c>
      <c r="AC460" s="70">
        <f t="shared" si="112"/>
        <v>0</v>
      </c>
      <c r="AD460" s="70">
        <f t="shared" si="112"/>
        <v>0</v>
      </c>
      <c r="AE460" s="70">
        <f t="shared" si="112"/>
        <v>0</v>
      </c>
      <c r="AF460" s="70">
        <f t="shared" si="112"/>
        <v>0</v>
      </c>
      <c r="AG460" s="70">
        <f t="shared" si="112"/>
        <v>0</v>
      </c>
      <c r="AH460" s="70">
        <f t="shared" si="112"/>
        <v>0</v>
      </c>
      <c r="AI460" s="70">
        <f t="shared" si="112"/>
        <v>0</v>
      </c>
      <c r="AJ460" s="70">
        <f t="shared" si="112"/>
        <v>0</v>
      </c>
      <c r="AK460" s="70">
        <f t="shared" si="112"/>
        <v>0</v>
      </c>
      <c r="AL460" s="70">
        <f t="shared" si="112"/>
        <v>0</v>
      </c>
    </row>
    <row r="461" spans="1:38" s="55" customFormat="1" ht="13.5" thickBot="1">
      <c r="A461" s="311"/>
      <c r="B461" s="348"/>
      <c r="C461" s="320"/>
      <c r="D461" s="313"/>
      <c r="E461" s="77"/>
      <c r="F461" s="323"/>
      <c r="G461" s="89">
        <v>23912</v>
      </c>
      <c r="H461" s="72" t="s">
        <v>57</v>
      </c>
      <c r="I461" s="73">
        <f aca="true" t="shared" si="113" ref="I461:AL461">I455+I457+I459</f>
        <v>0</v>
      </c>
      <c r="J461" s="74">
        <f t="shared" si="113"/>
        <v>0</v>
      </c>
      <c r="K461" s="74">
        <f t="shared" si="113"/>
        <v>0</v>
      </c>
      <c r="L461" s="74">
        <f t="shared" si="113"/>
        <v>0</v>
      </c>
      <c r="M461" s="297"/>
      <c r="N461" s="283">
        <f t="shared" si="113"/>
        <v>0</v>
      </c>
      <c r="O461" s="74">
        <f t="shared" si="113"/>
        <v>0</v>
      </c>
      <c r="P461" s="74">
        <f t="shared" si="113"/>
        <v>0</v>
      </c>
      <c r="Q461" s="74">
        <f t="shared" si="113"/>
        <v>0</v>
      </c>
      <c r="R461" s="74">
        <f t="shared" si="113"/>
        <v>0</v>
      </c>
      <c r="S461" s="74">
        <f t="shared" si="113"/>
        <v>0</v>
      </c>
      <c r="T461" s="74">
        <f t="shared" si="113"/>
        <v>0</v>
      </c>
      <c r="U461" s="74">
        <f t="shared" si="113"/>
        <v>0</v>
      </c>
      <c r="V461" s="74">
        <f t="shared" si="113"/>
        <v>0</v>
      </c>
      <c r="W461" s="74">
        <f t="shared" si="113"/>
        <v>0</v>
      </c>
      <c r="X461" s="74">
        <f t="shared" si="113"/>
        <v>0</v>
      </c>
      <c r="Y461" s="74">
        <f t="shared" si="113"/>
        <v>0</v>
      </c>
      <c r="Z461" s="74">
        <f t="shared" si="113"/>
        <v>0</v>
      </c>
      <c r="AA461" s="74">
        <f t="shared" si="113"/>
        <v>0</v>
      </c>
      <c r="AB461" s="74">
        <f t="shared" si="113"/>
        <v>0</v>
      </c>
      <c r="AC461" s="74">
        <f t="shared" si="113"/>
        <v>0</v>
      </c>
      <c r="AD461" s="74">
        <f t="shared" si="113"/>
        <v>0</v>
      </c>
      <c r="AE461" s="74">
        <f t="shared" si="113"/>
        <v>0</v>
      </c>
      <c r="AF461" s="74">
        <f t="shared" si="113"/>
        <v>0</v>
      </c>
      <c r="AG461" s="74">
        <f t="shared" si="113"/>
        <v>0</v>
      </c>
      <c r="AH461" s="74">
        <f t="shared" si="113"/>
        <v>0</v>
      </c>
      <c r="AI461" s="74">
        <f t="shared" si="113"/>
        <v>0</v>
      </c>
      <c r="AJ461" s="74">
        <f t="shared" si="113"/>
        <v>0</v>
      </c>
      <c r="AK461" s="74">
        <f t="shared" si="113"/>
        <v>0</v>
      </c>
      <c r="AL461" s="74">
        <f t="shared" si="113"/>
        <v>0</v>
      </c>
    </row>
    <row r="462" spans="1:38" s="55" customFormat="1" ht="12.75" customHeight="1">
      <c r="A462" s="317">
        <v>57</v>
      </c>
      <c r="B462" s="405" t="s">
        <v>25</v>
      </c>
      <c r="C462" s="318">
        <v>92605</v>
      </c>
      <c r="D462" s="326" t="s">
        <v>85</v>
      </c>
      <c r="E462" s="57"/>
      <c r="F462" s="314">
        <v>2012</v>
      </c>
      <c r="G462" s="85" t="s">
        <v>47</v>
      </c>
      <c r="H462" s="59" t="s">
        <v>59</v>
      </c>
      <c r="I462" s="60">
        <f>660008+742834</f>
        <v>1402842</v>
      </c>
      <c r="J462" s="61">
        <f>148691+634900</f>
        <v>783591</v>
      </c>
      <c r="K462" s="61">
        <v>558617</v>
      </c>
      <c r="L462" s="61">
        <f>SUM(I462,K462)</f>
        <v>1961459</v>
      </c>
      <c r="M462" s="296"/>
      <c r="N462" s="280"/>
      <c r="O462" s="128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  <c r="AA462" s="129"/>
      <c r="AB462" s="129"/>
      <c r="AC462" s="129"/>
      <c r="AD462" s="129"/>
      <c r="AE462" s="129"/>
      <c r="AF462" s="129"/>
      <c r="AG462" s="129"/>
      <c r="AH462" s="129"/>
      <c r="AI462" s="129"/>
      <c r="AJ462" s="129"/>
      <c r="AK462" s="129"/>
      <c r="AL462" s="129"/>
    </row>
    <row r="463" spans="1:38" s="55" customFormat="1" ht="12.75">
      <c r="A463" s="311"/>
      <c r="B463" s="406"/>
      <c r="C463" s="319"/>
      <c r="D463" s="327"/>
      <c r="E463" s="63"/>
      <c r="F463" s="322"/>
      <c r="G463" s="324">
        <v>2294366</v>
      </c>
      <c r="H463" s="64" t="s">
        <v>60</v>
      </c>
      <c r="I463" s="65"/>
      <c r="J463" s="66"/>
      <c r="K463" s="66"/>
      <c r="L463" s="66"/>
      <c r="M463" s="273"/>
      <c r="N463" s="281"/>
      <c r="O463" s="81"/>
      <c r="P463" s="130"/>
      <c r="Q463" s="130"/>
      <c r="R463" s="130"/>
      <c r="S463" s="130"/>
      <c r="T463" s="130"/>
      <c r="U463" s="130"/>
      <c r="V463" s="130"/>
      <c r="W463" s="130"/>
      <c r="X463" s="130"/>
      <c r="Y463" s="130"/>
      <c r="Z463" s="130"/>
      <c r="AA463" s="130"/>
      <c r="AB463" s="130"/>
      <c r="AC463" s="130"/>
      <c r="AD463" s="130"/>
      <c r="AE463" s="130"/>
      <c r="AF463" s="130"/>
      <c r="AG463" s="130"/>
      <c r="AH463" s="130"/>
      <c r="AI463" s="130"/>
      <c r="AJ463" s="130"/>
      <c r="AK463" s="130"/>
      <c r="AL463" s="130"/>
    </row>
    <row r="464" spans="1:38" s="55" customFormat="1" ht="12.75">
      <c r="A464" s="311"/>
      <c r="B464" s="406"/>
      <c r="C464" s="319"/>
      <c r="D464" s="327"/>
      <c r="E464" s="63"/>
      <c r="F464" s="322"/>
      <c r="G464" s="325"/>
      <c r="H464" s="64" t="s">
        <v>50</v>
      </c>
      <c r="I464" s="65"/>
      <c r="J464" s="66"/>
      <c r="K464" s="66"/>
      <c r="L464" s="66"/>
      <c r="M464" s="273"/>
      <c r="N464" s="281"/>
      <c r="O464" s="81"/>
      <c r="P464" s="130"/>
      <c r="Q464" s="130"/>
      <c r="R464" s="130"/>
      <c r="S464" s="130"/>
      <c r="T464" s="130"/>
      <c r="U464" s="130"/>
      <c r="V464" s="130"/>
      <c r="W464" s="130"/>
      <c r="X464" s="130"/>
      <c r="Y464" s="130"/>
      <c r="Z464" s="130"/>
      <c r="AA464" s="130"/>
      <c r="AB464" s="130"/>
      <c r="AC464" s="130"/>
      <c r="AD464" s="130"/>
      <c r="AE464" s="130"/>
      <c r="AF464" s="130"/>
      <c r="AG464" s="130"/>
      <c r="AH464" s="130"/>
      <c r="AI464" s="130"/>
      <c r="AJ464" s="130"/>
      <c r="AK464" s="130"/>
      <c r="AL464" s="130"/>
    </row>
    <row r="465" spans="1:38" s="55" customFormat="1" ht="11.25" customHeight="1">
      <c r="A465" s="311"/>
      <c r="B465" s="406"/>
      <c r="C465" s="319"/>
      <c r="D465" s="327"/>
      <c r="E465" s="63"/>
      <c r="F465" s="315"/>
      <c r="G465" s="87" t="s">
        <v>51</v>
      </c>
      <c r="H465" s="64" t="s">
        <v>52</v>
      </c>
      <c r="I465" s="65"/>
      <c r="J465" s="66"/>
      <c r="K465" s="66"/>
      <c r="L465" s="66"/>
      <c r="M465" s="273"/>
      <c r="N465" s="281"/>
      <c r="O465" s="81"/>
      <c r="P465" s="130"/>
      <c r="Q465" s="130"/>
      <c r="R465" s="130"/>
      <c r="S465" s="130"/>
      <c r="T465" s="130"/>
      <c r="U465" s="130"/>
      <c r="V465" s="130"/>
      <c r="W465" s="130"/>
      <c r="X465" s="130"/>
      <c r="Y465" s="130"/>
      <c r="Z465" s="130"/>
      <c r="AA465" s="130"/>
      <c r="AB465" s="130"/>
      <c r="AC465" s="130"/>
      <c r="AD465" s="130"/>
      <c r="AE465" s="130"/>
      <c r="AF465" s="130"/>
      <c r="AG465" s="130"/>
      <c r="AH465" s="130"/>
      <c r="AI465" s="130"/>
      <c r="AJ465" s="130"/>
      <c r="AK465" s="130"/>
      <c r="AL465" s="130"/>
    </row>
    <row r="466" spans="1:38" s="55" customFormat="1" ht="12.75">
      <c r="A466" s="311"/>
      <c r="B466" s="406"/>
      <c r="C466" s="319"/>
      <c r="D466" s="327"/>
      <c r="E466" s="63"/>
      <c r="F466" s="321">
        <v>2013</v>
      </c>
      <c r="G466" s="324">
        <v>0</v>
      </c>
      <c r="H466" s="64" t="s">
        <v>53</v>
      </c>
      <c r="I466" s="65"/>
      <c r="J466" s="66"/>
      <c r="K466" s="66"/>
      <c r="L466" s="66"/>
      <c r="M466" s="273"/>
      <c r="N466" s="281"/>
      <c r="O466" s="81"/>
      <c r="P466" s="130"/>
      <c r="Q466" s="130"/>
      <c r="R466" s="130"/>
      <c r="S466" s="130"/>
      <c r="T466" s="130"/>
      <c r="U466" s="130"/>
      <c r="V466" s="130"/>
      <c r="W466" s="130"/>
      <c r="X466" s="130"/>
      <c r="Y466" s="130"/>
      <c r="Z466" s="130"/>
      <c r="AA466" s="130"/>
      <c r="AB466" s="130"/>
      <c r="AC466" s="130"/>
      <c r="AD466" s="130"/>
      <c r="AE466" s="130"/>
      <c r="AF466" s="130"/>
      <c r="AG466" s="130"/>
      <c r="AH466" s="130"/>
      <c r="AI466" s="130"/>
      <c r="AJ466" s="130"/>
      <c r="AK466" s="130"/>
      <c r="AL466" s="130"/>
    </row>
    <row r="467" spans="1:38" s="55" customFormat="1" ht="12.75">
      <c r="A467" s="311"/>
      <c r="B467" s="406"/>
      <c r="C467" s="319"/>
      <c r="D467" s="327"/>
      <c r="E467" s="63"/>
      <c r="F467" s="322"/>
      <c r="G467" s="325"/>
      <c r="H467" s="64" t="s">
        <v>54</v>
      </c>
      <c r="I467" s="65"/>
      <c r="J467" s="66"/>
      <c r="K467" s="66"/>
      <c r="L467" s="66"/>
      <c r="M467" s="273"/>
      <c r="N467" s="281"/>
      <c r="O467" s="81"/>
      <c r="P467" s="130"/>
      <c r="Q467" s="130"/>
      <c r="R467" s="130"/>
      <c r="S467" s="130"/>
      <c r="T467" s="130"/>
      <c r="U467" s="130"/>
      <c r="V467" s="130"/>
      <c r="W467" s="130"/>
      <c r="X467" s="130"/>
      <c r="Y467" s="130"/>
      <c r="Z467" s="130"/>
      <c r="AA467" s="130"/>
      <c r="AB467" s="130"/>
      <c r="AC467" s="130"/>
      <c r="AD467" s="130"/>
      <c r="AE467" s="130"/>
      <c r="AF467" s="130"/>
      <c r="AG467" s="130"/>
      <c r="AH467" s="130"/>
      <c r="AI467" s="130"/>
      <c r="AJ467" s="130"/>
      <c r="AK467" s="130"/>
      <c r="AL467" s="130"/>
    </row>
    <row r="468" spans="1:38" s="55" customFormat="1" ht="12.75">
      <c r="A468" s="311"/>
      <c r="B468" s="406"/>
      <c r="C468" s="319"/>
      <c r="D468" s="327"/>
      <c r="E468" s="63"/>
      <c r="F468" s="322"/>
      <c r="G468" s="87" t="s">
        <v>55</v>
      </c>
      <c r="H468" s="64" t="s">
        <v>56</v>
      </c>
      <c r="I468" s="69">
        <f aca="true" t="shared" si="114" ref="I468:AL468">I462+I464+I466</f>
        <v>1402842</v>
      </c>
      <c r="J468" s="70">
        <f t="shared" si="114"/>
        <v>783591</v>
      </c>
      <c r="K468" s="70">
        <f t="shared" si="114"/>
        <v>558617</v>
      </c>
      <c r="L468" s="70">
        <f t="shared" si="114"/>
        <v>1961459</v>
      </c>
      <c r="M468" s="297">
        <f>L468/G469</f>
        <v>0.8549024000529994</v>
      </c>
      <c r="N468" s="282">
        <f t="shared" si="114"/>
        <v>0</v>
      </c>
      <c r="O468" s="70">
        <f t="shared" si="114"/>
        <v>0</v>
      </c>
      <c r="P468" s="70">
        <f t="shared" si="114"/>
        <v>0</v>
      </c>
      <c r="Q468" s="70">
        <f t="shared" si="114"/>
        <v>0</v>
      </c>
      <c r="R468" s="70">
        <f t="shared" si="114"/>
        <v>0</v>
      </c>
      <c r="S468" s="70">
        <f t="shared" si="114"/>
        <v>0</v>
      </c>
      <c r="T468" s="70">
        <f t="shared" si="114"/>
        <v>0</v>
      </c>
      <c r="U468" s="70">
        <f t="shared" si="114"/>
        <v>0</v>
      </c>
      <c r="V468" s="70">
        <f t="shared" si="114"/>
        <v>0</v>
      </c>
      <c r="W468" s="70">
        <f t="shared" si="114"/>
        <v>0</v>
      </c>
      <c r="X468" s="70">
        <f t="shared" si="114"/>
        <v>0</v>
      </c>
      <c r="Y468" s="70">
        <f t="shared" si="114"/>
        <v>0</v>
      </c>
      <c r="Z468" s="70">
        <f t="shared" si="114"/>
        <v>0</v>
      </c>
      <c r="AA468" s="70">
        <f t="shared" si="114"/>
        <v>0</v>
      </c>
      <c r="AB468" s="70">
        <f t="shared" si="114"/>
        <v>0</v>
      </c>
      <c r="AC468" s="70">
        <f t="shared" si="114"/>
        <v>0</v>
      </c>
      <c r="AD468" s="70">
        <f t="shared" si="114"/>
        <v>0</v>
      </c>
      <c r="AE468" s="70">
        <f t="shared" si="114"/>
        <v>0</v>
      </c>
      <c r="AF468" s="70">
        <f t="shared" si="114"/>
        <v>0</v>
      </c>
      <c r="AG468" s="70">
        <f t="shared" si="114"/>
        <v>0</v>
      </c>
      <c r="AH468" s="70">
        <f t="shared" si="114"/>
        <v>0</v>
      </c>
      <c r="AI468" s="70">
        <f t="shared" si="114"/>
        <v>0</v>
      </c>
      <c r="AJ468" s="70">
        <f t="shared" si="114"/>
        <v>0</v>
      </c>
      <c r="AK468" s="70">
        <f t="shared" si="114"/>
        <v>0</v>
      </c>
      <c r="AL468" s="70">
        <f t="shared" si="114"/>
        <v>0</v>
      </c>
    </row>
    <row r="469" spans="1:38" s="55" customFormat="1" ht="13.5" thickBot="1">
      <c r="A469" s="312"/>
      <c r="B469" s="348"/>
      <c r="C469" s="320"/>
      <c r="D469" s="313"/>
      <c r="E469" s="77"/>
      <c r="F469" s="323"/>
      <c r="G469" s="89">
        <v>2294366</v>
      </c>
      <c r="H469" s="72" t="s">
        <v>57</v>
      </c>
      <c r="I469" s="73">
        <f aca="true" t="shared" si="115" ref="I469:AL469">I463+I465+I467</f>
        <v>0</v>
      </c>
      <c r="J469" s="74">
        <f t="shared" si="115"/>
        <v>0</v>
      </c>
      <c r="K469" s="74">
        <f t="shared" si="115"/>
        <v>0</v>
      </c>
      <c r="L469" s="74">
        <f t="shared" si="115"/>
        <v>0</v>
      </c>
      <c r="M469" s="298"/>
      <c r="N469" s="283">
        <f t="shared" si="115"/>
        <v>0</v>
      </c>
      <c r="O469" s="74">
        <f t="shared" si="115"/>
        <v>0</v>
      </c>
      <c r="P469" s="74">
        <f t="shared" si="115"/>
        <v>0</v>
      </c>
      <c r="Q469" s="74">
        <f t="shared" si="115"/>
        <v>0</v>
      </c>
      <c r="R469" s="74">
        <f t="shared" si="115"/>
        <v>0</v>
      </c>
      <c r="S469" s="74">
        <f t="shared" si="115"/>
        <v>0</v>
      </c>
      <c r="T469" s="74">
        <f t="shared" si="115"/>
        <v>0</v>
      </c>
      <c r="U469" s="74">
        <f t="shared" si="115"/>
        <v>0</v>
      </c>
      <c r="V469" s="74">
        <f t="shared" si="115"/>
        <v>0</v>
      </c>
      <c r="W469" s="74">
        <f t="shared" si="115"/>
        <v>0</v>
      </c>
      <c r="X469" s="74">
        <f t="shared" si="115"/>
        <v>0</v>
      </c>
      <c r="Y469" s="74">
        <f t="shared" si="115"/>
        <v>0</v>
      </c>
      <c r="Z469" s="74">
        <f t="shared" si="115"/>
        <v>0</v>
      </c>
      <c r="AA469" s="74">
        <f t="shared" si="115"/>
        <v>0</v>
      </c>
      <c r="AB469" s="74">
        <f t="shared" si="115"/>
        <v>0</v>
      </c>
      <c r="AC469" s="74">
        <f t="shared" si="115"/>
        <v>0</v>
      </c>
      <c r="AD469" s="74">
        <f t="shared" si="115"/>
        <v>0</v>
      </c>
      <c r="AE469" s="74">
        <f t="shared" si="115"/>
        <v>0</v>
      </c>
      <c r="AF469" s="74">
        <f t="shared" si="115"/>
        <v>0</v>
      </c>
      <c r="AG469" s="74">
        <f t="shared" si="115"/>
        <v>0</v>
      </c>
      <c r="AH469" s="74">
        <f t="shared" si="115"/>
        <v>0</v>
      </c>
      <c r="AI469" s="74">
        <f t="shared" si="115"/>
        <v>0</v>
      </c>
      <c r="AJ469" s="74">
        <f t="shared" si="115"/>
        <v>0</v>
      </c>
      <c r="AK469" s="74">
        <f t="shared" si="115"/>
        <v>0</v>
      </c>
      <c r="AL469" s="74">
        <f t="shared" si="115"/>
        <v>0</v>
      </c>
    </row>
    <row r="470" spans="1:38" ht="12.75">
      <c r="A470" s="171"/>
      <c r="B470" s="172"/>
      <c r="C470" s="173"/>
      <c r="D470" s="174"/>
      <c r="E470" s="174"/>
      <c r="F470" s="175"/>
      <c r="G470" s="101"/>
      <c r="H470" s="102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</row>
  </sheetData>
  <sheetProtection/>
  <mergeCells count="465">
    <mergeCell ref="D46:D53"/>
    <mergeCell ref="A270:A277"/>
    <mergeCell ref="C158:C165"/>
    <mergeCell ref="D158:D165"/>
    <mergeCell ref="A182:A189"/>
    <mergeCell ref="B206:B213"/>
    <mergeCell ref="C206:C213"/>
    <mergeCell ref="C182:C189"/>
    <mergeCell ref="D150:D157"/>
    <mergeCell ref="B270:B277"/>
    <mergeCell ref="C246:C253"/>
    <mergeCell ref="D246:D253"/>
    <mergeCell ref="D262:D269"/>
    <mergeCell ref="F222:F225"/>
    <mergeCell ref="D270:D277"/>
    <mergeCell ref="F186:F189"/>
    <mergeCell ref="F266:F269"/>
    <mergeCell ref="D182:D189"/>
    <mergeCell ref="D238:D245"/>
    <mergeCell ref="B238:B245"/>
    <mergeCell ref="B230:B237"/>
    <mergeCell ref="B118:B125"/>
    <mergeCell ref="C238:C245"/>
    <mergeCell ref="C198:C205"/>
    <mergeCell ref="B182:B189"/>
    <mergeCell ref="C118:C125"/>
    <mergeCell ref="G170:G171"/>
    <mergeCell ref="G183:G184"/>
    <mergeCell ref="G186:G187"/>
    <mergeCell ref="F134:F137"/>
    <mergeCell ref="F170:F173"/>
    <mergeCell ref="G167:G168"/>
    <mergeCell ref="G162:G163"/>
    <mergeCell ref="G119:G120"/>
    <mergeCell ref="F122:F125"/>
    <mergeCell ref="F126:F129"/>
    <mergeCell ref="G138:G139"/>
    <mergeCell ref="G151:G152"/>
    <mergeCell ref="F158:F161"/>
    <mergeCell ref="G50:G51"/>
    <mergeCell ref="G159:G160"/>
    <mergeCell ref="G271:G272"/>
    <mergeCell ref="G111:G112"/>
    <mergeCell ref="G215:G216"/>
    <mergeCell ref="G63:G64"/>
    <mergeCell ref="G66:G67"/>
    <mergeCell ref="G87:G88"/>
    <mergeCell ref="G95:G96"/>
    <mergeCell ref="G263:G264"/>
    <mergeCell ref="G143:G144"/>
    <mergeCell ref="G154:G155"/>
    <mergeCell ref="G354:G355"/>
    <mergeCell ref="G343:G344"/>
    <mergeCell ref="F346:F349"/>
    <mergeCell ref="G351:G352"/>
    <mergeCell ref="F342:F345"/>
    <mergeCell ref="F350:F353"/>
    <mergeCell ref="F354:F357"/>
    <mergeCell ref="A350:A357"/>
    <mergeCell ref="B350:B357"/>
    <mergeCell ref="C350:C357"/>
    <mergeCell ref="D350:D357"/>
    <mergeCell ref="A342:A349"/>
    <mergeCell ref="B342:B349"/>
    <mergeCell ref="C342:C349"/>
    <mergeCell ref="D342:D349"/>
    <mergeCell ref="G335:G336"/>
    <mergeCell ref="F338:F341"/>
    <mergeCell ref="G338:G339"/>
    <mergeCell ref="F334:F337"/>
    <mergeCell ref="A334:A341"/>
    <mergeCell ref="B334:B341"/>
    <mergeCell ref="C334:C341"/>
    <mergeCell ref="D334:D341"/>
    <mergeCell ref="G327:G328"/>
    <mergeCell ref="F330:F333"/>
    <mergeCell ref="G330:G331"/>
    <mergeCell ref="F326:F329"/>
    <mergeCell ref="A326:A333"/>
    <mergeCell ref="B326:B333"/>
    <mergeCell ref="C326:C333"/>
    <mergeCell ref="D326:D333"/>
    <mergeCell ref="G319:G320"/>
    <mergeCell ref="F322:F325"/>
    <mergeCell ref="G322:G323"/>
    <mergeCell ref="F318:F321"/>
    <mergeCell ref="G311:G312"/>
    <mergeCell ref="F314:F317"/>
    <mergeCell ref="G314:G315"/>
    <mergeCell ref="F310:F313"/>
    <mergeCell ref="G303:G304"/>
    <mergeCell ref="F306:F309"/>
    <mergeCell ref="G306:G307"/>
    <mergeCell ref="F302:F305"/>
    <mergeCell ref="G295:G296"/>
    <mergeCell ref="F298:F301"/>
    <mergeCell ref="G282:G283"/>
    <mergeCell ref="F286:F289"/>
    <mergeCell ref="F294:F297"/>
    <mergeCell ref="F282:F285"/>
    <mergeCell ref="G298:G299"/>
    <mergeCell ref="G274:G275"/>
    <mergeCell ref="G239:G240"/>
    <mergeCell ref="F242:F245"/>
    <mergeCell ref="G242:G243"/>
    <mergeCell ref="G258:G259"/>
    <mergeCell ref="F254:F257"/>
    <mergeCell ref="F250:F253"/>
    <mergeCell ref="G250:G251"/>
    <mergeCell ref="F262:F265"/>
    <mergeCell ref="F238:F241"/>
    <mergeCell ref="G279:G280"/>
    <mergeCell ref="G146:G147"/>
    <mergeCell ref="G287:G288"/>
    <mergeCell ref="F290:F293"/>
    <mergeCell ref="F166:F169"/>
    <mergeCell ref="F162:F165"/>
    <mergeCell ref="F190:F193"/>
    <mergeCell ref="F210:F213"/>
    <mergeCell ref="F182:F185"/>
    <mergeCell ref="F178:F181"/>
    <mergeCell ref="F6:F9"/>
    <mergeCell ref="A22:A29"/>
    <mergeCell ref="B110:B117"/>
    <mergeCell ref="C110:C117"/>
    <mergeCell ref="C46:C53"/>
    <mergeCell ref="B86:B93"/>
    <mergeCell ref="B94:B101"/>
    <mergeCell ref="F46:F49"/>
    <mergeCell ref="F50:F53"/>
    <mergeCell ref="F110:F113"/>
    <mergeCell ref="A6:A13"/>
    <mergeCell ref="B6:B13"/>
    <mergeCell ref="C6:C13"/>
    <mergeCell ref="D6:D13"/>
    <mergeCell ref="G402:G403"/>
    <mergeCell ref="F442:F445"/>
    <mergeCell ref="G442:G443"/>
    <mergeCell ref="G135:G136"/>
    <mergeCell ref="F378:F381"/>
    <mergeCell ref="G378:G379"/>
    <mergeCell ref="G362:G363"/>
    <mergeCell ref="F366:F369"/>
    <mergeCell ref="F362:F365"/>
    <mergeCell ref="F358:F361"/>
    <mergeCell ref="G410:G411"/>
    <mergeCell ref="G399:G400"/>
    <mergeCell ref="F438:F441"/>
    <mergeCell ref="G439:G440"/>
    <mergeCell ref="G418:G419"/>
    <mergeCell ref="F422:F425"/>
    <mergeCell ref="F430:F433"/>
    <mergeCell ref="F398:F401"/>
    <mergeCell ref="G415:G416"/>
    <mergeCell ref="F402:F405"/>
    <mergeCell ref="G431:G432"/>
    <mergeCell ref="F434:F437"/>
    <mergeCell ref="G434:G435"/>
    <mergeCell ref="G423:G424"/>
    <mergeCell ref="F426:F429"/>
    <mergeCell ref="G426:G427"/>
    <mergeCell ref="G455:G456"/>
    <mergeCell ref="F458:F461"/>
    <mergeCell ref="G458:G459"/>
    <mergeCell ref="F454:F457"/>
    <mergeCell ref="G90:G91"/>
    <mergeCell ref="F78:F81"/>
    <mergeCell ref="G26:G27"/>
    <mergeCell ref="G47:G48"/>
    <mergeCell ref="F38:F41"/>
    <mergeCell ref="G39:G40"/>
    <mergeCell ref="F42:F45"/>
    <mergeCell ref="G42:G43"/>
    <mergeCell ref="F34:F37"/>
    <mergeCell ref="G34:G35"/>
    <mergeCell ref="F62:F65"/>
    <mergeCell ref="F66:F69"/>
    <mergeCell ref="F98:F101"/>
    <mergeCell ref="G79:G80"/>
    <mergeCell ref="G82:G83"/>
    <mergeCell ref="G71:G72"/>
    <mergeCell ref="G74:G75"/>
    <mergeCell ref="G98:G99"/>
    <mergeCell ref="F86:F89"/>
    <mergeCell ref="F90:F93"/>
    <mergeCell ref="F154:F157"/>
    <mergeCell ref="D110:D117"/>
    <mergeCell ref="F114:F117"/>
    <mergeCell ref="F142:F145"/>
    <mergeCell ref="F118:F121"/>
    <mergeCell ref="F146:F149"/>
    <mergeCell ref="D118:D125"/>
    <mergeCell ref="B102:B109"/>
    <mergeCell ref="C38:C45"/>
    <mergeCell ref="C94:C101"/>
    <mergeCell ref="D14:D21"/>
    <mergeCell ref="C22:C29"/>
    <mergeCell ref="D22:D29"/>
    <mergeCell ref="C14:C21"/>
    <mergeCell ref="D30:D37"/>
    <mergeCell ref="D86:D93"/>
    <mergeCell ref="D38:D45"/>
    <mergeCell ref="A38:A45"/>
    <mergeCell ref="A230:A237"/>
    <mergeCell ref="C30:C37"/>
    <mergeCell ref="A174:A181"/>
    <mergeCell ref="B174:B181"/>
    <mergeCell ref="C174:C181"/>
    <mergeCell ref="C86:C93"/>
    <mergeCell ref="B30:B37"/>
    <mergeCell ref="B70:B77"/>
    <mergeCell ref="B46:B53"/>
    <mergeCell ref="B62:B69"/>
    <mergeCell ref="B38:B45"/>
    <mergeCell ref="A14:A21"/>
    <mergeCell ref="C422:C429"/>
    <mergeCell ref="C398:C405"/>
    <mergeCell ref="C414:C421"/>
    <mergeCell ref="A398:A405"/>
    <mergeCell ref="B398:B405"/>
    <mergeCell ref="A414:A421"/>
    <mergeCell ref="A406:A413"/>
    <mergeCell ref="D446:D453"/>
    <mergeCell ref="B422:B429"/>
    <mergeCell ref="C430:C437"/>
    <mergeCell ref="D430:D437"/>
    <mergeCell ref="B430:B437"/>
    <mergeCell ref="D454:D461"/>
    <mergeCell ref="D438:D445"/>
    <mergeCell ref="F446:F449"/>
    <mergeCell ref="F226:F229"/>
    <mergeCell ref="F418:F421"/>
    <mergeCell ref="D422:D429"/>
    <mergeCell ref="D278:D285"/>
    <mergeCell ref="F370:F373"/>
    <mergeCell ref="F374:F377"/>
    <mergeCell ref="F414:F417"/>
    <mergeCell ref="F410:F413"/>
    <mergeCell ref="D398:D405"/>
    <mergeCell ref="D414:D421"/>
    <mergeCell ref="F406:F409"/>
    <mergeCell ref="D406:D413"/>
    <mergeCell ref="D294:D301"/>
    <mergeCell ref="A374:A381"/>
    <mergeCell ref="A366:A373"/>
    <mergeCell ref="B366:B373"/>
    <mergeCell ref="A318:A325"/>
    <mergeCell ref="B318:B325"/>
    <mergeCell ref="C318:C325"/>
    <mergeCell ref="A310:A317"/>
    <mergeCell ref="D366:D373"/>
    <mergeCell ref="C358:C365"/>
    <mergeCell ref="A390:A397"/>
    <mergeCell ref="A358:A365"/>
    <mergeCell ref="B310:B317"/>
    <mergeCell ref="F390:F393"/>
    <mergeCell ref="F394:F397"/>
    <mergeCell ref="F382:F385"/>
    <mergeCell ref="B382:B389"/>
    <mergeCell ref="F386:F389"/>
    <mergeCell ref="C390:C397"/>
    <mergeCell ref="D390:D397"/>
    <mergeCell ref="B390:B397"/>
    <mergeCell ref="D382:D389"/>
    <mergeCell ref="F202:F205"/>
    <mergeCell ref="F174:F177"/>
    <mergeCell ref="C214:C221"/>
    <mergeCell ref="D214:D221"/>
    <mergeCell ref="C230:C237"/>
    <mergeCell ref="D206:D213"/>
    <mergeCell ref="D174:D181"/>
    <mergeCell ref="B214:B221"/>
    <mergeCell ref="G103:G104"/>
    <mergeCell ref="G106:G107"/>
    <mergeCell ref="G122:G123"/>
    <mergeCell ref="G130:G131"/>
    <mergeCell ref="G127:G128"/>
    <mergeCell ref="G114:G115"/>
    <mergeCell ref="G199:G200"/>
    <mergeCell ref="G191:G192"/>
    <mergeCell ref="G218:G219"/>
    <mergeCell ref="G175:G176"/>
    <mergeCell ref="G194:G195"/>
    <mergeCell ref="G178:G179"/>
    <mergeCell ref="G210:G211"/>
    <mergeCell ref="G207:G208"/>
    <mergeCell ref="D166:D173"/>
    <mergeCell ref="D230:D237"/>
    <mergeCell ref="D94:D101"/>
    <mergeCell ref="C190:C197"/>
    <mergeCell ref="D198:D205"/>
    <mergeCell ref="D134:D141"/>
    <mergeCell ref="C102:C109"/>
    <mergeCell ref="C222:C229"/>
    <mergeCell ref="D222:D229"/>
    <mergeCell ref="D102:D109"/>
    <mergeCell ref="G383:G384"/>
    <mergeCell ref="G386:G387"/>
    <mergeCell ref="G226:G227"/>
    <mergeCell ref="G234:G235"/>
    <mergeCell ref="G247:G248"/>
    <mergeCell ref="G359:G360"/>
    <mergeCell ref="G231:G232"/>
    <mergeCell ref="G290:G291"/>
    <mergeCell ref="G255:G256"/>
    <mergeCell ref="G266:G267"/>
    <mergeCell ref="B374:B381"/>
    <mergeCell ref="A222:A229"/>
    <mergeCell ref="B222:B229"/>
    <mergeCell ref="G394:G395"/>
    <mergeCell ref="G375:G376"/>
    <mergeCell ref="G223:G224"/>
    <mergeCell ref="G391:G392"/>
    <mergeCell ref="G346:G347"/>
    <mergeCell ref="G370:G371"/>
    <mergeCell ref="G367:G368"/>
    <mergeCell ref="B358:B365"/>
    <mergeCell ref="D302:D309"/>
    <mergeCell ref="D310:D317"/>
    <mergeCell ref="D318:D325"/>
    <mergeCell ref="D358:D365"/>
    <mergeCell ref="C310:C317"/>
    <mergeCell ref="A238:A245"/>
    <mergeCell ref="A278:A285"/>
    <mergeCell ref="C278:C285"/>
    <mergeCell ref="B246:B253"/>
    <mergeCell ref="A246:A253"/>
    <mergeCell ref="A254:A261"/>
    <mergeCell ref="B254:B261"/>
    <mergeCell ref="C254:C261"/>
    <mergeCell ref="A262:A269"/>
    <mergeCell ref="B278:B285"/>
    <mergeCell ref="F206:F209"/>
    <mergeCell ref="F258:F261"/>
    <mergeCell ref="F274:F277"/>
    <mergeCell ref="F214:F217"/>
    <mergeCell ref="F230:F233"/>
    <mergeCell ref="F150:F153"/>
    <mergeCell ref="F94:F97"/>
    <mergeCell ref="F82:F85"/>
    <mergeCell ref="F138:F141"/>
    <mergeCell ref="F70:F73"/>
    <mergeCell ref="F102:F105"/>
    <mergeCell ref="F106:F109"/>
    <mergeCell ref="F130:F133"/>
    <mergeCell ref="F74:F77"/>
    <mergeCell ref="A126:A133"/>
    <mergeCell ref="B126:B133"/>
    <mergeCell ref="C126:C133"/>
    <mergeCell ref="D142:D149"/>
    <mergeCell ref="A142:A149"/>
    <mergeCell ref="B142:B149"/>
    <mergeCell ref="C142:C149"/>
    <mergeCell ref="D126:D133"/>
    <mergeCell ref="A134:A141"/>
    <mergeCell ref="A454:A461"/>
    <mergeCell ref="A438:A445"/>
    <mergeCell ref="C438:C445"/>
    <mergeCell ref="A446:A453"/>
    <mergeCell ref="B446:B453"/>
    <mergeCell ref="C454:C461"/>
    <mergeCell ref="B454:B461"/>
    <mergeCell ref="B438:B445"/>
    <mergeCell ref="C446:C453"/>
    <mergeCell ref="B406:B413"/>
    <mergeCell ref="F234:F237"/>
    <mergeCell ref="F246:F249"/>
    <mergeCell ref="F218:F221"/>
    <mergeCell ref="C382:C389"/>
    <mergeCell ref="C406:C413"/>
    <mergeCell ref="C286:C293"/>
    <mergeCell ref="D286:D293"/>
    <mergeCell ref="D254:D261"/>
    <mergeCell ref="D374:D381"/>
    <mergeCell ref="C262:C269"/>
    <mergeCell ref="A302:A309"/>
    <mergeCell ref="B302:B309"/>
    <mergeCell ref="C302:C309"/>
    <mergeCell ref="C294:C301"/>
    <mergeCell ref="A294:A301"/>
    <mergeCell ref="B294:B301"/>
    <mergeCell ref="C270:C277"/>
    <mergeCell ref="B78:B85"/>
    <mergeCell ref="C366:C373"/>
    <mergeCell ref="C150:C157"/>
    <mergeCell ref="B134:B141"/>
    <mergeCell ref="C134:C141"/>
    <mergeCell ref="C166:C173"/>
    <mergeCell ref="B158:B165"/>
    <mergeCell ref="B262:B269"/>
    <mergeCell ref="B150:B157"/>
    <mergeCell ref="B190:B197"/>
    <mergeCell ref="A94:A101"/>
    <mergeCell ref="A102:A109"/>
    <mergeCell ref="A110:A117"/>
    <mergeCell ref="C374:C381"/>
    <mergeCell ref="A118:A125"/>
    <mergeCell ref="A150:A157"/>
    <mergeCell ref="A166:A173"/>
    <mergeCell ref="A158:A165"/>
    <mergeCell ref="A206:A213"/>
    <mergeCell ref="A198:A205"/>
    <mergeCell ref="A190:A197"/>
    <mergeCell ref="B166:B173"/>
    <mergeCell ref="A430:A437"/>
    <mergeCell ref="A382:A389"/>
    <mergeCell ref="B198:B205"/>
    <mergeCell ref="A286:A293"/>
    <mergeCell ref="B286:B293"/>
    <mergeCell ref="A214:A221"/>
    <mergeCell ref="B414:B421"/>
    <mergeCell ref="A422:A429"/>
    <mergeCell ref="D62:D69"/>
    <mergeCell ref="C78:C85"/>
    <mergeCell ref="D78:D85"/>
    <mergeCell ref="C70:C77"/>
    <mergeCell ref="D70:D77"/>
    <mergeCell ref="C62:C69"/>
    <mergeCell ref="G447:G448"/>
    <mergeCell ref="F450:F453"/>
    <mergeCell ref="G450:G451"/>
    <mergeCell ref="G58:G59"/>
    <mergeCell ref="G407:G408"/>
    <mergeCell ref="G202:G203"/>
    <mergeCell ref="F194:F197"/>
    <mergeCell ref="F270:F273"/>
    <mergeCell ref="F278:F281"/>
    <mergeCell ref="F198:F201"/>
    <mergeCell ref="A462:A469"/>
    <mergeCell ref="G7:G8"/>
    <mergeCell ref="F10:F13"/>
    <mergeCell ref="G10:G11"/>
    <mergeCell ref="F54:F57"/>
    <mergeCell ref="F30:F33"/>
    <mergeCell ref="G31:G32"/>
    <mergeCell ref="G15:G16"/>
    <mergeCell ref="F14:F17"/>
    <mergeCell ref="G23:G24"/>
    <mergeCell ref="G18:G19"/>
    <mergeCell ref="A54:A61"/>
    <mergeCell ref="B54:B61"/>
    <mergeCell ref="C54:C61"/>
    <mergeCell ref="D54:D61"/>
    <mergeCell ref="F18:F21"/>
    <mergeCell ref="F22:F25"/>
    <mergeCell ref="F26:F29"/>
    <mergeCell ref="B14:B21"/>
    <mergeCell ref="B22:B29"/>
    <mergeCell ref="A3:L3"/>
    <mergeCell ref="G55:G56"/>
    <mergeCell ref="F58:F61"/>
    <mergeCell ref="D190:D197"/>
    <mergeCell ref="A78:A85"/>
    <mergeCell ref="A86:A93"/>
    <mergeCell ref="A30:A37"/>
    <mergeCell ref="A46:A53"/>
    <mergeCell ref="A62:A69"/>
    <mergeCell ref="A70:A77"/>
    <mergeCell ref="B462:B469"/>
    <mergeCell ref="C462:C469"/>
    <mergeCell ref="F466:F469"/>
    <mergeCell ref="G463:G464"/>
    <mergeCell ref="G466:G467"/>
    <mergeCell ref="D462:D469"/>
    <mergeCell ref="F462:F465"/>
  </mergeCells>
  <printOptions/>
  <pageMargins left="0.68" right="0.23" top="0.55" bottom="0.4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750"/>
  <sheetViews>
    <sheetView workbookViewId="0" topLeftCell="A1">
      <pane ySplit="6" topLeftCell="BM522" activePane="bottomLeft" state="frozen"/>
      <selection pane="topLeft" activeCell="A1" sqref="A1"/>
      <selection pane="bottomLeft" activeCell="A2" sqref="A2:P2"/>
    </sheetView>
  </sheetViews>
  <sheetFormatPr defaultColWidth="9.00390625" defaultRowHeight="12.75"/>
  <cols>
    <col min="1" max="1" width="3.375" style="4" customWidth="1"/>
    <col min="2" max="2" width="5.00390625" style="4" customWidth="1"/>
    <col min="3" max="3" width="6.875" style="4" customWidth="1"/>
    <col min="4" max="4" width="5.125" style="4" hidden="1" customWidth="1"/>
    <col min="5" max="5" width="25.75390625" style="4" customWidth="1"/>
    <col min="6" max="6" width="17.00390625" style="339" customWidth="1"/>
    <col min="7" max="7" width="7.875" style="339" customWidth="1"/>
    <col min="8" max="8" width="10.625" style="4" customWidth="1"/>
    <col min="9" max="9" width="13.625" style="4" customWidth="1"/>
    <col min="10" max="10" width="11.25390625" style="4" hidden="1" customWidth="1"/>
    <col min="11" max="11" width="11.00390625" style="4" hidden="1" customWidth="1"/>
    <col min="12" max="12" width="10.00390625" style="4" customWidth="1"/>
    <col min="13" max="13" width="9.00390625" style="4" customWidth="1"/>
    <col min="14" max="14" width="9.625" style="4" customWidth="1"/>
    <col min="15" max="15" width="9.75390625" style="4" customWidth="1"/>
    <col min="16" max="16" width="11.25390625" style="4" customWidth="1"/>
    <col min="17" max="17" width="15.375" style="4" customWidth="1"/>
    <col min="18" max="18" width="8.75390625" style="331" bestFit="1" customWidth="1"/>
    <col min="19" max="19" width="11.125" style="331" customWidth="1"/>
    <col min="20" max="20" width="12.125" style="331" customWidth="1"/>
    <col min="21" max="21" width="11.875" style="331" customWidth="1"/>
    <col min="22" max="22" width="11.625" style="331" customWidth="1"/>
    <col min="23" max="23" width="12.375" style="331" customWidth="1"/>
    <col min="24" max="24" width="12.00390625" style="331" customWidth="1"/>
    <col min="25" max="25" width="9.125" style="331" customWidth="1"/>
    <col min="26" max="26" width="11.125" style="331" customWidth="1"/>
    <col min="27" max="27" width="9.125" style="331" customWidth="1"/>
    <col min="28" max="28" width="13.875" style="331" customWidth="1"/>
    <col min="29" max="30" width="11.00390625" style="331" customWidth="1"/>
    <col min="31" max="31" width="13.00390625" style="331" customWidth="1"/>
    <col min="32" max="32" width="15.625" style="4" customWidth="1"/>
    <col min="33" max="33" width="12.125" style="4" customWidth="1"/>
    <col min="34" max="34" width="13.75390625" style="4" customWidth="1"/>
    <col min="35" max="16384" width="9.125" style="4" customWidth="1"/>
  </cols>
  <sheetData>
    <row r="1" spans="1:28" ht="18" customHeight="1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9" t="s">
        <v>70</v>
      </c>
      <c r="Q1" s="329"/>
      <c r="R1" s="330"/>
      <c r="T1" s="332"/>
      <c r="U1" s="332"/>
      <c r="V1" s="332"/>
      <c r="W1" s="332"/>
      <c r="X1" s="332"/>
      <c r="Y1" s="332"/>
      <c r="Z1" s="332"/>
      <c r="AA1" s="332"/>
      <c r="AB1" s="332"/>
    </row>
    <row r="2" spans="1:28" ht="21" customHeight="1">
      <c r="A2" s="513" t="s">
        <v>65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333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</row>
    <row r="3" spans="1:28" ht="9.75" customHeight="1" thickBot="1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</row>
    <row r="4" spans="1:31" s="339" customFormat="1" ht="27.75" customHeight="1" thickBot="1">
      <c r="A4" s="418" t="s">
        <v>88</v>
      </c>
      <c r="B4" s="420" t="s">
        <v>97</v>
      </c>
      <c r="C4" s="420" t="s">
        <v>29</v>
      </c>
      <c r="D4" s="420" t="s">
        <v>198</v>
      </c>
      <c r="E4" s="422" t="s">
        <v>31</v>
      </c>
      <c r="F4" s="422" t="s">
        <v>33</v>
      </c>
      <c r="G4" s="422" t="s">
        <v>34</v>
      </c>
      <c r="H4" s="422" t="s">
        <v>89</v>
      </c>
      <c r="I4" s="429" t="s">
        <v>45</v>
      </c>
      <c r="J4" s="431" t="s">
        <v>98</v>
      </c>
      <c r="K4" s="416">
        <v>2011</v>
      </c>
      <c r="L4" s="512" t="s">
        <v>233</v>
      </c>
      <c r="M4" s="512" t="s">
        <v>199</v>
      </c>
      <c r="N4" s="512" t="s">
        <v>200</v>
      </c>
      <c r="O4" s="512" t="s">
        <v>66</v>
      </c>
      <c r="P4" s="512" t="s">
        <v>201</v>
      </c>
      <c r="Q4" s="191"/>
      <c r="R4" s="191"/>
      <c r="S4" s="336"/>
      <c r="T4" s="336"/>
      <c r="U4" s="337"/>
      <c r="V4" s="337"/>
      <c r="W4" s="337"/>
      <c r="X4" s="337"/>
      <c r="Y4" s="337"/>
      <c r="Z4" s="337"/>
      <c r="AA4" s="337"/>
      <c r="AB4" s="336"/>
      <c r="AC4" s="338"/>
      <c r="AD4" s="338"/>
      <c r="AE4" s="338"/>
    </row>
    <row r="5" spans="1:31" s="339" customFormat="1" ht="21" customHeight="1" thickBot="1">
      <c r="A5" s="419"/>
      <c r="B5" s="421"/>
      <c r="C5" s="421"/>
      <c r="D5" s="421"/>
      <c r="E5" s="423"/>
      <c r="F5" s="419"/>
      <c r="G5" s="419"/>
      <c r="H5" s="419"/>
      <c r="I5" s="430"/>
      <c r="J5" s="432"/>
      <c r="K5" s="417"/>
      <c r="L5" s="470"/>
      <c r="M5" s="470"/>
      <c r="N5" s="470"/>
      <c r="O5" s="470"/>
      <c r="P5" s="470"/>
      <c r="Q5" s="191"/>
      <c r="R5" s="191"/>
      <c r="S5" s="340"/>
      <c r="T5" s="336"/>
      <c r="U5" s="341"/>
      <c r="V5" s="341"/>
      <c r="W5" s="341"/>
      <c r="X5" s="341"/>
      <c r="Y5" s="341"/>
      <c r="Z5" s="341"/>
      <c r="AA5" s="341"/>
      <c r="AB5" s="336"/>
      <c r="AC5" s="338"/>
      <c r="AD5" s="338"/>
      <c r="AE5" s="338"/>
    </row>
    <row r="6" spans="1:31" s="339" customFormat="1" ht="13.5" thickBot="1">
      <c r="A6" s="187">
        <v>1</v>
      </c>
      <c r="B6" s="46">
        <v>2</v>
      </c>
      <c r="C6" s="46">
        <v>3</v>
      </c>
      <c r="D6" s="46"/>
      <c r="E6" s="188">
        <v>4</v>
      </c>
      <c r="F6" s="187">
        <v>5</v>
      </c>
      <c r="G6" s="187">
        <v>6</v>
      </c>
      <c r="H6" s="187">
        <v>7</v>
      </c>
      <c r="I6" s="189">
        <v>8</v>
      </c>
      <c r="J6" s="190"/>
      <c r="K6" s="191"/>
      <c r="L6" s="11">
        <v>9</v>
      </c>
      <c r="M6" s="11">
        <v>10</v>
      </c>
      <c r="N6" s="11">
        <v>11</v>
      </c>
      <c r="O6" s="11">
        <v>12</v>
      </c>
      <c r="P6" s="11">
        <v>13</v>
      </c>
      <c r="Q6" s="191"/>
      <c r="R6" s="191"/>
      <c r="S6" s="342"/>
      <c r="T6" s="191"/>
      <c r="U6" s="341"/>
      <c r="V6" s="341"/>
      <c r="W6" s="341"/>
      <c r="X6" s="341"/>
      <c r="Y6" s="341"/>
      <c r="Z6" s="341"/>
      <c r="AA6" s="341"/>
      <c r="AB6" s="191"/>
      <c r="AC6" s="338"/>
      <c r="AD6" s="338"/>
      <c r="AE6" s="338"/>
    </row>
    <row r="7" spans="1:31" ht="12.75" customHeight="1">
      <c r="A7" s="438">
        <v>1</v>
      </c>
      <c r="B7" s="420">
        <v>150</v>
      </c>
      <c r="C7" s="420">
        <v>15013</v>
      </c>
      <c r="D7" s="8"/>
      <c r="E7" s="442" t="s">
        <v>99</v>
      </c>
      <c r="F7" s="424" t="s">
        <v>100</v>
      </c>
      <c r="G7" s="427">
        <v>2011</v>
      </c>
      <c r="H7" s="9" t="s">
        <v>47</v>
      </c>
      <c r="I7" s="31" t="s">
        <v>59</v>
      </c>
      <c r="J7" s="32"/>
      <c r="K7" s="5"/>
      <c r="L7" s="192"/>
      <c r="M7" s="5"/>
      <c r="N7" s="192"/>
      <c r="O7" s="192"/>
      <c r="P7" s="193"/>
      <c r="Q7" s="343"/>
      <c r="R7" s="344"/>
      <c r="S7" s="345"/>
      <c r="T7" s="345"/>
      <c r="U7" s="345"/>
      <c r="V7" s="345"/>
      <c r="W7" s="345"/>
      <c r="X7" s="345"/>
      <c r="Y7" s="345"/>
      <c r="Z7" s="345"/>
      <c r="AA7" s="345"/>
      <c r="AB7" s="346"/>
      <c r="AC7" s="347"/>
      <c r="AD7" s="347"/>
      <c r="AE7" s="347"/>
    </row>
    <row r="8" spans="1:31" ht="12.75" customHeight="1">
      <c r="A8" s="439"/>
      <c r="B8" s="441"/>
      <c r="C8" s="441"/>
      <c r="D8" s="46"/>
      <c r="E8" s="443"/>
      <c r="F8" s="425"/>
      <c r="G8" s="428"/>
      <c r="H8" s="433">
        <v>1940060</v>
      </c>
      <c r="I8" s="33" t="s">
        <v>60</v>
      </c>
      <c r="J8" s="34"/>
      <c r="K8" s="1"/>
      <c r="L8" s="194"/>
      <c r="M8" s="1"/>
      <c r="N8" s="194"/>
      <c r="O8" s="195"/>
      <c r="P8" s="196"/>
      <c r="Q8" s="343"/>
      <c r="R8" s="344"/>
      <c r="S8" s="345"/>
      <c r="T8" s="345"/>
      <c r="U8" s="345"/>
      <c r="V8" s="345"/>
      <c r="W8" s="345"/>
      <c r="X8" s="345"/>
      <c r="Y8" s="345"/>
      <c r="Z8" s="345"/>
      <c r="AA8" s="345"/>
      <c r="AB8" s="346"/>
      <c r="AC8" s="347"/>
      <c r="AD8" s="347"/>
      <c r="AE8" s="347"/>
    </row>
    <row r="9" spans="1:31" ht="12.75" customHeight="1">
      <c r="A9" s="439"/>
      <c r="B9" s="441"/>
      <c r="C9" s="441"/>
      <c r="D9" s="46">
        <v>9</v>
      </c>
      <c r="E9" s="443"/>
      <c r="F9" s="425"/>
      <c r="G9" s="428"/>
      <c r="H9" s="434"/>
      <c r="I9" s="33" t="s">
        <v>50</v>
      </c>
      <c r="J9" s="34"/>
      <c r="K9" s="1">
        <v>3843</v>
      </c>
      <c r="L9" s="194">
        <v>249067</v>
      </c>
      <c r="M9" s="1">
        <v>41942</v>
      </c>
      <c r="N9" s="194">
        <v>40591</v>
      </c>
      <c r="O9" s="195">
        <f>L9+N9</f>
        <v>289658</v>
      </c>
      <c r="P9" s="196">
        <f>O9/H8</f>
        <v>0.14930362978464584</v>
      </c>
      <c r="Q9" s="343"/>
      <c r="R9" s="349"/>
      <c r="S9" s="345"/>
      <c r="T9" s="345"/>
      <c r="U9" s="345"/>
      <c r="V9" s="345"/>
      <c r="W9" s="345"/>
      <c r="X9" s="345"/>
      <c r="Y9" s="345"/>
      <c r="Z9" s="345"/>
      <c r="AA9" s="345"/>
      <c r="AB9" s="346"/>
      <c r="AC9" s="347"/>
      <c r="AD9" s="347"/>
      <c r="AE9" s="347"/>
    </row>
    <row r="10" spans="1:31" ht="12.75" customHeight="1">
      <c r="A10" s="439"/>
      <c r="B10" s="441"/>
      <c r="C10" s="441"/>
      <c r="D10" s="46"/>
      <c r="E10" s="443"/>
      <c r="F10" s="425"/>
      <c r="G10" s="428"/>
      <c r="H10" s="10" t="s">
        <v>51</v>
      </c>
      <c r="I10" s="33" t="s">
        <v>52</v>
      </c>
      <c r="J10" s="34"/>
      <c r="K10" s="1"/>
      <c r="L10" s="194"/>
      <c r="M10" s="1"/>
      <c r="N10" s="194"/>
      <c r="O10" s="195"/>
      <c r="P10" s="196"/>
      <c r="Q10" s="343"/>
      <c r="R10" s="349"/>
      <c r="S10" s="345"/>
      <c r="T10" s="345"/>
      <c r="U10" s="345"/>
      <c r="V10" s="345"/>
      <c r="W10" s="345"/>
      <c r="X10" s="345"/>
      <c r="Y10" s="345"/>
      <c r="Z10" s="345"/>
      <c r="AA10" s="345"/>
      <c r="AB10" s="346"/>
      <c r="AC10" s="347"/>
      <c r="AD10" s="347"/>
      <c r="AE10" s="347"/>
    </row>
    <row r="11" spans="1:31" ht="12.75" customHeight="1">
      <c r="A11" s="439"/>
      <c r="B11" s="441"/>
      <c r="C11" s="441"/>
      <c r="D11" s="46"/>
      <c r="E11" s="443"/>
      <c r="F11" s="425"/>
      <c r="G11" s="428"/>
      <c r="H11" s="433">
        <v>0</v>
      </c>
      <c r="I11" s="33" t="s">
        <v>90</v>
      </c>
      <c r="J11" s="34"/>
      <c r="K11" s="1">
        <v>21779</v>
      </c>
      <c r="L11" s="194">
        <v>1411380</v>
      </c>
      <c r="M11" s="1">
        <v>237671</v>
      </c>
      <c r="N11" s="194">
        <v>230015</v>
      </c>
      <c r="O11" s="195">
        <f>L11+N11</f>
        <v>1641395</v>
      </c>
      <c r="P11" s="196">
        <f>O11/H8</f>
        <v>0.8460537302970011</v>
      </c>
      <c r="Q11" s="343"/>
      <c r="R11" s="349"/>
      <c r="S11" s="345"/>
      <c r="T11" s="345"/>
      <c r="U11" s="345"/>
      <c r="V11" s="345"/>
      <c r="W11" s="345"/>
      <c r="X11" s="345"/>
      <c r="Y11" s="345"/>
      <c r="Z11" s="345"/>
      <c r="AA11" s="345"/>
      <c r="AB11" s="346"/>
      <c r="AC11" s="347"/>
      <c r="AD11" s="347"/>
      <c r="AE11" s="347"/>
    </row>
    <row r="12" spans="1:31" ht="12" customHeight="1">
      <c r="A12" s="439"/>
      <c r="B12" s="441"/>
      <c r="C12" s="441"/>
      <c r="D12" s="46">
        <v>7</v>
      </c>
      <c r="E12" s="443"/>
      <c r="F12" s="425"/>
      <c r="G12" s="428">
        <v>2013</v>
      </c>
      <c r="H12" s="434"/>
      <c r="I12" s="33" t="s">
        <v>91</v>
      </c>
      <c r="J12" s="34"/>
      <c r="K12" s="1"/>
      <c r="L12" s="194"/>
      <c r="M12" s="1"/>
      <c r="N12" s="194"/>
      <c r="O12" s="195"/>
      <c r="P12" s="196"/>
      <c r="Q12" s="343"/>
      <c r="R12" s="349"/>
      <c r="S12" s="345"/>
      <c r="T12" s="345"/>
      <c r="U12" s="345"/>
      <c r="V12" s="345"/>
      <c r="W12" s="345"/>
      <c r="X12" s="345"/>
      <c r="Y12" s="345"/>
      <c r="Z12" s="345"/>
      <c r="AA12" s="345"/>
      <c r="AB12" s="346"/>
      <c r="AC12" s="347"/>
      <c r="AD12" s="347"/>
      <c r="AE12" s="347"/>
    </row>
    <row r="13" spans="1:31" ht="12.75" customHeight="1">
      <c r="A13" s="439"/>
      <c r="B13" s="441"/>
      <c r="C13" s="441"/>
      <c r="D13" s="46"/>
      <c r="E13" s="443"/>
      <c r="F13" s="425"/>
      <c r="G13" s="428"/>
      <c r="H13" s="10" t="s">
        <v>55</v>
      </c>
      <c r="I13" s="33" t="s">
        <v>53</v>
      </c>
      <c r="J13" s="34"/>
      <c r="K13" s="1"/>
      <c r="L13" s="194"/>
      <c r="M13" s="1"/>
      <c r="N13" s="194"/>
      <c r="O13" s="195"/>
      <c r="P13" s="196"/>
      <c r="Q13" s="343"/>
      <c r="R13" s="349"/>
      <c r="S13" s="345"/>
      <c r="T13" s="345"/>
      <c r="U13" s="345"/>
      <c r="V13" s="345"/>
      <c r="W13" s="345"/>
      <c r="X13" s="345"/>
      <c r="Y13" s="345"/>
      <c r="Z13" s="345"/>
      <c r="AA13" s="345"/>
      <c r="AB13" s="346"/>
      <c r="AC13" s="347"/>
      <c r="AD13" s="347"/>
      <c r="AE13" s="347"/>
    </row>
    <row r="14" spans="1:31" ht="12.75" customHeight="1">
      <c r="A14" s="439"/>
      <c r="B14" s="441"/>
      <c r="C14" s="441"/>
      <c r="D14" s="46"/>
      <c r="E14" s="443"/>
      <c r="F14" s="425"/>
      <c r="G14" s="428"/>
      <c r="H14" s="433">
        <f>H8+H11</f>
        <v>1940060</v>
      </c>
      <c r="I14" s="33" t="s">
        <v>54</v>
      </c>
      <c r="J14" s="34"/>
      <c r="K14" s="1"/>
      <c r="L14" s="194"/>
      <c r="M14" s="1"/>
      <c r="N14" s="194"/>
      <c r="O14" s="195"/>
      <c r="P14" s="196"/>
      <c r="Q14" s="343"/>
      <c r="R14" s="349"/>
      <c r="S14" s="345"/>
      <c r="T14" s="345"/>
      <c r="U14" s="345"/>
      <c r="V14" s="345"/>
      <c r="W14" s="345"/>
      <c r="X14" s="345"/>
      <c r="Y14" s="345"/>
      <c r="Z14" s="345"/>
      <c r="AA14" s="345"/>
      <c r="AB14" s="346"/>
      <c r="AC14" s="347"/>
      <c r="AD14" s="347"/>
      <c r="AE14" s="347"/>
    </row>
    <row r="15" spans="1:31" ht="12.75" customHeight="1">
      <c r="A15" s="439"/>
      <c r="B15" s="441"/>
      <c r="C15" s="441"/>
      <c r="D15" s="46"/>
      <c r="E15" s="443"/>
      <c r="F15" s="425"/>
      <c r="G15" s="428"/>
      <c r="H15" s="436"/>
      <c r="I15" s="33" t="s">
        <v>56</v>
      </c>
      <c r="J15" s="35">
        <f aca="true" t="shared" si="0" ref="J15:N16">J7+J9+J11+J13</f>
        <v>0</v>
      </c>
      <c r="K15" s="2">
        <f t="shared" si="0"/>
        <v>25622</v>
      </c>
      <c r="L15" s="194">
        <f t="shared" si="0"/>
        <v>1660447</v>
      </c>
      <c r="M15" s="2">
        <f t="shared" si="0"/>
        <v>279613</v>
      </c>
      <c r="N15" s="2">
        <f t="shared" si="0"/>
        <v>270606</v>
      </c>
      <c r="O15" s="195">
        <f>L15+N15</f>
        <v>1931053</v>
      </c>
      <c r="P15" s="196">
        <f>O15/H14</f>
        <v>0.995357360081647</v>
      </c>
      <c r="Q15" s="343"/>
      <c r="R15" s="349"/>
      <c r="S15" s="345"/>
      <c r="T15" s="214"/>
      <c r="U15" s="214"/>
      <c r="V15" s="214"/>
      <c r="W15" s="214"/>
      <c r="X15" s="214"/>
      <c r="Y15" s="214"/>
      <c r="Z15" s="214"/>
      <c r="AA15" s="214"/>
      <c r="AB15" s="346"/>
      <c r="AC15" s="347"/>
      <c r="AD15" s="347"/>
      <c r="AE15" s="347"/>
    </row>
    <row r="16" spans="1:31" ht="12.75" customHeight="1" thickBot="1">
      <c r="A16" s="440"/>
      <c r="B16" s="421"/>
      <c r="C16" s="421"/>
      <c r="D16" s="47"/>
      <c r="E16" s="444"/>
      <c r="F16" s="426"/>
      <c r="G16" s="435"/>
      <c r="H16" s="437"/>
      <c r="I16" s="36" t="s">
        <v>57</v>
      </c>
      <c r="J16" s="37">
        <f t="shared" si="0"/>
        <v>0</v>
      </c>
      <c r="K16" s="3">
        <f t="shared" si="0"/>
        <v>0</v>
      </c>
      <c r="L16" s="194">
        <f t="shared" si="0"/>
        <v>0</v>
      </c>
      <c r="M16" s="3">
        <f t="shared" si="0"/>
        <v>0</v>
      </c>
      <c r="N16" s="3">
        <f t="shared" si="0"/>
        <v>0</v>
      </c>
      <c r="O16" s="199">
        <f>L16+N16</f>
        <v>0</v>
      </c>
      <c r="P16" s="200">
        <f>O16/H14</f>
        <v>0</v>
      </c>
      <c r="Q16" s="343"/>
      <c r="R16" s="349"/>
      <c r="S16" s="345"/>
      <c r="T16" s="214"/>
      <c r="U16" s="214"/>
      <c r="V16" s="214"/>
      <c r="W16" s="214"/>
      <c r="X16" s="214"/>
      <c r="Y16" s="214"/>
      <c r="Z16" s="214"/>
      <c r="AA16" s="214"/>
      <c r="AB16" s="346"/>
      <c r="AC16" s="347"/>
      <c r="AD16" s="347"/>
      <c r="AE16" s="347"/>
    </row>
    <row r="17" spans="1:29" ht="12.75" customHeight="1" thickBot="1">
      <c r="A17" s="438">
        <v>2</v>
      </c>
      <c r="B17" s="420">
        <v>600</v>
      </c>
      <c r="C17" s="420">
        <v>60004</v>
      </c>
      <c r="D17" s="8">
        <v>9</v>
      </c>
      <c r="E17" s="442" t="s">
        <v>101</v>
      </c>
      <c r="F17" s="445" t="s">
        <v>102</v>
      </c>
      <c r="G17" s="427">
        <v>2010</v>
      </c>
      <c r="H17" s="9" t="s">
        <v>47</v>
      </c>
      <c r="I17" s="31" t="s">
        <v>59</v>
      </c>
      <c r="J17" s="17">
        <v>11682</v>
      </c>
      <c r="K17" s="5">
        <v>18473</v>
      </c>
      <c r="L17" s="192">
        <v>54682</v>
      </c>
      <c r="M17" s="5">
        <v>19530</v>
      </c>
      <c r="N17" s="192">
        <v>19485</v>
      </c>
      <c r="O17" s="192"/>
      <c r="P17" s="193"/>
      <c r="Q17" s="343"/>
      <c r="R17" s="349"/>
      <c r="S17" s="345"/>
      <c r="T17" s="345"/>
      <c r="U17" s="345"/>
      <c r="V17" s="345"/>
      <c r="W17" s="345"/>
      <c r="X17" s="345"/>
      <c r="Y17" s="345"/>
      <c r="Z17" s="345"/>
      <c r="AA17" s="345"/>
      <c r="AB17" s="346"/>
      <c r="AC17" s="347"/>
    </row>
    <row r="18" spans="1:29" ht="13.5" thickBot="1">
      <c r="A18" s="439"/>
      <c r="B18" s="441"/>
      <c r="C18" s="441"/>
      <c r="D18" s="46"/>
      <c r="E18" s="443"/>
      <c r="F18" s="445"/>
      <c r="G18" s="428"/>
      <c r="H18" s="433">
        <v>494751</v>
      </c>
      <c r="I18" s="33" t="s">
        <v>60</v>
      </c>
      <c r="J18" s="18"/>
      <c r="K18" s="1"/>
      <c r="L18" s="195"/>
      <c r="M18" s="1"/>
      <c r="N18" s="194"/>
      <c r="O18" s="195"/>
      <c r="P18" s="196"/>
      <c r="Q18" s="343"/>
      <c r="R18" s="349"/>
      <c r="S18" s="345"/>
      <c r="T18" s="345"/>
      <c r="U18" s="345"/>
      <c r="V18" s="345"/>
      <c r="W18" s="345"/>
      <c r="X18" s="345"/>
      <c r="Y18" s="345"/>
      <c r="Z18" s="345"/>
      <c r="AA18" s="345"/>
      <c r="AB18" s="346"/>
      <c r="AC18" s="347"/>
    </row>
    <row r="19" spans="1:29" ht="13.5" thickBot="1">
      <c r="A19" s="439"/>
      <c r="B19" s="441"/>
      <c r="C19" s="441"/>
      <c r="D19" s="46"/>
      <c r="E19" s="443"/>
      <c r="F19" s="445"/>
      <c r="G19" s="428"/>
      <c r="H19" s="434"/>
      <c r="I19" s="33" t="s">
        <v>50</v>
      </c>
      <c r="J19" s="18"/>
      <c r="K19" s="1"/>
      <c r="L19" s="195"/>
      <c r="M19" s="1"/>
      <c r="N19" s="194"/>
      <c r="O19" s="195">
        <f>L19+N19</f>
        <v>0</v>
      </c>
      <c r="P19" s="196">
        <f>O19/H18</f>
        <v>0</v>
      </c>
      <c r="Q19" s="343"/>
      <c r="R19" s="349"/>
      <c r="S19" s="345"/>
      <c r="T19" s="345"/>
      <c r="U19" s="345"/>
      <c r="V19" s="345"/>
      <c r="W19" s="345"/>
      <c r="X19" s="345"/>
      <c r="Y19" s="345"/>
      <c r="Z19" s="345"/>
      <c r="AA19" s="345"/>
      <c r="AB19" s="346"/>
      <c r="AC19" s="347"/>
    </row>
    <row r="20" spans="1:29" ht="13.5" thickBot="1">
      <c r="A20" s="439"/>
      <c r="B20" s="441"/>
      <c r="C20" s="441"/>
      <c r="D20" s="46"/>
      <c r="E20" s="443"/>
      <c r="F20" s="445"/>
      <c r="G20" s="428"/>
      <c r="H20" s="10" t="s">
        <v>51</v>
      </c>
      <c r="I20" s="33" t="s">
        <v>52</v>
      </c>
      <c r="J20" s="18"/>
      <c r="K20" s="1"/>
      <c r="L20" s="195"/>
      <c r="M20" s="1"/>
      <c r="N20" s="194"/>
      <c r="O20" s="195"/>
      <c r="P20" s="196"/>
      <c r="Q20" s="343"/>
      <c r="R20" s="349"/>
      <c r="S20" s="345"/>
      <c r="T20" s="345"/>
      <c r="U20" s="345"/>
      <c r="V20" s="345"/>
      <c r="W20" s="345"/>
      <c r="X20" s="345"/>
      <c r="Y20" s="345"/>
      <c r="Z20" s="345"/>
      <c r="AA20" s="345"/>
      <c r="AB20" s="346"/>
      <c r="AC20" s="347"/>
    </row>
    <row r="21" spans="1:29" ht="13.5" thickBot="1">
      <c r="A21" s="439"/>
      <c r="B21" s="441"/>
      <c r="C21" s="441"/>
      <c r="D21" s="46">
        <v>8</v>
      </c>
      <c r="E21" s="443"/>
      <c r="F21" s="445"/>
      <c r="G21" s="428"/>
      <c r="H21" s="433">
        <v>0</v>
      </c>
      <c r="I21" s="33" t="s">
        <v>90</v>
      </c>
      <c r="J21" s="18">
        <v>66182</v>
      </c>
      <c r="K21" s="1">
        <v>104680</v>
      </c>
      <c r="L21" s="195">
        <v>309844</v>
      </c>
      <c r="M21" s="1">
        <v>110695</v>
      </c>
      <c r="N21" s="194">
        <v>110415</v>
      </c>
      <c r="O21" s="195">
        <f>L21+N21</f>
        <v>420259</v>
      </c>
      <c r="P21" s="196">
        <f>O21/H18</f>
        <v>0.8494353725409347</v>
      </c>
      <c r="Q21" s="343"/>
      <c r="R21" s="349"/>
      <c r="S21" s="345"/>
      <c r="T21" s="345"/>
      <c r="U21" s="345"/>
      <c r="V21" s="345"/>
      <c r="W21" s="345"/>
      <c r="X21" s="345"/>
      <c r="Y21" s="345"/>
      <c r="Z21" s="345"/>
      <c r="AA21" s="345"/>
      <c r="AB21" s="346"/>
      <c r="AC21" s="347"/>
    </row>
    <row r="22" spans="1:29" ht="13.5" thickBot="1">
      <c r="A22" s="439"/>
      <c r="B22" s="441"/>
      <c r="C22" s="441"/>
      <c r="D22" s="46"/>
      <c r="E22" s="443"/>
      <c r="F22" s="445"/>
      <c r="G22" s="428">
        <v>2013</v>
      </c>
      <c r="H22" s="434"/>
      <c r="I22" s="33" t="s">
        <v>91</v>
      </c>
      <c r="J22" s="18"/>
      <c r="K22" s="1"/>
      <c r="L22" s="195"/>
      <c r="M22" s="1"/>
      <c r="N22" s="194"/>
      <c r="O22" s="195"/>
      <c r="P22" s="196"/>
      <c r="Q22" s="343"/>
      <c r="R22" s="349"/>
      <c r="S22" s="345"/>
      <c r="T22" s="345"/>
      <c r="U22" s="345"/>
      <c r="V22" s="345"/>
      <c r="W22" s="345"/>
      <c r="X22" s="345"/>
      <c r="Y22" s="345"/>
      <c r="Z22" s="345"/>
      <c r="AA22" s="345"/>
      <c r="AB22" s="346"/>
      <c r="AC22" s="347"/>
    </row>
    <row r="23" spans="1:29" ht="13.5" thickBot="1">
      <c r="A23" s="439"/>
      <c r="B23" s="441"/>
      <c r="C23" s="441"/>
      <c r="D23" s="46"/>
      <c r="E23" s="443"/>
      <c r="F23" s="445"/>
      <c r="G23" s="428"/>
      <c r="H23" s="10" t="s">
        <v>55</v>
      </c>
      <c r="I23" s="33" t="s">
        <v>53</v>
      </c>
      <c r="J23" s="18"/>
      <c r="K23" s="1"/>
      <c r="L23" s="195"/>
      <c r="M23" s="1"/>
      <c r="N23" s="194"/>
      <c r="O23" s="195"/>
      <c r="P23" s="196"/>
      <c r="Q23" s="343"/>
      <c r="R23" s="349"/>
      <c r="S23" s="345"/>
      <c r="T23" s="345"/>
      <c r="U23" s="345"/>
      <c r="V23" s="345"/>
      <c r="W23" s="345"/>
      <c r="X23" s="345"/>
      <c r="Y23" s="345"/>
      <c r="Z23" s="345"/>
      <c r="AA23" s="345"/>
      <c r="AB23" s="346"/>
      <c r="AC23" s="347"/>
    </row>
    <row r="24" spans="1:29" ht="13.5" thickBot="1">
      <c r="A24" s="439"/>
      <c r="B24" s="441"/>
      <c r="C24" s="441"/>
      <c r="D24" s="46"/>
      <c r="E24" s="443"/>
      <c r="F24" s="445"/>
      <c r="G24" s="428"/>
      <c r="H24" s="433">
        <f>H18+H21</f>
        <v>494751</v>
      </c>
      <c r="I24" s="33" t="s">
        <v>54</v>
      </c>
      <c r="J24" s="18"/>
      <c r="K24" s="1"/>
      <c r="L24" s="195"/>
      <c r="M24" s="1"/>
      <c r="N24" s="194"/>
      <c r="O24" s="195"/>
      <c r="P24" s="196"/>
      <c r="Q24" s="343"/>
      <c r="R24" s="349"/>
      <c r="S24" s="345"/>
      <c r="T24" s="345"/>
      <c r="U24" s="345"/>
      <c r="V24" s="345"/>
      <c r="W24" s="345"/>
      <c r="X24" s="345"/>
      <c r="Y24" s="345"/>
      <c r="Z24" s="345"/>
      <c r="AA24" s="345"/>
      <c r="AB24" s="346"/>
      <c r="AC24" s="347"/>
    </row>
    <row r="25" spans="1:29" ht="13.5" thickBot="1">
      <c r="A25" s="439"/>
      <c r="B25" s="441"/>
      <c r="C25" s="441"/>
      <c r="D25" s="46"/>
      <c r="E25" s="443"/>
      <c r="F25" s="445"/>
      <c r="G25" s="428"/>
      <c r="H25" s="436"/>
      <c r="I25" s="33" t="s">
        <v>56</v>
      </c>
      <c r="J25" s="19">
        <f aca="true" t="shared" si="1" ref="J25:N26">J17+J19+J21+J23</f>
        <v>77864</v>
      </c>
      <c r="K25" s="2">
        <f t="shared" si="1"/>
        <v>123153</v>
      </c>
      <c r="L25" s="194">
        <f t="shared" si="1"/>
        <v>364526</v>
      </c>
      <c r="M25" s="2">
        <f t="shared" si="1"/>
        <v>130225</v>
      </c>
      <c r="N25" s="2">
        <f t="shared" si="1"/>
        <v>129900</v>
      </c>
      <c r="O25" s="195">
        <f aca="true" t="shared" si="2" ref="O25:O36">L25+N25</f>
        <v>494426</v>
      </c>
      <c r="P25" s="196">
        <f>O25/H24</f>
        <v>0.9993431039047925</v>
      </c>
      <c r="Q25" s="343"/>
      <c r="R25" s="349"/>
      <c r="S25" s="345"/>
      <c r="T25" s="214"/>
      <c r="U25" s="214"/>
      <c r="V25" s="214"/>
      <c r="W25" s="214"/>
      <c r="X25" s="214"/>
      <c r="Y25" s="214"/>
      <c r="Z25" s="214"/>
      <c r="AA25" s="214"/>
      <c r="AB25" s="346"/>
      <c r="AC25" s="347"/>
    </row>
    <row r="26" spans="1:29" ht="13.5" customHeight="1" thickBot="1">
      <c r="A26" s="440"/>
      <c r="B26" s="421"/>
      <c r="C26" s="421"/>
      <c r="D26" s="47"/>
      <c r="E26" s="444"/>
      <c r="F26" s="445"/>
      <c r="G26" s="435"/>
      <c r="H26" s="437"/>
      <c r="I26" s="36" t="s">
        <v>57</v>
      </c>
      <c r="J26" s="20">
        <f t="shared" si="1"/>
        <v>0</v>
      </c>
      <c r="K26" s="3">
        <f t="shared" si="1"/>
        <v>0</v>
      </c>
      <c r="L26" s="194">
        <f t="shared" si="1"/>
        <v>0</v>
      </c>
      <c r="M26" s="3">
        <f t="shared" si="1"/>
        <v>0</v>
      </c>
      <c r="N26" s="3">
        <f t="shared" si="1"/>
        <v>0</v>
      </c>
      <c r="O26" s="199">
        <f t="shared" si="2"/>
        <v>0</v>
      </c>
      <c r="P26" s="200">
        <f>O26/H24</f>
        <v>0</v>
      </c>
      <c r="Q26" s="343"/>
      <c r="R26" s="349"/>
      <c r="S26" s="345"/>
      <c r="T26" s="214"/>
      <c r="U26" s="214"/>
      <c r="V26" s="214"/>
      <c r="W26" s="214"/>
      <c r="X26" s="214"/>
      <c r="Y26" s="214"/>
      <c r="Z26" s="214"/>
      <c r="AA26" s="214"/>
      <c r="AB26" s="346"/>
      <c r="AC26" s="347"/>
    </row>
    <row r="27" spans="1:29" ht="12.75" customHeight="1" thickBot="1">
      <c r="A27" s="438">
        <v>3</v>
      </c>
      <c r="B27" s="420">
        <v>600</v>
      </c>
      <c r="C27" s="420">
        <v>60015</v>
      </c>
      <c r="D27" s="8"/>
      <c r="E27" s="446" t="s">
        <v>92</v>
      </c>
      <c r="F27" s="445" t="s">
        <v>102</v>
      </c>
      <c r="G27" s="427">
        <v>2008</v>
      </c>
      <c r="H27" s="9" t="s">
        <v>47</v>
      </c>
      <c r="I27" s="31" t="s">
        <v>59</v>
      </c>
      <c r="J27" s="32"/>
      <c r="K27" s="5"/>
      <c r="L27" s="192"/>
      <c r="M27" s="5"/>
      <c r="N27" s="192"/>
      <c r="O27" s="192">
        <f t="shared" si="2"/>
        <v>0</v>
      </c>
      <c r="P27" s="193"/>
      <c r="Q27" s="343"/>
      <c r="R27" s="349"/>
      <c r="S27" s="345"/>
      <c r="T27" s="345"/>
      <c r="U27" s="345"/>
      <c r="V27" s="345"/>
      <c r="W27" s="345"/>
      <c r="X27" s="345"/>
      <c r="Y27" s="345"/>
      <c r="Z27" s="345"/>
      <c r="AA27" s="345"/>
      <c r="AB27" s="346"/>
      <c r="AC27" s="347"/>
    </row>
    <row r="28" spans="1:31" ht="13.5" thickBot="1">
      <c r="A28" s="439"/>
      <c r="B28" s="441"/>
      <c r="C28" s="441"/>
      <c r="D28" s="46">
        <v>9</v>
      </c>
      <c r="E28" s="447"/>
      <c r="F28" s="445"/>
      <c r="G28" s="428"/>
      <c r="H28" s="433">
        <v>0</v>
      </c>
      <c r="I28" s="33" t="s">
        <v>60</v>
      </c>
      <c r="J28" s="34">
        <v>522385</v>
      </c>
      <c r="K28" s="1">
        <v>305530</v>
      </c>
      <c r="L28" s="194">
        <v>4507566</v>
      </c>
      <c r="M28" s="1">
        <v>918066</v>
      </c>
      <c r="N28" s="194">
        <v>916982</v>
      </c>
      <c r="O28" s="195">
        <f t="shared" si="2"/>
        <v>5424548</v>
      </c>
      <c r="P28" s="201">
        <f>O28/H31</f>
        <v>0.23851782828591953</v>
      </c>
      <c r="Q28" s="343"/>
      <c r="R28" s="349"/>
      <c r="S28" s="345"/>
      <c r="T28" s="345"/>
      <c r="U28" s="345"/>
      <c r="V28" s="345"/>
      <c r="W28" s="345"/>
      <c r="X28" s="345"/>
      <c r="Y28" s="345"/>
      <c r="Z28" s="345"/>
      <c r="AA28" s="345"/>
      <c r="AB28" s="346"/>
      <c r="AC28" s="350"/>
      <c r="AD28" s="350"/>
      <c r="AE28" s="350"/>
    </row>
    <row r="29" spans="1:31" ht="13.5" thickBot="1">
      <c r="A29" s="439"/>
      <c r="B29" s="441"/>
      <c r="C29" s="441"/>
      <c r="D29" s="46"/>
      <c r="E29" s="447"/>
      <c r="F29" s="445"/>
      <c r="G29" s="428"/>
      <c r="H29" s="434"/>
      <c r="I29" s="33" t="s">
        <v>50</v>
      </c>
      <c r="J29" s="34"/>
      <c r="K29" s="1"/>
      <c r="L29" s="194"/>
      <c r="M29" s="1"/>
      <c r="N29" s="194"/>
      <c r="O29" s="195">
        <f t="shared" si="2"/>
        <v>0</v>
      </c>
      <c r="P29" s="201"/>
      <c r="Q29" s="343"/>
      <c r="R29" s="349"/>
      <c r="S29" s="345"/>
      <c r="T29" s="345"/>
      <c r="U29" s="345"/>
      <c r="V29" s="345"/>
      <c r="W29" s="345"/>
      <c r="X29" s="345"/>
      <c r="Y29" s="345"/>
      <c r="Z29" s="345"/>
      <c r="AA29" s="345"/>
      <c r="AB29" s="346"/>
      <c r="AC29" s="350"/>
      <c r="AD29" s="350"/>
      <c r="AE29" s="350"/>
    </row>
    <row r="30" spans="1:31" ht="13.5" thickBot="1">
      <c r="A30" s="439"/>
      <c r="B30" s="441"/>
      <c r="C30" s="441"/>
      <c r="D30" s="46"/>
      <c r="E30" s="447"/>
      <c r="F30" s="445"/>
      <c r="G30" s="428"/>
      <c r="H30" s="10" t="s">
        <v>51</v>
      </c>
      <c r="I30" s="33" t="s">
        <v>52</v>
      </c>
      <c r="J30" s="34"/>
      <c r="K30" s="1"/>
      <c r="L30" s="194"/>
      <c r="M30" s="1"/>
      <c r="N30" s="194"/>
      <c r="O30" s="195">
        <f t="shared" si="2"/>
        <v>0</v>
      </c>
      <c r="P30" s="201"/>
      <c r="Q30" s="343"/>
      <c r="R30" s="349"/>
      <c r="S30" s="345"/>
      <c r="T30" s="345"/>
      <c r="U30" s="345"/>
      <c r="V30" s="345"/>
      <c r="W30" s="345"/>
      <c r="X30" s="345"/>
      <c r="Y30" s="345"/>
      <c r="Z30" s="345"/>
      <c r="AA30" s="345"/>
      <c r="AB30" s="346"/>
      <c r="AC30" s="350"/>
      <c r="AD30" s="350"/>
      <c r="AE30" s="350"/>
    </row>
    <row r="31" spans="1:31" ht="13.5" thickBot="1">
      <c r="A31" s="439"/>
      <c r="B31" s="441"/>
      <c r="C31" s="441"/>
      <c r="D31" s="46">
        <v>7</v>
      </c>
      <c r="E31" s="447"/>
      <c r="F31" s="445"/>
      <c r="G31" s="428"/>
      <c r="H31" s="433">
        <v>22742736</v>
      </c>
      <c r="I31" s="33" t="s">
        <v>90</v>
      </c>
      <c r="J31" s="34"/>
      <c r="K31" s="1"/>
      <c r="L31" s="194"/>
      <c r="M31" s="1"/>
      <c r="N31" s="194"/>
      <c r="O31" s="195">
        <f t="shared" si="2"/>
        <v>0</v>
      </c>
      <c r="P31" s="201"/>
      <c r="Q31" s="343"/>
      <c r="R31" s="349"/>
      <c r="S31" s="345"/>
      <c r="T31" s="345"/>
      <c r="U31" s="345"/>
      <c r="V31" s="345"/>
      <c r="W31" s="345"/>
      <c r="X31" s="345"/>
      <c r="Y31" s="345"/>
      <c r="Z31" s="345"/>
      <c r="AA31" s="345"/>
      <c r="AB31" s="346"/>
      <c r="AC31" s="350"/>
      <c r="AD31" s="350"/>
      <c r="AE31" s="350"/>
    </row>
    <row r="32" spans="1:31" ht="13.5" thickBot="1">
      <c r="A32" s="439"/>
      <c r="B32" s="441"/>
      <c r="C32" s="441"/>
      <c r="D32" s="46"/>
      <c r="E32" s="447"/>
      <c r="F32" s="445"/>
      <c r="G32" s="428">
        <v>2013</v>
      </c>
      <c r="H32" s="434"/>
      <c r="I32" s="33" t="s">
        <v>91</v>
      </c>
      <c r="J32" s="34"/>
      <c r="K32" s="1">
        <v>712902</v>
      </c>
      <c r="L32" s="194">
        <v>9109187</v>
      </c>
      <c r="M32" s="1">
        <v>2065401</v>
      </c>
      <c r="N32" s="194">
        <v>2062872</v>
      </c>
      <c r="O32" s="195">
        <f t="shared" si="2"/>
        <v>11172059</v>
      </c>
      <c r="P32" s="201">
        <f>O32/H31</f>
        <v>0.4912363666359228</v>
      </c>
      <c r="Q32" s="343"/>
      <c r="R32" s="349"/>
      <c r="S32" s="345"/>
      <c r="T32" s="345"/>
      <c r="U32" s="345"/>
      <c r="V32" s="345"/>
      <c r="W32" s="345"/>
      <c r="X32" s="345"/>
      <c r="Y32" s="345"/>
      <c r="Z32" s="345"/>
      <c r="AA32" s="345"/>
      <c r="AB32" s="346"/>
      <c r="AC32" s="350"/>
      <c r="AD32" s="350"/>
      <c r="AE32" s="350"/>
    </row>
    <row r="33" spans="1:31" ht="13.5" thickBot="1">
      <c r="A33" s="439"/>
      <c r="B33" s="441"/>
      <c r="C33" s="441"/>
      <c r="D33" s="46"/>
      <c r="E33" s="447"/>
      <c r="F33" s="445"/>
      <c r="G33" s="428"/>
      <c r="H33" s="10" t="s">
        <v>55</v>
      </c>
      <c r="I33" s="33" t="s">
        <v>53</v>
      </c>
      <c r="J33" s="34"/>
      <c r="K33" s="1"/>
      <c r="L33" s="194"/>
      <c r="M33" s="1"/>
      <c r="N33" s="194"/>
      <c r="O33" s="195">
        <f t="shared" si="2"/>
        <v>0</v>
      </c>
      <c r="P33" s="201"/>
      <c r="Q33" s="343"/>
      <c r="R33" s="349"/>
      <c r="S33" s="345"/>
      <c r="T33" s="345"/>
      <c r="U33" s="345"/>
      <c r="V33" s="345"/>
      <c r="W33" s="345"/>
      <c r="X33" s="345"/>
      <c r="Y33" s="345"/>
      <c r="Z33" s="345"/>
      <c r="AA33" s="345"/>
      <c r="AB33" s="346"/>
      <c r="AC33" s="350"/>
      <c r="AD33" s="350"/>
      <c r="AE33" s="350"/>
    </row>
    <row r="34" spans="1:31" ht="13.5" thickBot="1">
      <c r="A34" s="439"/>
      <c r="B34" s="441"/>
      <c r="C34" s="441"/>
      <c r="D34" s="46"/>
      <c r="E34" s="447"/>
      <c r="F34" s="445"/>
      <c r="G34" s="428"/>
      <c r="H34" s="433">
        <f>H28+H31</f>
        <v>22742736</v>
      </c>
      <c r="I34" s="33" t="s">
        <v>54</v>
      </c>
      <c r="J34" s="34"/>
      <c r="K34" s="1"/>
      <c r="L34" s="194"/>
      <c r="M34" s="1"/>
      <c r="N34" s="194"/>
      <c r="O34" s="195">
        <f t="shared" si="2"/>
        <v>0</v>
      </c>
      <c r="P34" s="201"/>
      <c r="Q34" s="343"/>
      <c r="R34" s="349"/>
      <c r="S34" s="345"/>
      <c r="T34" s="345"/>
      <c r="U34" s="345"/>
      <c r="V34" s="345"/>
      <c r="W34" s="345"/>
      <c r="X34" s="345"/>
      <c r="Y34" s="345"/>
      <c r="Z34" s="345"/>
      <c r="AA34" s="345"/>
      <c r="AB34" s="346"/>
      <c r="AC34" s="350"/>
      <c r="AD34" s="350"/>
      <c r="AE34" s="350"/>
    </row>
    <row r="35" spans="1:31" ht="13.5" thickBot="1">
      <c r="A35" s="439"/>
      <c r="B35" s="441"/>
      <c r="C35" s="441"/>
      <c r="D35" s="46"/>
      <c r="E35" s="447"/>
      <c r="F35" s="445"/>
      <c r="G35" s="428"/>
      <c r="H35" s="436"/>
      <c r="I35" s="33" t="s">
        <v>56</v>
      </c>
      <c r="J35" s="35">
        <f aca="true" t="shared" si="3" ref="J35:N36">J27+J29+J31+J33</f>
        <v>0</v>
      </c>
      <c r="K35" s="2">
        <f t="shared" si="3"/>
        <v>0</v>
      </c>
      <c r="L35" s="194">
        <f t="shared" si="3"/>
        <v>0</v>
      </c>
      <c r="M35" s="2">
        <f t="shared" si="3"/>
        <v>0</v>
      </c>
      <c r="N35" s="2">
        <f t="shared" si="3"/>
        <v>0</v>
      </c>
      <c r="O35" s="195">
        <f t="shared" si="2"/>
        <v>0</v>
      </c>
      <c r="P35" s="201">
        <f>O35/H34</f>
        <v>0</v>
      </c>
      <c r="Q35" s="343"/>
      <c r="R35" s="349"/>
      <c r="S35" s="345"/>
      <c r="T35" s="214"/>
      <c r="U35" s="214"/>
      <c r="V35" s="214"/>
      <c r="W35" s="214"/>
      <c r="X35" s="214"/>
      <c r="Y35" s="214"/>
      <c r="Z35" s="214"/>
      <c r="AA35" s="214"/>
      <c r="AB35" s="346"/>
      <c r="AC35" s="350"/>
      <c r="AD35" s="350"/>
      <c r="AE35" s="350"/>
    </row>
    <row r="36" spans="1:31" ht="13.5" thickBot="1">
      <c r="A36" s="440"/>
      <c r="B36" s="421"/>
      <c r="C36" s="421"/>
      <c r="D36" s="47"/>
      <c r="E36" s="448"/>
      <c r="F36" s="445"/>
      <c r="G36" s="435"/>
      <c r="H36" s="437"/>
      <c r="I36" s="36" t="s">
        <v>57</v>
      </c>
      <c r="J36" s="37">
        <f t="shared" si="3"/>
        <v>522385</v>
      </c>
      <c r="K36" s="3">
        <f t="shared" si="3"/>
        <v>1018432</v>
      </c>
      <c r="L36" s="194">
        <f t="shared" si="3"/>
        <v>13616753</v>
      </c>
      <c r="M36" s="3">
        <f t="shared" si="3"/>
        <v>2983467</v>
      </c>
      <c r="N36" s="3">
        <f t="shared" si="3"/>
        <v>2979854</v>
      </c>
      <c r="O36" s="199">
        <f t="shared" si="2"/>
        <v>16596607</v>
      </c>
      <c r="P36" s="201">
        <f>O36/H34</f>
        <v>0.7297541949218423</v>
      </c>
      <c r="Q36" s="343"/>
      <c r="R36" s="349"/>
      <c r="S36" s="345"/>
      <c r="T36" s="214"/>
      <c r="U36" s="214"/>
      <c r="V36" s="214"/>
      <c r="W36" s="214"/>
      <c r="X36" s="214"/>
      <c r="Y36" s="214"/>
      <c r="Z36" s="214"/>
      <c r="AA36" s="214"/>
      <c r="AB36" s="346"/>
      <c r="AC36" s="351"/>
      <c r="AD36" s="351"/>
      <c r="AE36" s="351"/>
    </row>
    <row r="37" spans="1:29" ht="12.75" customHeight="1" thickBot="1">
      <c r="A37" s="438">
        <v>4</v>
      </c>
      <c r="B37" s="420">
        <v>600</v>
      </c>
      <c r="C37" s="420">
        <v>60015</v>
      </c>
      <c r="D37" s="8"/>
      <c r="E37" s="446" t="s">
        <v>103</v>
      </c>
      <c r="F37" s="445" t="s">
        <v>102</v>
      </c>
      <c r="G37" s="427">
        <v>2009</v>
      </c>
      <c r="H37" s="9" t="s">
        <v>47</v>
      </c>
      <c r="I37" s="31" t="s">
        <v>59</v>
      </c>
      <c r="J37" s="32"/>
      <c r="K37" s="5"/>
      <c r="L37" s="192"/>
      <c r="M37" s="5"/>
      <c r="N37" s="192"/>
      <c r="O37" s="192"/>
      <c r="P37" s="193"/>
      <c r="Q37" s="343"/>
      <c r="R37" s="349"/>
      <c r="S37" s="345"/>
      <c r="T37" s="345"/>
      <c r="U37" s="345"/>
      <c r="V37" s="345"/>
      <c r="W37" s="345"/>
      <c r="X37" s="345"/>
      <c r="Y37" s="345"/>
      <c r="Z37" s="345"/>
      <c r="AA37" s="345"/>
      <c r="AB37" s="346"/>
      <c r="AC37" s="347"/>
    </row>
    <row r="38" spans="1:31" ht="13.5" thickBot="1">
      <c r="A38" s="439"/>
      <c r="B38" s="441"/>
      <c r="C38" s="441"/>
      <c r="D38" s="46"/>
      <c r="E38" s="447"/>
      <c r="F38" s="445"/>
      <c r="G38" s="428"/>
      <c r="H38" s="433">
        <v>0</v>
      </c>
      <c r="I38" s="33" t="s">
        <v>60</v>
      </c>
      <c r="J38" s="34"/>
      <c r="K38" s="1"/>
      <c r="L38" s="194">
        <v>535696</v>
      </c>
      <c r="M38" s="1">
        <v>4270654</v>
      </c>
      <c r="N38" s="194">
        <v>4188448</v>
      </c>
      <c r="O38" s="194">
        <f>L38+N38</f>
        <v>4724144</v>
      </c>
      <c r="P38" s="201">
        <f>O38/H41</f>
        <v>0.07004984864563399</v>
      </c>
      <c r="Q38" s="343"/>
      <c r="R38" s="349"/>
      <c r="S38" s="345"/>
      <c r="T38" s="345"/>
      <c r="U38" s="345"/>
      <c r="V38" s="345"/>
      <c r="W38" s="345"/>
      <c r="X38" s="345"/>
      <c r="Y38" s="345"/>
      <c r="Z38" s="345"/>
      <c r="AA38" s="345"/>
      <c r="AB38" s="346"/>
      <c r="AC38" s="350"/>
      <c r="AD38" s="350"/>
      <c r="AE38" s="350"/>
    </row>
    <row r="39" spans="1:31" ht="13.5" thickBot="1">
      <c r="A39" s="439"/>
      <c r="B39" s="441"/>
      <c r="C39" s="441"/>
      <c r="D39" s="46">
        <v>9</v>
      </c>
      <c r="E39" s="447"/>
      <c r="F39" s="445"/>
      <c r="G39" s="428"/>
      <c r="H39" s="434"/>
      <c r="I39" s="33" t="s">
        <v>50</v>
      </c>
      <c r="J39" s="34"/>
      <c r="K39" s="1"/>
      <c r="L39" s="194"/>
      <c r="M39" s="1"/>
      <c r="N39" s="194"/>
      <c r="O39" s="194"/>
      <c r="P39" s="201"/>
      <c r="Q39" s="343"/>
      <c r="R39" s="349"/>
      <c r="S39" s="345"/>
      <c r="T39" s="345"/>
      <c r="U39" s="345"/>
      <c r="V39" s="345"/>
      <c r="W39" s="345"/>
      <c r="X39" s="345"/>
      <c r="Y39" s="345"/>
      <c r="Z39" s="345"/>
      <c r="AA39" s="345"/>
      <c r="AB39" s="346"/>
      <c r="AC39" s="350"/>
      <c r="AD39" s="350"/>
      <c r="AE39" s="350"/>
    </row>
    <row r="40" spans="1:31" ht="13.5" thickBot="1">
      <c r="A40" s="439"/>
      <c r="B40" s="441"/>
      <c r="C40" s="441"/>
      <c r="D40" s="46"/>
      <c r="E40" s="447"/>
      <c r="F40" s="445"/>
      <c r="G40" s="428"/>
      <c r="H40" s="10" t="s">
        <v>51</v>
      </c>
      <c r="I40" s="33" t="s">
        <v>52</v>
      </c>
      <c r="J40" s="34"/>
      <c r="K40" s="1"/>
      <c r="L40" s="194"/>
      <c r="M40" s="1"/>
      <c r="N40" s="194"/>
      <c r="O40" s="194"/>
      <c r="P40" s="201"/>
      <c r="Q40" s="343"/>
      <c r="R40" s="349"/>
      <c r="S40" s="345"/>
      <c r="T40" s="345"/>
      <c r="U40" s="345"/>
      <c r="V40" s="345"/>
      <c r="W40" s="345"/>
      <c r="X40" s="345"/>
      <c r="Y40" s="345"/>
      <c r="Z40" s="345"/>
      <c r="AA40" s="345"/>
      <c r="AB40" s="346"/>
      <c r="AC40" s="350"/>
      <c r="AD40" s="350"/>
      <c r="AE40" s="350"/>
    </row>
    <row r="41" spans="1:31" ht="13.5" thickBot="1">
      <c r="A41" s="439"/>
      <c r="B41" s="441"/>
      <c r="C41" s="441"/>
      <c r="D41" s="46"/>
      <c r="E41" s="447"/>
      <c r="F41" s="445"/>
      <c r="G41" s="428"/>
      <c r="H41" s="433">
        <v>67439746</v>
      </c>
      <c r="I41" s="33" t="s">
        <v>90</v>
      </c>
      <c r="J41" s="34"/>
      <c r="K41" s="1"/>
      <c r="L41" s="194"/>
      <c r="M41" s="1"/>
      <c r="N41" s="194"/>
      <c r="O41" s="194"/>
      <c r="P41" s="201"/>
      <c r="Q41" s="343"/>
      <c r="R41" s="349"/>
      <c r="S41" s="345"/>
      <c r="T41" s="345"/>
      <c r="U41" s="345"/>
      <c r="V41" s="345"/>
      <c r="W41" s="345"/>
      <c r="X41" s="345"/>
      <c r="Y41" s="345"/>
      <c r="Z41" s="345"/>
      <c r="AA41" s="345"/>
      <c r="AB41" s="346"/>
      <c r="AC41" s="350"/>
      <c r="AD41" s="350"/>
      <c r="AE41" s="350"/>
    </row>
    <row r="42" spans="1:31" ht="13.5" thickBot="1">
      <c r="A42" s="439"/>
      <c r="B42" s="441"/>
      <c r="C42" s="441"/>
      <c r="D42" s="46">
        <v>7</v>
      </c>
      <c r="E42" s="447"/>
      <c r="F42" s="445"/>
      <c r="G42" s="428">
        <v>2014</v>
      </c>
      <c r="H42" s="434"/>
      <c r="I42" s="33" t="s">
        <v>91</v>
      </c>
      <c r="J42" s="34"/>
      <c r="K42" s="1"/>
      <c r="L42" s="194">
        <v>2067764</v>
      </c>
      <c r="M42" s="1">
        <v>24200374</v>
      </c>
      <c r="N42" s="194">
        <v>23734538</v>
      </c>
      <c r="O42" s="194">
        <f>L42+N42</f>
        <v>25802302</v>
      </c>
      <c r="P42" s="201">
        <f>O42/H41</f>
        <v>0.3825978526075706</v>
      </c>
      <c r="Q42" s="343"/>
      <c r="R42" s="349"/>
      <c r="S42" s="345"/>
      <c r="T42" s="345"/>
      <c r="U42" s="345"/>
      <c r="V42" s="345"/>
      <c r="W42" s="345"/>
      <c r="X42" s="345"/>
      <c r="Y42" s="345"/>
      <c r="Z42" s="345"/>
      <c r="AA42" s="345"/>
      <c r="AB42" s="346"/>
      <c r="AC42" s="350"/>
      <c r="AD42" s="350"/>
      <c r="AE42" s="350"/>
    </row>
    <row r="43" spans="1:31" ht="13.5" thickBot="1">
      <c r="A43" s="439"/>
      <c r="B43" s="441"/>
      <c r="C43" s="441"/>
      <c r="D43" s="46"/>
      <c r="E43" s="447"/>
      <c r="F43" s="445"/>
      <c r="G43" s="428"/>
      <c r="H43" s="10" t="s">
        <v>55</v>
      </c>
      <c r="I43" s="33" t="s">
        <v>53</v>
      </c>
      <c r="J43" s="34"/>
      <c r="K43" s="1"/>
      <c r="L43" s="194"/>
      <c r="M43" s="1"/>
      <c r="N43" s="194"/>
      <c r="O43" s="194"/>
      <c r="P43" s="201"/>
      <c r="Q43" s="343"/>
      <c r="R43" s="349"/>
      <c r="S43" s="345"/>
      <c r="T43" s="345"/>
      <c r="U43" s="345"/>
      <c r="V43" s="345"/>
      <c r="W43" s="345"/>
      <c r="X43" s="345"/>
      <c r="Y43" s="345"/>
      <c r="Z43" s="345"/>
      <c r="AA43" s="345"/>
      <c r="AB43" s="346"/>
      <c r="AC43" s="350"/>
      <c r="AD43" s="350"/>
      <c r="AE43" s="350"/>
    </row>
    <row r="44" spans="1:31" ht="13.5" thickBot="1">
      <c r="A44" s="439"/>
      <c r="B44" s="441"/>
      <c r="C44" s="441"/>
      <c r="D44" s="46"/>
      <c r="E44" s="447"/>
      <c r="F44" s="445"/>
      <c r="G44" s="428"/>
      <c r="H44" s="433">
        <f>H38+H41</f>
        <v>67439746</v>
      </c>
      <c r="I44" s="33" t="s">
        <v>54</v>
      </c>
      <c r="J44" s="34"/>
      <c r="K44" s="1"/>
      <c r="L44" s="194"/>
      <c r="M44" s="1"/>
      <c r="N44" s="194"/>
      <c r="O44" s="194"/>
      <c r="P44" s="201"/>
      <c r="Q44" s="343"/>
      <c r="R44" s="349"/>
      <c r="S44" s="345"/>
      <c r="T44" s="345"/>
      <c r="U44" s="345"/>
      <c r="V44" s="345"/>
      <c r="W44" s="345"/>
      <c r="X44" s="345"/>
      <c r="Y44" s="345"/>
      <c r="Z44" s="345"/>
      <c r="AA44" s="345"/>
      <c r="AB44" s="346"/>
      <c r="AC44" s="350"/>
      <c r="AD44" s="350"/>
      <c r="AE44" s="350"/>
    </row>
    <row r="45" spans="1:31" ht="13.5" thickBot="1">
      <c r="A45" s="439"/>
      <c r="B45" s="441"/>
      <c r="C45" s="441"/>
      <c r="D45" s="46"/>
      <c r="E45" s="447"/>
      <c r="F45" s="445"/>
      <c r="G45" s="428"/>
      <c r="H45" s="436"/>
      <c r="I45" s="33" t="s">
        <v>56</v>
      </c>
      <c r="J45" s="35">
        <f aca="true" t="shared" si="4" ref="J45:N46">J37+J39+J41+J43</f>
        <v>0</v>
      </c>
      <c r="K45" s="2">
        <f t="shared" si="4"/>
        <v>0</v>
      </c>
      <c r="L45" s="197">
        <f t="shared" si="4"/>
        <v>0</v>
      </c>
      <c r="M45" s="2">
        <f t="shared" si="4"/>
        <v>0</v>
      </c>
      <c r="N45" s="2">
        <f t="shared" si="4"/>
        <v>0</v>
      </c>
      <c r="O45" s="197">
        <f>L45+N45</f>
        <v>0</v>
      </c>
      <c r="P45" s="202">
        <f>O45/H44</f>
        <v>0</v>
      </c>
      <c r="Q45" s="352"/>
      <c r="R45" s="349"/>
      <c r="S45" s="345"/>
      <c r="T45" s="214"/>
      <c r="U45" s="214"/>
      <c r="V45" s="214"/>
      <c r="W45" s="214"/>
      <c r="X45" s="214"/>
      <c r="Y45" s="214"/>
      <c r="Z45" s="214"/>
      <c r="AA45" s="214"/>
      <c r="AB45" s="346"/>
      <c r="AC45" s="351"/>
      <c r="AD45" s="351"/>
      <c r="AE45" s="351"/>
    </row>
    <row r="46" spans="1:31" ht="13.5" thickBot="1">
      <c r="A46" s="440"/>
      <c r="B46" s="421"/>
      <c r="C46" s="421"/>
      <c r="D46" s="47"/>
      <c r="E46" s="448"/>
      <c r="F46" s="445"/>
      <c r="G46" s="435"/>
      <c r="H46" s="437"/>
      <c r="I46" s="36" t="s">
        <v>57</v>
      </c>
      <c r="J46" s="37">
        <f t="shared" si="4"/>
        <v>0</v>
      </c>
      <c r="K46" s="3">
        <f t="shared" si="4"/>
        <v>0</v>
      </c>
      <c r="L46" s="198">
        <f t="shared" si="4"/>
        <v>2603460</v>
      </c>
      <c r="M46" s="3">
        <f t="shared" si="4"/>
        <v>28471028</v>
      </c>
      <c r="N46" s="3">
        <f t="shared" si="4"/>
        <v>27922986</v>
      </c>
      <c r="O46" s="198">
        <f>L46+N46</f>
        <v>30526446</v>
      </c>
      <c r="P46" s="203">
        <f>O46/H44</f>
        <v>0.4526477012532046</v>
      </c>
      <c r="Q46" s="352"/>
      <c r="R46" s="349"/>
      <c r="S46" s="345"/>
      <c r="T46" s="214"/>
      <c r="U46" s="214"/>
      <c r="V46" s="214"/>
      <c r="W46" s="214"/>
      <c r="X46" s="214"/>
      <c r="Y46" s="214"/>
      <c r="Z46" s="214"/>
      <c r="AA46" s="214"/>
      <c r="AB46" s="346"/>
      <c r="AC46" s="351"/>
      <c r="AD46" s="351"/>
      <c r="AE46" s="351"/>
    </row>
    <row r="47" spans="1:29" ht="13.5" thickBot="1">
      <c r="A47" s="438">
        <v>5</v>
      </c>
      <c r="B47" s="420">
        <v>600</v>
      </c>
      <c r="C47" s="420">
        <v>60015</v>
      </c>
      <c r="D47" s="8"/>
      <c r="E47" s="446" t="s">
        <v>163</v>
      </c>
      <c r="F47" s="445" t="s">
        <v>102</v>
      </c>
      <c r="G47" s="427">
        <v>2013</v>
      </c>
      <c r="H47" s="9" t="s">
        <v>47</v>
      </c>
      <c r="I47" s="31" t="s">
        <v>59</v>
      </c>
      <c r="J47" s="32"/>
      <c r="K47" s="5"/>
      <c r="L47" s="192"/>
      <c r="M47" s="5"/>
      <c r="N47" s="192"/>
      <c r="O47" s="192"/>
      <c r="P47" s="204"/>
      <c r="Q47" s="344"/>
      <c r="R47" s="349"/>
      <c r="S47" s="345"/>
      <c r="T47" s="345"/>
      <c r="U47" s="345"/>
      <c r="V47" s="345"/>
      <c r="W47" s="345"/>
      <c r="X47" s="345"/>
      <c r="Y47" s="345"/>
      <c r="Z47" s="345"/>
      <c r="AA47" s="345"/>
      <c r="AB47" s="346"/>
      <c r="AC47" s="347"/>
    </row>
    <row r="48" spans="1:31" ht="13.5" thickBot="1">
      <c r="A48" s="439"/>
      <c r="B48" s="441"/>
      <c r="C48" s="441"/>
      <c r="D48" s="46">
        <v>9</v>
      </c>
      <c r="E48" s="447"/>
      <c r="F48" s="445"/>
      <c r="G48" s="428"/>
      <c r="H48" s="433">
        <v>0</v>
      </c>
      <c r="I48" s="33" t="s">
        <v>60</v>
      </c>
      <c r="J48" s="34"/>
      <c r="K48" s="1"/>
      <c r="L48" s="194">
        <v>0</v>
      </c>
      <c r="M48" s="1">
        <v>0</v>
      </c>
      <c r="N48" s="194">
        <v>0</v>
      </c>
      <c r="O48" s="194">
        <f>L48+N48</f>
        <v>0</v>
      </c>
      <c r="P48" s="201">
        <f>O48/H51</f>
        <v>0</v>
      </c>
      <c r="Q48" s="343"/>
      <c r="R48" s="349"/>
      <c r="S48" s="345"/>
      <c r="T48" s="345"/>
      <c r="U48" s="345"/>
      <c r="V48" s="345"/>
      <c r="W48" s="345"/>
      <c r="X48" s="345"/>
      <c r="Y48" s="345"/>
      <c r="Z48" s="345"/>
      <c r="AA48" s="345"/>
      <c r="AB48" s="346"/>
      <c r="AC48" s="350"/>
      <c r="AD48" s="350"/>
      <c r="AE48" s="350"/>
    </row>
    <row r="49" spans="1:31" ht="11.25" customHeight="1" thickBot="1">
      <c r="A49" s="439"/>
      <c r="B49" s="441"/>
      <c r="C49" s="441"/>
      <c r="D49" s="46"/>
      <c r="E49" s="447"/>
      <c r="F49" s="445"/>
      <c r="G49" s="428"/>
      <c r="H49" s="434"/>
      <c r="I49" s="33" t="s">
        <v>50</v>
      </c>
      <c r="J49" s="34"/>
      <c r="K49" s="1"/>
      <c r="L49" s="194"/>
      <c r="M49" s="1"/>
      <c r="N49" s="194"/>
      <c r="O49" s="194"/>
      <c r="P49" s="201"/>
      <c r="Q49" s="343"/>
      <c r="R49" s="349"/>
      <c r="S49" s="345"/>
      <c r="T49" s="345"/>
      <c r="U49" s="345"/>
      <c r="V49" s="345"/>
      <c r="W49" s="345"/>
      <c r="X49" s="345"/>
      <c r="Y49" s="345"/>
      <c r="Z49" s="345"/>
      <c r="AA49" s="345"/>
      <c r="AB49" s="346"/>
      <c r="AC49" s="350"/>
      <c r="AD49" s="350"/>
      <c r="AE49" s="350"/>
    </row>
    <row r="50" spans="1:31" ht="11.25" customHeight="1" thickBot="1">
      <c r="A50" s="439"/>
      <c r="B50" s="441"/>
      <c r="C50" s="441"/>
      <c r="D50" s="46"/>
      <c r="E50" s="447"/>
      <c r="F50" s="445"/>
      <c r="G50" s="428"/>
      <c r="H50" s="10" t="s">
        <v>51</v>
      </c>
      <c r="I50" s="33" t="s">
        <v>52</v>
      </c>
      <c r="J50" s="34"/>
      <c r="K50" s="1"/>
      <c r="L50" s="194"/>
      <c r="M50" s="1"/>
      <c r="N50" s="194"/>
      <c r="O50" s="194"/>
      <c r="P50" s="201"/>
      <c r="Q50" s="343"/>
      <c r="R50" s="349"/>
      <c r="S50" s="345"/>
      <c r="T50" s="345"/>
      <c r="U50" s="345"/>
      <c r="V50" s="345"/>
      <c r="W50" s="345"/>
      <c r="X50" s="345"/>
      <c r="Y50" s="345"/>
      <c r="Z50" s="345"/>
      <c r="AA50" s="345"/>
      <c r="AB50" s="346"/>
      <c r="AC50" s="350"/>
      <c r="AD50" s="350"/>
      <c r="AE50" s="350"/>
    </row>
    <row r="51" spans="1:31" ht="11.25" customHeight="1" thickBot="1">
      <c r="A51" s="439"/>
      <c r="B51" s="441"/>
      <c r="C51" s="441"/>
      <c r="D51" s="46"/>
      <c r="E51" s="447"/>
      <c r="F51" s="445"/>
      <c r="G51" s="428"/>
      <c r="H51" s="433">
        <v>1230000</v>
      </c>
      <c r="I51" s="33" t="s">
        <v>90</v>
      </c>
      <c r="J51" s="34"/>
      <c r="K51" s="1"/>
      <c r="L51" s="194"/>
      <c r="M51" s="1"/>
      <c r="N51" s="194"/>
      <c r="O51" s="194"/>
      <c r="P51" s="201"/>
      <c r="Q51" s="343"/>
      <c r="R51" s="349"/>
      <c r="S51" s="345"/>
      <c r="T51" s="345"/>
      <c r="U51" s="345"/>
      <c r="V51" s="345"/>
      <c r="W51" s="345"/>
      <c r="X51" s="345"/>
      <c r="Y51" s="345"/>
      <c r="Z51" s="345"/>
      <c r="AA51" s="345"/>
      <c r="AB51" s="346"/>
      <c r="AC51" s="350"/>
      <c r="AD51" s="350"/>
      <c r="AE51" s="350"/>
    </row>
    <row r="52" spans="1:31" ht="13.5" thickBot="1">
      <c r="A52" s="439"/>
      <c r="B52" s="441"/>
      <c r="C52" s="441"/>
      <c r="D52" s="46">
        <v>7</v>
      </c>
      <c r="E52" s="447"/>
      <c r="F52" s="445"/>
      <c r="G52" s="428">
        <v>2015</v>
      </c>
      <c r="H52" s="434"/>
      <c r="I52" s="33" t="s">
        <v>91</v>
      </c>
      <c r="J52" s="34"/>
      <c r="K52" s="1"/>
      <c r="L52" s="194">
        <v>0</v>
      </c>
      <c r="M52" s="1">
        <v>0</v>
      </c>
      <c r="N52" s="194">
        <v>0</v>
      </c>
      <c r="O52" s="194">
        <f>L52+N52</f>
        <v>0</v>
      </c>
      <c r="P52" s="201">
        <f>O52/H51</f>
        <v>0</v>
      </c>
      <c r="Q52" s="343"/>
      <c r="R52" s="349"/>
      <c r="S52" s="345"/>
      <c r="T52" s="345"/>
      <c r="U52" s="345"/>
      <c r="V52" s="345"/>
      <c r="W52" s="345"/>
      <c r="X52" s="345"/>
      <c r="Y52" s="345"/>
      <c r="Z52" s="345"/>
      <c r="AA52" s="345"/>
      <c r="AB52" s="346"/>
      <c r="AC52" s="350"/>
      <c r="AD52" s="350"/>
      <c r="AE52" s="350"/>
    </row>
    <row r="53" spans="1:31" ht="12" customHeight="1" thickBot="1">
      <c r="A53" s="439"/>
      <c r="B53" s="441"/>
      <c r="C53" s="441"/>
      <c r="D53" s="46"/>
      <c r="E53" s="447"/>
      <c r="F53" s="445"/>
      <c r="G53" s="428"/>
      <c r="H53" s="10" t="s">
        <v>55</v>
      </c>
      <c r="I53" s="33" t="s">
        <v>53</v>
      </c>
      <c r="J53" s="34"/>
      <c r="K53" s="1"/>
      <c r="L53" s="194"/>
      <c r="M53" s="1"/>
      <c r="N53" s="194"/>
      <c r="O53" s="194"/>
      <c r="P53" s="201"/>
      <c r="Q53" s="343"/>
      <c r="R53" s="349"/>
      <c r="S53" s="345"/>
      <c r="T53" s="345"/>
      <c r="U53" s="345"/>
      <c r="V53" s="345"/>
      <c r="W53" s="345"/>
      <c r="X53" s="345"/>
      <c r="Y53" s="345"/>
      <c r="Z53" s="345"/>
      <c r="AA53" s="345"/>
      <c r="AB53" s="346"/>
      <c r="AC53" s="350"/>
      <c r="AD53" s="350"/>
      <c r="AE53" s="350"/>
    </row>
    <row r="54" spans="1:31" ht="12" customHeight="1" thickBot="1">
      <c r="A54" s="439"/>
      <c r="B54" s="441"/>
      <c r="C54" s="441"/>
      <c r="D54" s="46"/>
      <c r="E54" s="447"/>
      <c r="F54" s="445"/>
      <c r="G54" s="428"/>
      <c r="H54" s="433">
        <f>H48+H51</f>
        <v>1230000</v>
      </c>
      <c r="I54" s="33" t="s">
        <v>54</v>
      </c>
      <c r="J54" s="34"/>
      <c r="K54" s="1"/>
      <c r="L54" s="194"/>
      <c r="M54" s="1"/>
      <c r="N54" s="194"/>
      <c r="O54" s="194"/>
      <c r="P54" s="201"/>
      <c r="Q54" s="343"/>
      <c r="R54" s="349"/>
      <c r="S54" s="345"/>
      <c r="T54" s="345"/>
      <c r="U54" s="345"/>
      <c r="V54" s="345"/>
      <c r="W54" s="345"/>
      <c r="X54" s="345"/>
      <c r="Y54" s="345"/>
      <c r="Z54" s="345"/>
      <c r="AA54" s="345"/>
      <c r="AB54" s="346"/>
      <c r="AC54" s="350"/>
      <c r="AD54" s="350"/>
      <c r="AE54" s="350"/>
    </row>
    <row r="55" spans="1:31" ht="13.5" thickBot="1">
      <c r="A55" s="439"/>
      <c r="B55" s="441"/>
      <c r="C55" s="441"/>
      <c r="D55" s="46"/>
      <c r="E55" s="447"/>
      <c r="F55" s="445"/>
      <c r="G55" s="428"/>
      <c r="H55" s="436"/>
      <c r="I55" s="33" t="s">
        <v>56</v>
      </c>
      <c r="J55" s="35">
        <f>J47+J49+J51+J53</f>
        <v>0</v>
      </c>
      <c r="K55" s="2">
        <f>K47+K49+K51+K53</f>
        <v>0</v>
      </c>
      <c r="L55" s="197">
        <v>0</v>
      </c>
      <c r="M55" s="2">
        <f>M47+M49+M51+M53</f>
        <v>0</v>
      </c>
      <c r="N55" s="2">
        <f>N47+N49+N51+N53</f>
        <v>0</v>
      </c>
      <c r="O55" s="197">
        <f>L55+N55</f>
        <v>0</v>
      </c>
      <c r="P55" s="202">
        <f>O55/H54</f>
        <v>0</v>
      </c>
      <c r="Q55" s="352"/>
      <c r="R55" s="349"/>
      <c r="S55" s="345"/>
      <c r="T55" s="214"/>
      <c r="U55" s="214"/>
      <c r="V55" s="214"/>
      <c r="W55" s="214"/>
      <c r="X55" s="214"/>
      <c r="Y55" s="214"/>
      <c r="Z55" s="214"/>
      <c r="AA55" s="214"/>
      <c r="AB55" s="346"/>
      <c r="AC55" s="353"/>
      <c r="AD55" s="353"/>
      <c r="AE55" s="353"/>
    </row>
    <row r="56" spans="1:31" ht="13.5" thickBot="1">
      <c r="A56" s="440"/>
      <c r="B56" s="421"/>
      <c r="C56" s="421"/>
      <c r="D56" s="47"/>
      <c r="E56" s="448"/>
      <c r="F56" s="445"/>
      <c r="G56" s="435"/>
      <c r="H56" s="437"/>
      <c r="I56" s="36" t="s">
        <v>57</v>
      </c>
      <c r="J56" s="37">
        <f>J48+J50+J52+J54</f>
        <v>0</v>
      </c>
      <c r="K56" s="3">
        <f>K48+K50+K52+K54</f>
        <v>0</v>
      </c>
      <c r="L56" s="198">
        <v>0</v>
      </c>
      <c r="M56" s="3">
        <f>M48+M50+M52+M54</f>
        <v>0</v>
      </c>
      <c r="N56" s="3">
        <f>N48+N50+N52+N54</f>
        <v>0</v>
      </c>
      <c r="O56" s="197">
        <f>L56+N56</f>
        <v>0</v>
      </c>
      <c r="P56" s="203">
        <f>O56/H54</f>
        <v>0</v>
      </c>
      <c r="Q56" s="352"/>
      <c r="R56" s="349"/>
      <c r="S56" s="345"/>
      <c r="T56" s="214"/>
      <c r="U56" s="214"/>
      <c r="V56" s="214"/>
      <c r="W56" s="214"/>
      <c r="X56" s="214"/>
      <c r="Y56" s="214"/>
      <c r="Z56" s="214"/>
      <c r="AA56" s="214"/>
      <c r="AB56" s="346"/>
      <c r="AC56" s="353"/>
      <c r="AD56" s="353"/>
      <c r="AE56" s="353"/>
    </row>
    <row r="57" spans="1:29" ht="12.75" customHeight="1">
      <c r="A57" s="438">
        <v>6</v>
      </c>
      <c r="B57" s="420">
        <v>600</v>
      </c>
      <c r="C57" s="420">
        <v>60095</v>
      </c>
      <c r="D57" s="205">
        <v>9</v>
      </c>
      <c r="E57" s="449" t="s">
        <v>104</v>
      </c>
      <c r="F57" s="424" t="s">
        <v>95</v>
      </c>
      <c r="G57" s="427">
        <v>2011</v>
      </c>
      <c r="H57" s="9" t="s">
        <v>47</v>
      </c>
      <c r="I57" s="31" t="s">
        <v>59</v>
      </c>
      <c r="J57" s="32"/>
      <c r="K57" s="5"/>
      <c r="L57" s="192">
        <v>11667</v>
      </c>
      <c r="M57" s="5">
        <v>73684</v>
      </c>
      <c r="N57" s="192">
        <v>22120</v>
      </c>
      <c r="O57" s="192">
        <f>L57+N57</f>
        <v>33787</v>
      </c>
      <c r="P57" s="193">
        <f>O57/H58</f>
        <v>0.036725</v>
      </c>
      <c r="Q57" s="343"/>
      <c r="R57" s="349"/>
      <c r="S57" s="345"/>
      <c r="T57" s="345"/>
      <c r="U57" s="345"/>
      <c r="V57" s="345"/>
      <c r="W57" s="345"/>
      <c r="X57" s="345"/>
      <c r="Y57" s="345"/>
      <c r="Z57" s="345"/>
      <c r="AA57" s="345"/>
      <c r="AB57" s="346"/>
      <c r="AC57" s="347"/>
    </row>
    <row r="58" spans="1:29" ht="9.75" customHeight="1">
      <c r="A58" s="439"/>
      <c r="B58" s="441"/>
      <c r="C58" s="441"/>
      <c r="D58" s="206"/>
      <c r="E58" s="450"/>
      <c r="F58" s="425"/>
      <c r="G58" s="428"/>
      <c r="H58" s="433">
        <v>920000</v>
      </c>
      <c r="I58" s="33" t="s">
        <v>60</v>
      </c>
      <c r="J58" s="34"/>
      <c r="K58" s="1"/>
      <c r="L58" s="194"/>
      <c r="M58" s="1"/>
      <c r="N58" s="194"/>
      <c r="O58" s="195"/>
      <c r="P58" s="201"/>
      <c r="Q58" s="343"/>
      <c r="R58" s="349"/>
      <c r="S58" s="345"/>
      <c r="T58" s="345"/>
      <c r="U58" s="345"/>
      <c r="V58" s="345"/>
      <c r="W58" s="345"/>
      <c r="X58" s="345"/>
      <c r="Y58" s="345"/>
      <c r="Z58" s="345"/>
      <c r="AA58" s="345"/>
      <c r="AB58" s="346"/>
      <c r="AC58" s="347"/>
    </row>
    <row r="59" spans="1:29" ht="9.75" customHeight="1">
      <c r="A59" s="439"/>
      <c r="B59" s="441"/>
      <c r="C59" s="441"/>
      <c r="D59" s="206"/>
      <c r="E59" s="450"/>
      <c r="F59" s="425"/>
      <c r="G59" s="428"/>
      <c r="H59" s="434"/>
      <c r="I59" s="33" t="s">
        <v>50</v>
      </c>
      <c r="J59" s="34"/>
      <c r="K59" s="1"/>
      <c r="L59" s="194"/>
      <c r="M59" s="1"/>
      <c r="N59" s="194"/>
      <c r="O59" s="195"/>
      <c r="P59" s="201"/>
      <c r="Q59" s="343"/>
      <c r="R59" s="349"/>
      <c r="S59" s="345"/>
      <c r="T59" s="345"/>
      <c r="U59" s="345"/>
      <c r="V59" s="345"/>
      <c r="W59" s="345"/>
      <c r="X59" s="345"/>
      <c r="Y59" s="345"/>
      <c r="Z59" s="345"/>
      <c r="AA59" s="345"/>
      <c r="AB59" s="346"/>
      <c r="AC59" s="347"/>
    </row>
    <row r="60" spans="1:29" ht="9.75" customHeight="1">
      <c r="A60" s="439"/>
      <c r="B60" s="441"/>
      <c r="C60" s="441"/>
      <c r="D60" s="206"/>
      <c r="E60" s="450"/>
      <c r="F60" s="425"/>
      <c r="G60" s="428"/>
      <c r="H60" s="10" t="s">
        <v>51</v>
      </c>
      <c r="I60" s="33" t="s">
        <v>52</v>
      </c>
      <c r="J60" s="34"/>
      <c r="K60" s="1"/>
      <c r="L60" s="194"/>
      <c r="M60" s="1"/>
      <c r="N60" s="194"/>
      <c r="O60" s="195"/>
      <c r="P60" s="201"/>
      <c r="Q60" s="343"/>
      <c r="R60" s="349"/>
      <c r="S60" s="345"/>
      <c r="T60" s="345"/>
      <c r="U60" s="345"/>
      <c r="V60" s="345"/>
      <c r="W60" s="345"/>
      <c r="X60" s="345"/>
      <c r="Y60" s="345"/>
      <c r="Z60" s="345"/>
      <c r="AA60" s="345"/>
      <c r="AB60" s="346"/>
      <c r="AC60" s="347"/>
    </row>
    <row r="61" spans="1:29" ht="12.75">
      <c r="A61" s="439"/>
      <c r="B61" s="441"/>
      <c r="C61" s="441"/>
      <c r="D61" s="206">
        <v>7</v>
      </c>
      <c r="E61" s="450"/>
      <c r="F61" s="425"/>
      <c r="G61" s="428"/>
      <c r="H61" s="433">
        <v>0</v>
      </c>
      <c r="I61" s="33" t="s">
        <v>90</v>
      </c>
      <c r="J61" s="34"/>
      <c r="K61" s="1"/>
      <c r="L61" s="194">
        <v>66108</v>
      </c>
      <c r="M61" s="1">
        <v>417541</v>
      </c>
      <c r="N61" s="194">
        <v>125343</v>
      </c>
      <c r="O61" s="195">
        <f>L61+N61</f>
        <v>191451</v>
      </c>
      <c r="P61" s="201">
        <f>O61/H58</f>
        <v>0.20809891304347827</v>
      </c>
      <c r="Q61" s="343"/>
      <c r="R61" s="349"/>
      <c r="S61" s="345"/>
      <c r="T61" s="345"/>
      <c r="U61" s="345"/>
      <c r="V61" s="345"/>
      <c r="W61" s="345"/>
      <c r="X61" s="345"/>
      <c r="Y61" s="345"/>
      <c r="Z61" s="345"/>
      <c r="AA61" s="345"/>
      <c r="AB61" s="346"/>
      <c r="AC61" s="347"/>
    </row>
    <row r="62" spans="1:29" ht="9.75" customHeight="1">
      <c r="A62" s="439"/>
      <c r="B62" s="441"/>
      <c r="C62" s="441"/>
      <c r="D62" s="206"/>
      <c r="E62" s="450"/>
      <c r="F62" s="425"/>
      <c r="G62" s="428">
        <v>2014</v>
      </c>
      <c r="H62" s="434"/>
      <c r="I62" s="33" t="s">
        <v>91</v>
      </c>
      <c r="J62" s="34"/>
      <c r="K62" s="1"/>
      <c r="L62" s="194"/>
      <c r="M62" s="1"/>
      <c r="N62" s="194"/>
      <c r="O62" s="195"/>
      <c r="P62" s="201"/>
      <c r="Q62" s="343"/>
      <c r="R62" s="349"/>
      <c r="S62" s="345"/>
      <c r="T62" s="345"/>
      <c r="U62" s="345"/>
      <c r="V62" s="345"/>
      <c r="W62" s="345"/>
      <c r="X62" s="345"/>
      <c r="Y62" s="345"/>
      <c r="Z62" s="345"/>
      <c r="AA62" s="345"/>
      <c r="AB62" s="346"/>
      <c r="AC62" s="347"/>
    </row>
    <row r="63" spans="1:29" ht="9.75" customHeight="1">
      <c r="A63" s="439"/>
      <c r="B63" s="441"/>
      <c r="C63" s="441"/>
      <c r="D63" s="206"/>
      <c r="E63" s="450"/>
      <c r="F63" s="425"/>
      <c r="G63" s="428"/>
      <c r="H63" s="10" t="s">
        <v>55</v>
      </c>
      <c r="I63" s="33" t="s">
        <v>53</v>
      </c>
      <c r="J63" s="34"/>
      <c r="K63" s="1"/>
      <c r="L63" s="194"/>
      <c r="M63" s="1"/>
      <c r="N63" s="194"/>
      <c r="O63" s="195"/>
      <c r="P63" s="201"/>
      <c r="Q63" s="343"/>
      <c r="R63" s="349"/>
      <c r="S63" s="345"/>
      <c r="T63" s="345"/>
      <c r="U63" s="345"/>
      <c r="V63" s="345"/>
      <c r="W63" s="345"/>
      <c r="X63" s="345"/>
      <c r="Y63" s="345"/>
      <c r="Z63" s="345"/>
      <c r="AA63" s="345"/>
      <c r="AB63" s="346"/>
      <c r="AC63" s="347"/>
    </row>
    <row r="64" spans="1:29" ht="9.75" customHeight="1">
      <c r="A64" s="439"/>
      <c r="B64" s="441"/>
      <c r="C64" s="441"/>
      <c r="D64" s="206"/>
      <c r="E64" s="450"/>
      <c r="F64" s="425"/>
      <c r="G64" s="428"/>
      <c r="H64" s="433">
        <f>H58+H61</f>
        <v>920000</v>
      </c>
      <c r="I64" s="33" t="s">
        <v>54</v>
      </c>
      <c r="J64" s="34"/>
      <c r="K64" s="1"/>
      <c r="L64" s="194"/>
      <c r="M64" s="1"/>
      <c r="N64" s="194"/>
      <c r="O64" s="195"/>
      <c r="P64" s="201"/>
      <c r="Q64" s="343"/>
      <c r="R64" s="349"/>
      <c r="S64" s="345"/>
      <c r="T64" s="345"/>
      <c r="U64" s="345"/>
      <c r="V64" s="345"/>
      <c r="W64" s="345"/>
      <c r="X64" s="345"/>
      <c r="Y64" s="345"/>
      <c r="Z64" s="345"/>
      <c r="AA64" s="345"/>
      <c r="AB64" s="346"/>
      <c r="AC64" s="347"/>
    </row>
    <row r="65" spans="1:29" ht="12.75">
      <c r="A65" s="439"/>
      <c r="B65" s="441"/>
      <c r="C65" s="441"/>
      <c r="D65" s="206"/>
      <c r="E65" s="450"/>
      <c r="F65" s="425"/>
      <c r="G65" s="428"/>
      <c r="H65" s="436"/>
      <c r="I65" s="33" t="s">
        <v>56</v>
      </c>
      <c r="J65" s="35">
        <f>J57+J59+J61+J63</f>
        <v>0</v>
      </c>
      <c r="K65" s="2">
        <f>K57+K59+K61+K63</f>
        <v>0</v>
      </c>
      <c r="L65" s="197">
        <v>77775</v>
      </c>
      <c r="M65" s="2">
        <f>M57+M59+M61+M63</f>
        <v>491225</v>
      </c>
      <c r="N65" s="2">
        <f>N57+N59+N61+N63</f>
        <v>147463</v>
      </c>
      <c r="O65" s="195">
        <f>L65+N65</f>
        <v>225238</v>
      </c>
      <c r="P65" s="202">
        <f>O65/H64</f>
        <v>0.24482391304347825</v>
      </c>
      <c r="Q65" s="352"/>
      <c r="R65" s="349"/>
      <c r="S65" s="345"/>
      <c r="T65" s="214"/>
      <c r="U65" s="214"/>
      <c r="V65" s="214"/>
      <c r="W65" s="214"/>
      <c r="X65" s="214"/>
      <c r="Y65" s="214"/>
      <c r="Z65" s="214"/>
      <c r="AA65" s="214"/>
      <c r="AB65" s="346"/>
      <c r="AC65" s="347"/>
    </row>
    <row r="66" spans="1:29" ht="13.5" thickBot="1">
      <c r="A66" s="440"/>
      <c r="B66" s="421"/>
      <c r="C66" s="421"/>
      <c r="D66" s="207"/>
      <c r="E66" s="451"/>
      <c r="F66" s="426"/>
      <c r="G66" s="435"/>
      <c r="H66" s="437"/>
      <c r="I66" s="36" t="s">
        <v>57</v>
      </c>
      <c r="J66" s="37">
        <f>J58+J60+J62+J64</f>
        <v>0</v>
      </c>
      <c r="K66" s="3">
        <f>K58+K60+K62+K64</f>
        <v>0</v>
      </c>
      <c r="L66" s="198">
        <v>0</v>
      </c>
      <c r="M66" s="3">
        <f>M58+M60+M62+M64</f>
        <v>0</v>
      </c>
      <c r="N66" s="3">
        <f>N58+N60+N62+N64</f>
        <v>0</v>
      </c>
      <c r="O66" s="199">
        <f>L66+N66</f>
        <v>0</v>
      </c>
      <c r="P66" s="203">
        <f>O66/H64</f>
        <v>0</v>
      </c>
      <c r="Q66" s="352"/>
      <c r="R66" s="349"/>
      <c r="S66" s="345"/>
      <c r="T66" s="214"/>
      <c r="U66" s="214"/>
      <c r="V66" s="214"/>
      <c r="W66" s="214"/>
      <c r="X66" s="214"/>
      <c r="Y66" s="214"/>
      <c r="Z66" s="214"/>
      <c r="AA66" s="214"/>
      <c r="AB66" s="346"/>
      <c r="AC66" s="347"/>
    </row>
    <row r="67" spans="1:29" ht="12.75">
      <c r="A67" s="438">
        <v>7</v>
      </c>
      <c r="B67" s="420">
        <v>600</v>
      </c>
      <c r="C67" s="420">
        <v>60095</v>
      </c>
      <c r="D67" s="205">
        <v>9</v>
      </c>
      <c r="E67" s="449" t="s">
        <v>105</v>
      </c>
      <c r="F67" s="424" t="s">
        <v>106</v>
      </c>
      <c r="G67" s="427">
        <v>2010</v>
      </c>
      <c r="H67" s="9" t="s">
        <v>47</v>
      </c>
      <c r="I67" s="31" t="s">
        <v>59</v>
      </c>
      <c r="J67" s="32">
        <f>32312-25474</f>
        <v>6838</v>
      </c>
      <c r="K67" s="5">
        <f>41686+25474-29788</f>
        <v>37372</v>
      </c>
      <c r="L67" s="192">
        <v>137890</v>
      </c>
      <c r="M67" s="5">
        <v>44990</v>
      </c>
      <c r="N67" s="192">
        <v>11445</v>
      </c>
      <c r="O67" s="192">
        <f>L67+N67</f>
        <v>149335</v>
      </c>
      <c r="P67" s="193">
        <f>O67/H68</f>
        <v>0.23133489069548407</v>
      </c>
      <c r="Q67" s="343"/>
      <c r="R67" s="349"/>
      <c r="S67" s="345"/>
      <c r="T67" s="345"/>
      <c r="U67" s="345"/>
      <c r="V67" s="345"/>
      <c r="W67" s="345"/>
      <c r="X67" s="345"/>
      <c r="Y67" s="345"/>
      <c r="Z67" s="345"/>
      <c r="AA67" s="345"/>
      <c r="AB67" s="346"/>
      <c r="AC67" s="347"/>
    </row>
    <row r="68" spans="1:29" ht="9" customHeight="1">
      <c r="A68" s="439"/>
      <c r="B68" s="441"/>
      <c r="C68" s="441"/>
      <c r="D68" s="206"/>
      <c r="E68" s="450"/>
      <c r="F68" s="425"/>
      <c r="G68" s="428"/>
      <c r="H68" s="433">
        <v>645536</v>
      </c>
      <c r="I68" s="33" t="s">
        <v>60</v>
      </c>
      <c r="J68" s="34"/>
      <c r="K68" s="1"/>
      <c r="L68" s="194"/>
      <c r="M68" s="1"/>
      <c r="N68" s="194"/>
      <c r="O68" s="194"/>
      <c r="P68" s="201"/>
      <c r="Q68" s="343"/>
      <c r="R68" s="349"/>
      <c r="S68" s="345"/>
      <c r="T68" s="345"/>
      <c r="U68" s="345"/>
      <c r="V68" s="345"/>
      <c r="W68" s="345"/>
      <c r="X68" s="345"/>
      <c r="Y68" s="345"/>
      <c r="Z68" s="345"/>
      <c r="AA68" s="345"/>
      <c r="AB68" s="346"/>
      <c r="AC68" s="347"/>
    </row>
    <row r="69" spans="1:29" ht="9" customHeight="1">
      <c r="A69" s="439"/>
      <c r="B69" s="441"/>
      <c r="C69" s="441"/>
      <c r="D69" s="206"/>
      <c r="E69" s="450"/>
      <c r="F69" s="425"/>
      <c r="G69" s="428"/>
      <c r="H69" s="434"/>
      <c r="I69" s="33" t="s">
        <v>50</v>
      </c>
      <c r="J69" s="34"/>
      <c r="K69" s="1"/>
      <c r="L69" s="194"/>
      <c r="M69" s="1"/>
      <c r="N69" s="194"/>
      <c r="O69" s="194"/>
      <c r="P69" s="201"/>
      <c r="Q69" s="343"/>
      <c r="R69" s="349"/>
      <c r="S69" s="345"/>
      <c r="T69" s="345"/>
      <c r="U69" s="345"/>
      <c r="V69" s="345"/>
      <c r="W69" s="345"/>
      <c r="X69" s="345"/>
      <c r="Y69" s="345"/>
      <c r="Z69" s="345"/>
      <c r="AA69" s="345"/>
      <c r="AB69" s="346"/>
      <c r="AC69" s="347"/>
    </row>
    <row r="70" spans="1:29" ht="9" customHeight="1">
      <c r="A70" s="439"/>
      <c r="B70" s="441"/>
      <c r="C70" s="441"/>
      <c r="D70" s="206"/>
      <c r="E70" s="450"/>
      <c r="F70" s="425"/>
      <c r="G70" s="428"/>
      <c r="H70" s="10" t="s">
        <v>51</v>
      </c>
      <c r="I70" s="33" t="s">
        <v>52</v>
      </c>
      <c r="J70" s="34"/>
      <c r="K70" s="1"/>
      <c r="L70" s="194"/>
      <c r="M70" s="1"/>
      <c r="N70" s="194"/>
      <c r="O70" s="194"/>
      <c r="P70" s="201"/>
      <c r="Q70" s="343"/>
      <c r="R70" s="349"/>
      <c r="S70" s="345"/>
      <c r="T70" s="345"/>
      <c r="U70" s="345"/>
      <c r="V70" s="345"/>
      <c r="W70" s="345"/>
      <c r="X70" s="345"/>
      <c r="Y70" s="345"/>
      <c r="Z70" s="345"/>
      <c r="AA70" s="345"/>
      <c r="AB70" s="346"/>
      <c r="AC70" s="347"/>
    </row>
    <row r="71" spans="1:29" ht="12.75">
      <c r="A71" s="439"/>
      <c r="B71" s="441"/>
      <c r="C71" s="441"/>
      <c r="D71" s="206">
        <v>7</v>
      </c>
      <c r="E71" s="450"/>
      <c r="F71" s="425"/>
      <c r="G71" s="428"/>
      <c r="H71" s="433">
        <v>0</v>
      </c>
      <c r="I71" s="33" t="s">
        <v>90</v>
      </c>
      <c r="J71" s="34">
        <f>81744-64448</f>
        <v>17296</v>
      </c>
      <c r="K71" s="1">
        <f>105459+64448-75362</f>
        <v>94545</v>
      </c>
      <c r="L71" s="194">
        <v>348833</v>
      </c>
      <c r="M71" s="1">
        <v>113823</v>
      </c>
      <c r="N71" s="194">
        <v>28954</v>
      </c>
      <c r="O71" s="194">
        <f>L71+N71</f>
        <v>377787</v>
      </c>
      <c r="P71" s="201">
        <f>O71/H68</f>
        <v>0.5852299484459426</v>
      </c>
      <c r="Q71" s="343"/>
      <c r="R71" s="349"/>
      <c r="S71" s="345"/>
      <c r="T71" s="345"/>
      <c r="U71" s="345"/>
      <c r="V71" s="345"/>
      <c r="W71" s="345"/>
      <c r="X71" s="345"/>
      <c r="Y71" s="345"/>
      <c r="Z71" s="345"/>
      <c r="AA71" s="345"/>
      <c r="AB71" s="346"/>
      <c r="AC71" s="347"/>
    </row>
    <row r="72" spans="1:29" ht="10.5" customHeight="1">
      <c r="A72" s="439"/>
      <c r="B72" s="441"/>
      <c r="C72" s="441"/>
      <c r="D72" s="206"/>
      <c r="E72" s="450"/>
      <c r="F72" s="425"/>
      <c r="G72" s="428">
        <v>2013</v>
      </c>
      <c r="H72" s="434"/>
      <c r="I72" s="33" t="s">
        <v>91</v>
      </c>
      <c r="J72" s="34"/>
      <c r="K72" s="1"/>
      <c r="L72" s="194"/>
      <c r="M72" s="1"/>
      <c r="N72" s="194"/>
      <c r="O72" s="194"/>
      <c r="P72" s="201"/>
      <c r="Q72" s="343"/>
      <c r="R72" s="349"/>
      <c r="S72" s="345"/>
      <c r="T72" s="345"/>
      <c r="U72" s="345"/>
      <c r="V72" s="345"/>
      <c r="W72" s="345"/>
      <c r="X72" s="345"/>
      <c r="Y72" s="345"/>
      <c r="Z72" s="345"/>
      <c r="AA72" s="345"/>
      <c r="AB72" s="346"/>
      <c r="AC72" s="347"/>
    </row>
    <row r="73" spans="1:29" ht="10.5" customHeight="1">
      <c r="A73" s="439"/>
      <c r="B73" s="441"/>
      <c r="C73" s="441"/>
      <c r="D73" s="206"/>
      <c r="E73" s="450"/>
      <c r="F73" s="425"/>
      <c r="G73" s="428"/>
      <c r="H73" s="10" t="s">
        <v>55</v>
      </c>
      <c r="I73" s="33" t="s">
        <v>53</v>
      </c>
      <c r="J73" s="34"/>
      <c r="K73" s="1"/>
      <c r="L73" s="194"/>
      <c r="M73" s="1"/>
      <c r="N73" s="194"/>
      <c r="O73" s="194"/>
      <c r="P73" s="201"/>
      <c r="Q73" s="343"/>
      <c r="R73" s="349"/>
      <c r="S73" s="345"/>
      <c r="T73" s="345"/>
      <c r="U73" s="345"/>
      <c r="V73" s="345"/>
      <c r="W73" s="345"/>
      <c r="X73" s="345"/>
      <c r="Y73" s="345"/>
      <c r="Z73" s="345"/>
      <c r="AA73" s="345"/>
      <c r="AB73" s="346"/>
      <c r="AC73" s="347"/>
    </row>
    <row r="74" spans="1:29" ht="10.5" customHeight="1">
      <c r="A74" s="439"/>
      <c r="B74" s="441"/>
      <c r="C74" s="441"/>
      <c r="D74" s="206"/>
      <c r="E74" s="450"/>
      <c r="F74" s="425"/>
      <c r="G74" s="428"/>
      <c r="H74" s="433">
        <f>H68+H71</f>
        <v>645536</v>
      </c>
      <c r="I74" s="33" t="s">
        <v>54</v>
      </c>
      <c r="J74" s="34"/>
      <c r="K74" s="1"/>
      <c r="L74" s="194"/>
      <c r="M74" s="1"/>
      <c r="N74" s="194"/>
      <c r="O74" s="194"/>
      <c r="P74" s="201"/>
      <c r="Q74" s="343"/>
      <c r="R74" s="349"/>
      <c r="S74" s="345"/>
      <c r="T74" s="345"/>
      <c r="U74" s="345"/>
      <c r="V74" s="345"/>
      <c r="W74" s="345"/>
      <c r="X74" s="345"/>
      <c r="Y74" s="345"/>
      <c r="Z74" s="345"/>
      <c r="AA74" s="345"/>
      <c r="AB74" s="346"/>
      <c r="AC74" s="347"/>
    </row>
    <row r="75" spans="1:29" ht="12.75">
      <c r="A75" s="439"/>
      <c r="B75" s="441"/>
      <c r="C75" s="441"/>
      <c r="D75" s="206"/>
      <c r="E75" s="450"/>
      <c r="F75" s="425"/>
      <c r="G75" s="428"/>
      <c r="H75" s="436"/>
      <c r="I75" s="33" t="s">
        <v>56</v>
      </c>
      <c r="J75" s="35">
        <f aca="true" t="shared" si="5" ref="J75:P76">J67+J69+J71+J73</f>
        <v>24134</v>
      </c>
      <c r="K75" s="2">
        <f t="shared" si="5"/>
        <v>131917</v>
      </c>
      <c r="L75" s="197">
        <f t="shared" si="5"/>
        <v>486723</v>
      </c>
      <c r="M75" s="2">
        <f t="shared" si="5"/>
        <v>158813</v>
      </c>
      <c r="N75" s="2">
        <f t="shared" si="5"/>
        <v>40399</v>
      </c>
      <c r="O75" s="197">
        <f t="shared" si="5"/>
        <v>527122</v>
      </c>
      <c r="P75" s="202">
        <f t="shared" si="5"/>
        <v>0.8165648391414266</v>
      </c>
      <c r="Q75" s="352"/>
      <c r="R75" s="349"/>
      <c r="S75" s="345"/>
      <c r="T75" s="214"/>
      <c r="U75" s="214"/>
      <c r="V75" s="214"/>
      <c r="W75" s="214"/>
      <c r="X75" s="214"/>
      <c r="Y75" s="214"/>
      <c r="Z75" s="214"/>
      <c r="AA75" s="214"/>
      <c r="AB75" s="346"/>
      <c r="AC75" s="347"/>
    </row>
    <row r="76" spans="1:29" ht="13.5" thickBot="1">
      <c r="A76" s="440"/>
      <c r="B76" s="421"/>
      <c r="C76" s="421"/>
      <c r="D76" s="207"/>
      <c r="E76" s="451"/>
      <c r="F76" s="426"/>
      <c r="G76" s="435"/>
      <c r="H76" s="437"/>
      <c r="I76" s="36" t="s">
        <v>57</v>
      </c>
      <c r="J76" s="37">
        <f t="shared" si="5"/>
        <v>0</v>
      </c>
      <c r="K76" s="3">
        <f t="shared" si="5"/>
        <v>0</v>
      </c>
      <c r="L76" s="198">
        <f t="shared" si="5"/>
        <v>0</v>
      </c>
      <c r="M76" s="3">
        <f t="shared" si="5"/>
        <v>0</v>
      </c>
      <c r="N76" s="3">
        <f t="shared" si="5"/>
        <v>0</v>
      </c>
      <c r="O76" s="198">
        <f t="shared" si="5"/>
        <v>0</v>
      </c>
      <c r="P76" s="203">
        <f t="shared" si="5"/>
        <v>0</v>
      </c>
      <c r="Q76" s="352"/>
      <c r="R76" s="349"/>
      <c r="S76" s="345"/>
      <c r="T76" s="214"/>
      <c r="U76" s="214"/>
      <c r="V76" s="214"/>
      <c r="W76" s="214"/>
      <c r="X76" s="214"/>
      <c r="Y76" s="214"/>
      <c r="Z76" s="214"/>
      <c r="AA76" s="214"/>
      <c r="AB76" s="346"/>
      <c r="AC76" s="347"/>
    </row>
    <row r="77" spans="1:32" ht="12.75" customHeight="1">
      <c r="A77" s="438">
        <v>8</v>
      </c>
      <c r="B77" s="420">
        <v>600</v>
      </c>
      <c r="C77" s="420">
        <v>60095</v>
      </c>
      <c r="D77" s="205">
        <v>9</v>
      </c>
      <c r="E77" s="452" t="s">
        <v>202</v>
      </c>
      <c r="F77" s="424" t="s">
        <v>106</v>
      </c>
      <c r="G77" s="427">
        <v>2013</v>
      </c>
      <c r="H77" s="9" t="s">
        <v>47</v>
      </c>
      <c r="I77" s="31" t="s">
        <v>59</v>
      </c>
      <c r="J77" s="32"/>
      <c r="K77" s="5"/>
      <c r="L77" s="192">
        <v>0</v>
      </c>
      <c r="M77" s="5">
        <f>295520+117760</f>
        <v>413280</v>
      </c>
      <c r="N77" s="192">
        <v>38705</v>
      </c>
      <c r="O77" s="192">
        <f>L77+N77</f>
        <v>38705</v>
      </c>
      <c r="P77" s="193">
        <f>O77/H78</f>
        <v>0.011624519461797213</v>
      </c>
      <c r="Q77" s="343"/>
      <c r="R77" s="349"/>
      <c r="S77" s="345"/>
      <c r="T77" s="345"/>
      <c r="U77" s="345"/>
      <c r="V77" s="345"/>
      <c r="W77" s="345"/>
      <c r="X77" s="345"/>
      <c r="Y77" s="345"/>
      <c r="Z77" s="345"/>
      <c r="AA77" s="345"/>
      <c r="AB77" s="346"/>
      <c r="AC77" s="347"/>
      <c r="AD77" s="347"/>
      <c r="AE77" s="347"/>
      <c r="AF77" s="354"/>
    </row>
    <row r="78" spans="1:32" ht="10.5" customHeight="1">
      <c r="A78" s="439"/>
      <c r="B78" s="441"/>
      <c r="C78" s="441"/>
      <c r="D78" s="206"/>
      <c r="E78" s="450"/>
      <c r="F78" s="425"/>
      <c r="G78" s="428"/>
      <c r="H78" s="433">
        <v>3329600</v>
      </c>
      <c r="I78" s="33" t="s">
        <v>60</v>
      </c>
      <c r="J78" s="34"/>
      <c r="K78" s="1"/>
      <c r="L78" s="194"/>
      <c r="M78" s="1"/>
      <c r="N78" s="194"/>
      <c r="O78" s="195"/>
      <c r="P78" s="201"/>
      <c r="Q78" s="343"/>
      <c r="R78" s="349"/>
      <c r="S78" s="345"/>
      <c r="T78" s="345"/>
      <c r="U78" s="345"/>
      <c r="V78" s="345"/>
      <c r="W78" s="345"/>
      <c r="X78" s="345"/>
      <c r="Y78" s="345"/>
      <c r="Z78" s="345"/>
      <c r="AA78" s="345"/>
      <c r="AB78" s="346"/>
      <c r="AC78" s="347"/>
      <c r="AD78" s="347"/>
      <c r="AE78" s="347"/>
      <c r="AF78" s="354"/>
    </row>
    <row r="79" spans="1:32" ht="10.5" customHeight="1">
      <c r="A79" s="439"/>
      <c r="B79" s="441"/>
      <c r="C79" s="441"/>
      <c r="D79" s="206"/>
      <c r="E79" s="450"/>
      <c r="F79" s="425"/>
      <c r="G79" s="428"/>
      <c r="H79" s="434"/>
      <c r="I79" s="33" t="s">
        <v>50</v>
      </c>
      <c r="J79" s="34"/>
      <c r="K79" s="1"/>
      <c r="L79" s="194"/>
      <c r="M79" s="1"/>
      <c r="N79" s="194"/>
      <c r="O79" s="195"/>
      <c r="P79" s="201"/>
      <c r="Q79" s="343"/>
      <c r="R79" s="349"/>
      <c r="S79" s="345"/>
      <c r="T79" s="345"/>
      <c r="U79" s="345"/>
      <c r="V79" s="345"/>
      <c r="W79" s="345"/>
      <c r="X79" s="345"/>
      <c r="Y79" s="345"/>
      <c r="Z79" s="345"/>
      <c r="AA79" s="345"/>
      <c r="AB79" s="346"/>
      <c r="AC79" s="347"/>
      <c r="AD79" s="347"/>
      <c r="AE79" s="347"/>
      <c r="AF79" s="354"/>
    </row>
    <row r="80" spans="1:32" ht="10.5" customHeight="1">
      <c r="A80" s="439"/>
      <c r="B80" s="441"/>
      <c r="C80" s="441"/>
      <c r="D80" s="206"/>
      <c r="E80" s="450"/>
      <c r="F80" s="425"/>
      <c r="G80" s="428"/>
      <c r="H80" s="10" t="s">
        <v>51</v>
      </c>
      <c r="I80" s="33" t="s">
        <v>52</v>
      </c>
      <c r="J80" s="34"/>
      <c r="K80" s="1"/>
      <c r="L80" s="194"/>
      <c r="M80" s="1"/>
      <c r="N80" s="194"/>
      <c r="O80" s="195"/>
      <c r="P80" s="201"/>
      <c r="Q80" s="343"/>
      <c r="R80" s="349"/>
      <c r="S80" s="345"/>
      <c r="T80" s="345"/>
      <c r="U80" s="345"/>
      <c r="V80" s="345"/>
      <c r="W80" s="345"/>
      <c r="X80" s="345"/>
      <c r="Y80" s="345"/>
      <c r="Z80" s="345"/>
      <c r="AA80" s="345"/>
      <c r="AB80" s="346"/>
      <c r="AC80" s="347"/>
      <c r="AD80" s="347"/>
      <c r="AE80" s="347"/>
      <c r="AF80" s="354"/>
    </row>
    <row r="81" spans="1:32" ht="12.75">
      <c r="A81" s="439"/>
      <c r="B81" s="441"/>
      <c r="C81" s="441"/>
      <c r="D81" s="206">
        <v>7</v>
      </c>
      <c r="E81" s="450"/>
      <c r="F81" s="425"/>
      <c r="G81" s="428"/>
      <c r="H81" s="433">
        <v>0</v>
      </c>
      <c r="I81" s="33" t="s">
        <v>90</v>
      </c>
      <c r="J81" s="34"/>
      <c r="K81" s="1"/>
      <c r="L81" s="194">
        <v>0</v>
      </c>
      <c r="M81" s="1">
        <v>295520</v>
      </c>
      <c r="N81" s="194">
        <v>32942</v>
      </c>
      <c r="O81" s="195">
        <f>L81+N81</f>
        <v>32942</v>
      </c>
      <c r="P81" s="201">
        <f>O81/H78</f>
        <v>0.00989368092263335</v>
      </c>
      <c r="Q81" s="343"/>
      <c r="R81" s="349"/>
      <c r="S81" s="345"/>
      <c r="T81" s="345"/>
      <c r="U81" s="345"/>
      <c r="V81" s="345"/>
      <c r="W81" s="345"/>
      <c r="X81" s="345"/>
      <c r="Y81" s="345"/>
      <c r="Z81" s="345"/>
      <c r="AA81" s="345"/>
      <c r="AB81" s="346"/>
      <c r="AC81" s="347"/>
      <c r="AD81" s="347"/>
      <c r="AE81" s="347"/>
      <c r="AF81" s="354"/>
    </row>
    <row r="82" spans="1:32" ht="12.75">
      <c r="A82" s="439"/>
      <c r="B82" s="441"/>
      <c r="C82" s="441"/>
      <c r="D82" s="206"/>
      <c r="E82" s="450"/>
      <c r="F82" s="425"/>
      <c r="G82" s="428">
        <v>2016</v>
      </c>
      <c r="H82" s="434"/>
      <c r="I82" s="33" t="s">
        <v>91</v>
      </c>
      <c r="J82" s="34"/>
      <c r="K82" s="1"/>
      <c r="L82" s="194"/>
      <c r="M82" s="1"/>
      <c r="N82" s="194"/>
      <c r="O82" s="195"/>
      <c r="P82" s="201"/>
      <c r="Q82" s="343"/>
      <c r="R82" s="349"/>
      <c r="S82" s="345"/>
      <c r="T82" s="345"/>
      <c r="U82" s="345"/>
      <c r="V82" s="345"/>
      <c r="W82" s="345"/>
      <c r="X82" s="345"/>
      <c r="Y82" s="345"/>
      <c r="Z82" s="345"/>
      <c r="AA82" s="345"/>
      <c r="AB82" s="346"/>
      <c r="AC82" s="347"/>
      <c r="AD82" s="347"/>
      <c r="AE82" s="347"/>
      <c r="AF82" s="354"/>
    </row>
    <row r="83" spans="1:32" ht="12.75">
      <c r="A83" s="439"/>
      <c r="B83" s="441"/>
      <c r="C83" s="441"/>
      <c r="D83" s="206"/>
      <c r="E83" s="450"/>
      <c r="F83" s="425"/>
      <c r="G83" s="428"/>
      <c r="H83" s="10" t="s">
        <v>55</v>
      </c>
      <c r="I83" s="33" t="s">
        <v>53</v>
      </c>
      <c r="J83" s="34"/>
      <c r="K83" s="1"/>
      <c r="L83" s="194"/>
      <c r="M83" s="1"/>
      <c r="N83" s="194"/>
      <c r="O83" s="195"/>
      <c r="P83" s="201"/>
      <c r="Q83" s="343"/>
      <c r="R83" s="349"/>
      <c r="S83" s="345"/>
      <c r="T83" s="345"/>
      <c r="U83" s="345"/>
      <c r="V83" s="345"/>
      <c r="W83" s="345"/>
      <c r="X83" s="345"/>
      <c r="Y83" s="345"/>
      <c r="Z83" s="345"/>
      <c r="AA83" s="345"/>
      <c r="AB83" s="346"/>
      <c r="AC83" s="347"/>
      <c r="AD83" s="347"/>
      <c r="AE83" s="347"/>
      <c r="AF83" s="354"/>
    </row>
    <row r="84" spans="1:32" ht="12.75">
      <c r="A84" s="439"/>
      <c r="B84" s="441"/>
      <c r="C84" s="441"/>
      <c r="D84" s="206"/>
      <c r="E84" s="450"/>
      <c r="F84" s="425"/>
      <c r="G84" s="428"/>
      <c r="H84" s="433">
        <f>H78+H81</f>
        <v>3329600</v>
      </c>
      <c r="I84" s="33" t="s">
        <v>54</v>
      </c>
      <c r="J84" s="34"/>
      <c r="K84" s="1"/>
      <c r="L84" s="194"/>
      <c r="M84" s="1"/>
      <c r="N84" s="194"/>
      <c r="O84" s="195"/>
      <c r="P84" s="201"/>
      <c r="Q84" s="343"/>
      <c r="R84" s="349"/>
      <c r="S84" s="345"/>
      <c r="T84" s="345"/>
      <c r="U84" s="345"/>
      <c r="V84" s="345"/>
      <c r="W84" s="345"/>
      <c r="X84" s="345"/>
      <c r="Y84" s="345"/>
      <c r="Z84" s="345"/>
      <c r="AA84" s="345"/>
      <c r="AB84" s="346"/>
      <c r="AC84" s="347"/>
      <c r="AD84" s="347"/>
      <c r="AE84" s="347"/>
      <c r="AF84" s="354"/>
    </row>
    <row r="85" spans="1:32" ht="12.75">
      <c r="A85" s="439"/>
      <c r="B85" s="441"/>
      <c r="C85" s="441"/>
      <c r="D85" s="206"/>
      <c r="E85" s="450"/>
      <c r="F85" s="425"/>
      <c r="G85" s="428"/>
      <c r="H85" s="436"/>
      <c r="I85" s="33" t="s">
        <v>56</v>
      </c>
      <c r="J85" s="35">
        <f>J77+J79+J81+J83</f>
        <v>0</v>
      </c>
      <c r="K85" s="2">
        <f>K77+K79+K81+K83</f>
        <v>0</v>
      </c>
      <c r="L85" s="197">
        <v>0</v>
      </c>
      <c r="M85" s="2">
        <f>M77+M79+M81+M83</f>
        <v>708800</v>
      </c>
      <c r="N85" s="2">
        <f>N77+N79+N81+N83</f>
        <v>71647</v>
      </c>
      <c r="O85" s="195">
        <f>L85+N85</f>
        <v>71647</v>
      </c>
      <c r="P85" s="202">
        <f>O85/H84</f>
        <v>0.02151820038443056</v>
      </c>
      <c r="Q85" s="352"/>
      <c r="R85" s="349"/>
      <c r="S85" s="345"/>
      <c r="T85" s="214"/>
      <c r="U85" s="214"/>
      <c r="V85" s="214"/>
      <c r="W85" s="214"/>
      <c r="X85" s="214"/>
      <c r="Y85" s="214"/>
      <c r="Z85" s="214"/>
      <c r="AA85" s="214"/>
      <c r="AB85" s="346"/>
      <c r="AC85" s="347"/>
      <c r="AD85" s="347"/>
      <c r="AE85" s="347"/>
      <c r="AF85" s="354"/>
    </row>
    <row r="86" spans="1:32" ht="13.5" thickBot="1">
      <c r="A86" s="440"/>
      <c r="B86" s="421"/>
      <c r="C86" s="421"/>
      <c r="D86" s="207"/>
      <c r="E86" s="451"/>
      <c r="F86" s="426"/>
      <c r="G86" s="435"/>
      <c r="H86" s="437"/>
      <c r="I86" s="36" t="s">
        <v>57</v>
      </c>
      <c r="J86" s="37">
        <f>J78+J80+J82+J84</f>
        <v>0</v>
      </c>
      <c r="K86" s="3">
        <f>K78+K80+K82+K84</f>
        <v>0</v>
      </c>
      <c r="L86" s="198">
        <v>0</v>
      </c>
      <c r="M86" s="3">
        <f>M78+M80+M82+M84</f>
        <v>0</v>
      </c>
      <c r="N86" s="3">
        <f>N78+N80+N82+N84</f>
        <v>0</v>
      </c>
      <c r="O86" s="199">
        <f>L86+N86</f>
        <v>0</v>
      </c>
      <c r="P86" s="203">
        <f>O86/H84</f>
        <v>0</v>
      </c>
      <c r="Q86" s="352"/>
      <c r="R86" s="349"/>
      <c r="S86" s="345"/>
      <c r="T86" s="214"/>
      <c r="U86" s="214"/>
      <c r="V86" s="214"/>
      <c r="W86" s="214"/>
      <c r="X86" s="214"/>
      <c r="Y86" s="214"/>
      <c r="Z86" s="214"/>
      <c r="AA86" s="214"/>
      <c r="AB86" s="346"/>
      <c r="AC86" s="347"/>
      <c r="AD86" s="347"/>
      <c r="AE86" s="347"/>
      <c r="AF86" s="354"/>
    </row>
    <row r="87" spans="1:32" ht="12.75">
      <c r="A87" s="438">
        <v>9</v>
      </c>
      <c r="B87" s="420">
        <v>600</v>
      </c>
      <c r="C87" s="420">
        <v>60095</v>
      </c>
      <c r="D87" s="205">
        <v>9</v>
      </c>
      <c r="E87" s="452" t="s">
        <v>203</v>
      </c>
      <c r="F87" s="424" t="s">
        <v>106</v>
      </c>
      <c r="G87" s="427">
        <v>2013</v>
      </c>
      <c r="H87" s="9" t="s">
        <v>47</v>
      </c>
      <c r="I87" s="31" t="s">
        <v>59</v>
      </c>
      <c r="J87" s="32"/>
      <c r="K87" s="5"/>
      <c r="L87" s="192">
        <v>0</v>
      </c>
      <c r="M87" s="5">
        <f>8448+3450</f>
        <v>11898</v>
      </c>
      <c r="N87" s="192">
        <v>4452</v>
      </c>
      <c r="O87" s="192">
        <f>L87+N87</f>
        <v>4452</v>
      </c>
      <c r="P87" s="193">
        <f>O87/H88</f>
        <v>0.03327354260089686</v>
      </c>
      <c r="Q87" s="343"/>
      <c r="R87" s="349"/>
      <c r="S87" s="345"/>
      <c r="T87" s="345"/>
      <c r="U87" s="345"/>
      <c r="V87" s="345"/>
      <c r="W87" s="345"/>
      <c r="X87" s="345"/>
      <c r="Y87" s="345"/>
      <c r="Z87" s="345"/>
      <c r="AA87" s="345"/>
      <c r="AB87" s="346"/>
      <c r="AC87" s="347"/>
      <c r="AD87" s="347"/>
      <c r="AE87" s="347"/>
      <c r="AF87" s="354"/>
    </row>
    <row r="88" spans="1:32" ht="12.75">
      <c r="A88" s="439"/>
      <c r="B88" s="441"/>
      <c r="C88" s="441"/>
      <c r="D88" s="206"/>
      <c r="E88" s="450"/>
      <c r="F88" s="425"/>
      <c r="G88" s="428"/>
      <c r="H88" s="433">
        <v>133800</v>
      </c>
      <c r="I88" s="33" t="s">
        <v>60</v>
      </c>
      <c r="J88" s="34"/>
      <c r="K88" s="1"/>
      <c r="L88" s="194"/>
      <c r="M88" s="1"/>
      <c r="N88" s="194"/>
      <c r="O88" s="194"/>
      <c r="P88" s="201"/>
      <c r="Q88" s="343"/>
      <c r="R88" s="349"/>
      <c r="S88" s="345"/>
      <c r="T88" s="345"/>
      <c r="U88" s="345"/>
      <c r="V88" s="345"/>
      <c r="W88" s="345"/>
      <c r="X88" s="345"/>
      <c r="Y88" s="345"/>
      <c r="Z88" s="345"/>
      <c r="AA88" s="345"/>
      <c r="AB88" s="346"/>
      <c r="AC88" s="347"/>
      <c r="AD88" s="347"/>
      <c r="AE88" s="347"/>
      <c r="AF88" s="354"/>
    </row>
    <row r="89" spans="1:32" ht="12.75">
      <c r="A89" s="439"/>
      <c r="B89" s="441"/>
      <c r="C89" s="441"/>
      <c r="D89" s="206"/>
      <c r="E89" s="450"/>
      <c r="F89" s="425"/>
      <c r="G89" s="428"/>
      <c r="H89" s="434"/>
      <c r="I89" s="33" t="s">
        <v>50</v>
      </c>
      <c r="J89" s="34"/>
      <c r="K89" s="1"/>
      <c r="L89" s="194"/>
      <c r="M89" s="1"/>
      <c r="N89" s="194"/>
      <c r="O89" s="194"/>
      <c r="P89" s="201"/>
      <c r="Q89" s="343"/>
      <c r="R89" s="349"/>
      <c r="S89" s="345"/>
      <c r="T89" s="345"/>
      <c r="U89" s="345"/>
      <c r="V89" s="345"/>
      <c r="W89" s="345"/>
      <c r="X89" s="345"/>
      <c r="Y89" s="345"/>
      <c r="Z89" s="345"/>
      <c r="AA89" s="345"/>
      <c r="AB89" s="346"/>
      <c r="AC89" s="347"/>
      <c r="AD89" s="347"/>
      <c r="AE89" s="347"/>
      <c r="AF89" s="354"/>
    </row>
    <row r="90" spans="1:32" ht="12.75">
      <c r="A90" s="439"/>
      <c r="B90" s="441"/>
      <c r="C90" s="441"/>
      <c r="D90" s="206"/>
      <c r="E90" s="450"/>
      <c r="F90" s="425"/>
      <c r="G90" s="428"/>
      <c r="H90" s="10" t="s">
        <v>51</v>
      </c>
      <c r="I90" s="33" t="s">
        <v>52</v>
      </c>
      <c r="J90" s="34"/>
      <c r="K90" s="1"/>
      <c r="L90" s="194"/>
      <c r="M90" s="1"/>
      <c r="N90" s="194"/>
      <c r="O90" s="194"/>
      <c r="P90" s="201"/>
      <c r="Q90" s="343"/>
      <c r="R90" s="349"/>
      <c r="S90" s="345"/>
      <c r="T90" s="345"/>
      <c r="U90" s="345"/>
      <c r="V90" s="345"/>
      <c r="W90" s="345"/>
      <c r="X90" s="345"/>
      <c r="Y90" s="345"/>
      <c r="Z90" s="345"/>
      <c r="AA90" s="345"/>
      <c r="AB90" s="346"/>
      <c r="AC90" s="347"/>
      <c r="AD90" s="347"/>
      <c r="AE90" s="347"/>
      <c r="AF90" s="354"/>
    </row>
    <row r="91" spans="1:32" ht="12.75">
      <c r="A91" s="439"/>
      <c r="B91" s="441"/>
      <c r="C91" s="441"/>
      <c r="D91" s="206">
        <v>7</v>
      </c>
      <c r="E91" s="450"/>
      <c r="F91" s="425"/>
      <c r="G91" s="428"/>
      <c r="H91" s="433">
        <v>0</v>
      </c>
      <c r="I91" s="33" t="s">
        <v>90</v>
      </c>
      <c r="J91" s="34"/>
      <c r="K91" s="1"/>
      <c r="L91" s="194">
        <v>0</v>
      </c>
      <c r="M91" s="1">
        <v>25344</v>
      </c>
      <c r="N91" s="194">
        <v>13354</v>
      </c>
      <c r="O91" s="194">
        <f>L91+N91</f>
        <v>13354</v>
      </c>
      <c r="P91" s="201">
        <f>O91/H88</f>
        <v>0.09980568011958146</v>
      </c>
      <c r="Q91" s="343"/>
      <c r="R91" s="349"/>
      <c r="S91" s="345"/>
      <c r="T91" s="345"/>
      <c r="U91" s="345"/>
      <c r="V91" s="345"/>
      <c r="W91" s="345"/>
      <c r="X91" s="345"/>
      <c r="Y91" s="345"/>
      <c r="Z91" s="345"/>
      <c r="AA91" s="345"/>
      <c r="AB91" s="346"/>
      <c r="AC91" s="347"/>
      <c r="AD91" s="347"/>
      <c r="AE91" s="347"/>
      <c r="AF91" s="354"/>
    </row>
    <row r="92" spans="1:32" ht="12.75">
      <c r="A92" s="439"/>
      <c r="B92" s="441"/>
      <c r="C92" s="441"/>
      <c r="D92" s="206"/>
      <c r="E92" s="450"/>
      <c r="F92" s="425"/>
      <c r="G92" s="428">
        <v>2016</v>
      </c>
      <c r="H92" s="434"/>
      <c r="I92" s="33" t="s">
        <v>91</v>
      </c>
      <c r="J92" s="34"/>
      <c r="K92" s="1"/>
      <c r="L92" s="194"/>
      <c r="M92" s="1"/>
      <c r="N92" s="194"/>
      <c r="O92" s="194"/>
      <c r="P92" s="201"/>
      <c r="Q92" s="343"/>
      <c r="R92" s="349"/>
      <c r="S92" s="345"/>
      <c r="T92" s="345"/>
      <c r="U92" s="345"/>
      <c r="V92" s="345"/>
      <c r="W92" s="345"/>
      <c r="X92" s="345"/>
      <c r="Y92" s="345"/>
      <c r="Z92" s="345"/>
      <c r="AA92" s="345"/>
      <c r="AB92" s="346"/>
      <c r="AC92" s="347"/>
      <c r="AD92" s="347"/>
      <c r="AE92" s="347"/>
      <c r="AF92" s="354"/>
    </row>
    <row r="93" spans="1:32" ht="12.75">
      <c r="A93" s="439"/>
      <c r="B93" s="441"/>
      <c r="C93" s="441"/>
      <c r="D93" s="206"/>
      <c r="E93" s="450"/>
      <c r="F93" s="425"/>
      <c r="G93" s="428"/>
      <c r="H93" s="10" t="s">
        <v>55</v>
      </c>
      <c r="I93" s="33" t="s">
        <v>53</v>
      </c>
      <c r="J93" s="34"/>
      <c r="K93" s="1"/>
      <c r="L93" s="194"/>
      <c r="M93" s="1"/>
      <c r="N93" s="194"/>
      <c r="O93" s="194"/>
      <c r="P93" s="201"/>
      <c r="Q93" s="343"/>
      <c r="R93" s="349"/>
      <c r="S93" s="345"/>
      <c r="T93" s="345"/>
      <c r="U93" s="345"/>
      <c r="V93" s="345"/>
      <c r="W93" s="345"/>
      <c r="X93" s="345"/>
      <c r="Y93" s="345"/>
      <c r="Z93" s="345"/>
      <c r="AA93" s="345"/>
      <c r="AB93" s="346"/>
      <c r="AC93" s="347"/>
      <c r="AD93" s="347"/>
      <c r="AE93" s="347"/>
      <c r="AF93" s="354"/>
    </row>
    <row r="94" spans="1:32" ht="12.75">
      <c r="A94" s="439"/>
      <c r="B94" s="441"/>
      <c r="C94" s="441"/>
      <c r="D94" s="206"/>
      <c r="E94" s="450"/>
      <c r="F94" s="425"/>
      <c r="G94" s="428"/>
      <c r="H94" s="433">
        <f>H88+H91</f>
        <v>133800</v>
      </c>
      <c r="I94" s="33" t="s">
        <v>54</v>
      </c>
      <c r="J94" s="34"/>
      <c r="K94" s="1"/>
      <c r="L94" s="194"/>
      <c r="M94" s="1"/>
      <c r="N94" s="194"/>
      <c r="O94" s="194"/>
      <c r="P94" s="201"/>
      <c r="Q94" s="343"/>
      <c r="R94" s="349"/>
      <c r="S94" s="345"/>
      <c r="T94" s="345"/>
      <c r="U94" s="345"/>
      <c r="V94" s="345"/>
      <c r="W94" s="345"/>
      <c r="X94" s="345"/>
      <c r="Y94" s="345"/>
      <c r="Z94" s="345"/>
      <c r="AA94" s="345"/>
      <c r="AB94" s="346"/>
      <c r="AC94" s="347"/>
      <c r="AD94" s="347"/>
      <c r="AE94" s="347"/>
      <c r="AF94" s="354"/>
    </row>
    <row r="95" spans="1:32" ht="12.75">
      <c r="A95" s="439"/>
      <c r="B95" s="441"/>
      <c r="C95" s="441"/>
      <c r="D95" s="206"/>
      <c r="E95" s="450"/>
      <c r="F95" s="425"/>
      <c r="G95" s="428"/>
      <c r="H95" s="436"/>
      <c r="I95" s="33" t="s">
        <v>56</v>
      </c>
      <c r="J95" s="35">
        <f>J87+J89+J91+J93</f>
        <v>0</v>
      </c>
      <c r="K95" s="2">
        <f>K87+K89+K91+K93</f>
        <v>0</v>
      </c>
      <c r="L95" s="197">
        <v>0</v>
      </c>
      <c r="M95" s="2">
        <f>M87+M89+M91+M93</f>
        <v>37242</v>
      </c>
      <c r="N95" s="2">
        <f>N87+N89+N91+N93</f>
        <v>17806</v>
      </c>
      <c r="O95" s="197">
        <f>L95+N95</f>
        <v>17806</v>
      </c>
      <c r="P95" s="202">
        <f>O95/H94</f>
        <v>0.1330792227204783</v>
      </c>
      <c r="Q95" s="352"/>
      <c r="R95" s="349"/>
      <c r="S95" s="345"/>
      <c r="T95" s="214"/>
      <c r="U95" s="214"/>
      <c r="V95" s="214"/>
      <c r="W95" s="214"/>
      <c r="X95" s="214"/>
      <c r="Y95" s="214"/>
      <c r="Z95" s="214"/>
      <c r="AA95" s="214"/>
      <c r="AB95" s="346"/>
      <c r="AC95" s="347"/>
      <c r="AD95" s="347"/>
      <c r="AE95" s="347"/>
      <c r="AF95" s="354"/>
    </row>
    <row r="96" spans="1:32" ht="13.5" thickBot="1">
      <c r="A96" s="440"/>
      <c r="B96" s="421"/>
      <c r="C96" s="421"/>
      <c r="D96" s="207"/>
      <c r="E96" s="451"/>
      <c r="F96" s="426"/>
      <c r="G96" s="435"/>
      <c r="H96" s="437"/>
      <c r="I96" s="36" t="s">
        <v>57</v>
      </c>
      <c r="J96" s="37">
        <f>J88+J90+J92+J94</f>
        <v>0</v>
      </c>
      <c r="K96" s="3">
        <f>K88+K90+K92+K94</f>
        <v>0</v>
      </c>
      <c r="L96" s="198">
        <v>0</v>
      </c>
      <c r="M96" s="3">
        <f>M88+M90+M92+M94</f>
        <v>0</v>
      </c>
      <c r="N96" s="3">
        <f>N88+N90+N92+N94</f>
        <v>0</v>
      </c>
      <c r="O96" s="198">
        <f>L96+N96</f>
        <v>0</v>
      </c>
      <c r="P96" s="203">
        <f>O96/H94</f>
        <v>0</v>
      </c>
      <c r="Q96" s="352"/>
      <c r="R96" s="349"/>
      <c r="S96" s="345"/>
      <c r="T96" s="214"/>
      <c r="U96" s="214"/>
      <c r="V96" s="214"/>
      <c r="W96" s="214"/>
      <c r="X96" s="214"/>
      <c r="Y96" s="214"/>
      <c r="Z96" s="214"/>
      <c r="AA96" s="214"/>
      <c r="AB96" s="346"/>
      <c r="AC96" s="347"/>
      <c r="AD96" s="347"/>
      <c r="AE96" s="347"/>
      <c r="AF96" s="354"/>
    </row>
    <row r="97" spans="1:32" ht="12.75">
      <c r="A97" s="438">
        <v>10</v>
      </c>
      <c r="B97" s="420">
        <v>600</v>
      </c>
      <c r="C97" s="420">
        <v>60095</v>
      </c>
      <c r="D97" s="205">
        <v>9</v>
      </c>
      <c r="E97" s="452" t="s">
        <v>204</v>
      </c>
      <c r="F97" s="424" t="s">
        <v>106</v>
      </c>
      <c r="G97" s="427">
        <v>2013</v>
      </c>
      <c r="H97" s="9" t="s">
        <v>47</v>
      </c>
      <c r="I97" s="31" t="s">
        <v>59</v>
      </c>
      <c r="J97" s="32"/>
      <c r="K97" s="5"/>
      <c r="L97" s="192">
        <v>0</v>
      </c>
      <c r="M97" s="5">
        <v>2100</v>
      </c>
      <c r="N97" s="192">
        <v>939</v>
      </c>
      <c r="O97" s="192">
        <f>L97+N97</f>
        <v>939</v>
      </c>
      <c r="P97" s="193">
        <f>O97/H98</f>
        <v>0.0031573638197713518</v>
      </c>
      <c r="Q97" s="343"/>
      <c r="R97" s="349"/>
      <c r="S97" s="345"/>
      <c r="T97" s="345"/>
      <c r="U97" s="345"/>
      <c r="V97" s="345"/>
      <c r="W97" s="345"/>
      <c r="X97" s="345"/>
      <c r="Y97" s="345"/>
      <c r="Z97" s="345"/>
      <c r="AA97" s="345"/>
      <c r="AB97" s="346"/>
      <c r="AC97" s="347"/>
      <c r="AD97" s="347"/>
      <c r="AE97" s="347"/>
      <c r="AF97" s="354"/>
    </row>
    <row r="98" spans="1:32" ht="9.75" customHeight="1">
      <c r="A98" s="439"/>
      <c r="B98" s="441"/>
      <c r="C98" s="441"/>
      <c r="D98" s="206"/>
      <c r="E98" s="450"/>
      <c r="F98" s="425"/>
      <c r="G98" s="428"/>
      <c r="H98" s="433">
        <v>297400</v>
      </c>
      <c r="I98" s="33" t="s">
        <v>60</v>
      </c>
      <c r="J98" s="34"/>
      <c r="K98" s="1"/>
      <c r="L98" s="194"/>
      <c r="M98" s="1"/>
      <c r="N98" s="194"/>
      <c r="O98" s="194"/>
      <c r="P98" s="201"/>
      <c r="Q98" s="343"/>
      <c r="R98" s="349"/>
      <c r="S98" s="345"/>
      <c r="T98" s="345"/>
      <c r="U98" s="345"/>
      <c r="V98" s="345"/>
      <c r="W98" s="345"/>
      <c r="X98" s="345"/>
      <c r="Y98" s="345"/>
      <c r="Z98" s="345"/>
      <c r="AA98" s="345"/>
      <c r="AB98" s="346"/>
      <c r="AC98" s="347"/>
      <c r="AD98" s="347"/>
      <c r="AE98" s="347"/>
      <c r="AF98" s="354"/>
    </row>
    <row r="99" spans="1:32" ht="9.75" customHeight="1">
      <c r="A99" s="439"/>
      <c r="B99" s="441"/>
      <c r="C99" s="441"/>
      <c r="D99" s="206"/>
      <c r="E99" s="450"/>
      <c r="F99" s="425"/>
      <c r="G99" s="428"/>
      <c r="H99" s="434"/>
      <c r="I99" s="33" t="s">
        <v>50</v>
      </c>
      <c r="J99" s="34"/>
      <c r="K99" s="1"/>
      <c r="L99" s="194"/>
      <c r="M99" s="1"/>
      <c r="N99" s="194"/>
      <c r="O99" s="194"/>
      <c r="P99" s="201"/>
      <c r="Q99" s="343"/>
      <c r="R99" s="349"/>
      <c r="S99" s="345"/>
      <c r="T99" s="345"/>
      <c r="U99" s="345"/>
      <c r="V99" s="345"/>
      <c r="W99" s="345"/>
      <c r="X99" s="345"/>
      <c r="Y99" s="345"/>
      <c r="Z99" s="345"/>
      <c r="AA99" s="345"/>
      <c r="AB99" s="346"/>
      <c r="AC99" s="347"/>
      <c r="AD99" s="347"/>
      <c r="AE99" s="347"/>
      <c r="AF99" s="354"/>
    </row>
    <row r="100" spans="1:32" ht="9.75" customHeight="1">
      <c r="A100" s="439"/>
      <c r="B100" s="441"/>
      <c r="C100" s="441"/>
      <c r="D100" s="206"/>
      <c r="E100" s="450"/>
      <c r="F100" s="425"/>
      <c r="G100" s="428"/>
      <c r="H100" s="10" t="s">
        <v>51</v>
      </c>
      <c r="I100" s="33" t="s">
        <v>52</v>
      </c>
      <c r="J100" s="34"/>
      <c r="K100" s="1"/>
      <c r="L100" s="194"/>
      <c r="M100" s="1"/>
      <c r="N100" s="194"/>
      <c r="O100" s="194"/>
      <c r="P100" s="201"/>
      <c r="Q100" s="343"/>
      <c r="R100" s="349"/>
      <c r="S100" s="345"/>
      <c r="T100" s="345"/>
      <c r="U100" s="345"/>
      <c r="V100" s="345"/>
      <c r="W100" s="345"/>
      <c r="X100" s="345"/>
      <c r="Y100" s="345"/>
      <c r="Z100" s="345"/>
      <c r="AA100" s="345"/>
      <c r="AB100" s="346"/>
      <c r="AC100" s="347"/>
      <c r="AD100" s="347"/>
      <c r="AE100" s="347"/>
      <c r="AF100" s="354"/>
    </row>
    <row r="101" spans="1:32" ht="12.75">
      <c r="A101" s="439"/>
      <c r="B101" s="441"/>
      <c r="C101" s="441"/>
      <c r="D101" s="206">
        <v>7</v>
      </c>
      <c r="E101" s="450"/>
      <c r="F101" s="425"/>
      <c r="G101" s="428"/>
      <c r="H101" s="433">
        <v>0</v>
      </c>
      <c r="I101" s="33" t="s">
        <v>90</v>
      </c>
      <c r="J101" s="34"/>
      <c r="K101" s="1"/>
      <c r="L101" s="194">
        <v>0</v>
      </c>
      <c r="M101" s="1">
        <v>60268</v>
      </c>
      <c r="N101" s="194">
        <v>56604</v>
      </c>
      <c r="O101" s="194">
        <f>L101+N101</f>
        <v>56604</v>
      </c>
      <c r="P101" s="201">
        <f>O101/H98</f>
        <v>0.19032952252858104</v>
      </c>
      <c r="Q101" s="343"/>
      <c r="R101" s="349"/>
      <c r="S101" s="345"/>
      <c r="T101" s="345"/>
      <c r="U101" s="345"/>
      <c r="V101" s="345"/>
      <c r="W101" s="345"/>
      <c r="X101" s="345"/>
      <c r="Y101" s="345"/>
      <c r="Z101" s="345"/>
      <c r="AA101" s="345"/>
      <c r="AB101" s="346"/>
      <c r="AC101" s="347"/>
      <c r="AD101" s="347"/>
      <c r="AE101" s="347"/>
      <c r="AF101" s="354"/>
    </row>
    <row r="102" spans="1:32" ht="9.75" customHeight="1">
      <c r="A102" s="439"/>
      <c r="B102" s="441"/>
      <c r="C102" s="441"/>
      <c r="D102" s="206"/>
      <c r="E102" s="450"/>
      <c r="F102" s="425"/>
      <c r="G102" s="428">
        <v>2016</v>
      </c>
      <c r="H102" s="434"/>
      <c r="I102" s="33" t="s">
        <v>91</v>
      </c>
      <c r="J102" s="34"/>
      <c r="K102" s="1"/>
      <c r="L102" s="194"/>
      <c r="M102" s="1"/>
      <c r="N102" s="194"/>
      <c r="O102" s="194"/>
      <c r="P102" s="201"/>
      <c r="Q102" s="343"/>
      <c r="R102" s="349"/>
      <c r="S102" s="345"/>
      <c r="T102" s="345"/>
      <c r="U102" s="345"/>
      <c r="V102" s="345"/>
      <c r="W102" s="345"/>
      <c r="X102" s="345"/>
      <c r="Y102" s="345"/>
      <c r="Z102" s="345"/>
      <c r="AA102" s="345"/>
      <c r="AB102" s="346"/>
      <c r="AC102" s="347"/>
      <c r="AD102" s="347"/>
      <c r="AE102" s="347"/>
      <c r="AF102" s="354"/>
    </row>
    <row r="103" spans="1:32" ht="9.75" customHeight="1">
      <c r="A103" s="439"/>
      <c r="B103" s="441"/>
      <c r="C103" s="441"/>
      <c r="D103" s="206"/>
      <c r="E103" s="450"/>
      <c r="F103" s="425"/>
      <c r="G103" s="428"/>
      <c r="H103" s="10" t="s">
        <v>55</v>
      </c>
      <c r="I103" s="33" t="s">
        <v>53</v>
      </c>
      <c r="J103" s="34"/>
      <c r="K103" s="1"/>
      <c r="L103" s="194"/>
      <c r="M103" s="1"/>
      <c r="N103" s="194"/>
      <c r="O103" s="194"/>
      <c r="P103" s="201"/>
      <c r="Q103" s="343"/>
      <c r="R103" s="349"/>
      <c r="S103" s="345"/>
      <c r="T103" s="345"/>
      <c r="U103" s="345"/>
      <c r="V103" s="345"/>
      <c r="W103" s="345"/>
      <c r="X103" s="345"/>
      <c r="Y103" s="345"/>
      <c r="Z103" s="345"/>
      <c r="AA103" s="345"/>
      <c r="AB103" s="346"/>
      <c r="AC103" s="347"/>
      <c r="AD103" s="347"/>
      <c r="AE103" s="347"/>
      <c r="AF103" s="354"/>
    </row>
    <row r="104" spans="1:32" ht="9.75" customHeight="1">
      <c r="A104" s="439"/>
      <c r="B104" s="441"/>
      <c r="C104" s="441"/>
      <c r="D104" s="206"/>
      <c r="E104" s="450"/>
      <c r="F104" s="425"/>
      <c r="G104" s="428"/>
      <c r="H104" s="433">
        <v>297400</v>
      </c>
      <c r="I104" s="33" t="s">
        <v>54</v>
      </c>
      <c r="J104" s="34"/>
      <c r="K104" s="1"/>
      <c r="L104" s="194"/>
      <c r="M104" s="1"/>
      <c r="N104" s="194"/>
      <c r="O104" s="194"/>
      <c r="P104" s="201"/>
      <c r="Q104" s="343"/>
      <c r="R104" s="349"/>
      <c r="S104" s="345"/>
      <c r="T104" s="345"/>
      <c r="U104" s="345"/>
      <c r="V104" s="345"/>
      <c r="W104" s="345"/>
      <c r="X104" s="345"/>
      <c r="Y104" s="345"/>
      <c r="Z104" s="345"/>
      <c r="AA104" s="345"/>
      <c r="AB104" s="346"/>
      <c r="AC104" s="347"/>
      <c r="AD104" s="347"/>
      <c r="AE104" s="347"/>
      <c r="AF104" s="354"/>
    </row>
    <row r="105" spans="1:32" ht="12.75">
      <c r="A105" s="439"/>
      <c r="B105" s="441"/>
      <c r="C105" s="441"/>
      <c r="D105" s="206"/>
      <c r="E105" s="450"/>
      <c r="F105" s="425"/>
      <c r="G105" s="428"/>
      <c r="H105" s="436"/>
      <c r="I105" s="33" t="s">
        <v>56</v>
      </c>
      <c r="J105" s="35">
        <f>J97+J99+J101+J103</f>
        <v>0</v>
      </c>
      <c r="K105" s="2">
        <f>K97+K99+K101+K103</f>
        <v>0</v>
      </c>
      <c r="L105" s="197">
        <v>0</v>
      </c>
      <c r="M105" s="2">
        <f>M97+M99+M101+M103</f>
        <v>62368</v>
      </c>
      <c r="N105" s="2">
        <f>N97+N99+N101+N103</f>
        <v>57543</v>
      </c>
      <c r="O105" s="197">
        <f>L105+N105</f>
        <v>57543</v>
      </c>
      <c r="P105" s="202">
        <f>O105/H104</f>
        <v>0.1934868863483524</v>
      </c>
      <c r="Q105" s="352"/>
      <c r="R105" s="349"/>
      <c r="S105" s="345"/>
      <c r="T105" s="214"/>
      <c r="U105" s="214"/>
      <c r="V105" s="214"/>
      <c r="W105" s="214"/>
      <c r="X105" s="214"/>
      <c r="Y105" s="214"/>
      <c r="Z105" s="214"/>
      <c r="AA105" s="214"/>
      <c r="AB105" s="346"/>
      <c r="AC105" s="347"/>
      <c r="AD105" s="347"/>
      <c r="AE105" s="347"/>
      <c r="AF105" s="354"/>
    </row>
    <row r="106" spans="1:32" ht="13.5" thickBot="1">
      <c r="A106" s="440"/>
      <c r="B106" s="421"/>
      <c r="C106" s="421"/>
      <c r="D106" s="207"/>
      <c r="E106" s="451"/>
      <c r="F106" s="426"/>
      <c r="G106" s="435"/>
      <c r="H106" s="437"/>
      <c r="I106" s="36" t="s">
        <v>57</v>
      </c>
      <c r="J106" s="37">
        <f>J98+J100+J102+J104</f>
        <v>0</v>
      </c>
      <c r="K106" s="3">
        <f>K98+K100+K102+K104</f>
        <v>0</v>
      </c>
      <c r="L106" s="198">
        <v>0</v>
      </c>
      <c r="M106" s="3">
        <f>M98+M100+M102+M104</f>
        <v>0</v>
      </c>
      <c r="N106" s="3">
        <f>N98+N100+N102+N104</f>
        <v>0</v>
      </c>
      <c r="O106" s="198">
        <f>L106+N106</f>
        <v>0</v>
      </c>
      <c r="P106" s="203">
        <f>O106/H104</f>
        <v>0</v>
      </c>
      <c r="Q106" s="352"/>
      <c r="R106" s="349"/>
      <c r="S106" s="345"/>
      <c r="T106" s="214"/>
      <c r="U106" s="214"/>
      <c r="V106" s="214"/>
      <c r="W106" s="214"/>
      <c r="X106" s="214"/>
      <c r="Y106" s="214"/>
      <c r="Z106" s="214"/>
      <c r="AA106" s="214"/>
      <c r="AB106" s="346"/>
      <c r="AC106" s="347"/>
      <c r="AD106" s="347"/>
      <c r="AE106" s="347"/>
      <c r="AF106" s="354"/>
    </row>
    <row r="107" spans="1:28" ht="12.75">
      <c r="A107" s="438">
        <v>11</v>
      </c>
      <c r="B107" s="420">
        <v>600</v>
      </c>
      <c r="C107" s="420">
        <v>60095</v>
      </c>
      <c r="D107" s="205">
        <v>9</v>
      </c>
      <c r="E107" s="452" t="s">
        <v>205</v>
      </c>
      <c r="F107" s="424" t="s">
        <v>106</v>
      </c>
      <c r="G107" s="427">
        <v>2013</v>
      </c>
      <c r="H107" s="9" t="s">
        <v>47</v>
      </c>
      <c r="I107" s="31" t="s">
        <v>59</v>
      </c>
      <c r="J107" s="32"/>
      <c r="K107" s="5"/>
      <c r="L107" s="192">
        <v>0</v>
      </c>
      <c r="M107" s="5">
        <v>20204</v>
      </c>
      <c r="N107" s="192">
        <v>10854</v>
      </c>
      <c r="O107" s="192">
        <f>L107+N107</f>
        <v>10854</v>
      </c>
      <c r="P107" s="193">
        <f>O107/H108</f>
        <v>0.06662165479990179</v>
      </c>
      <c r="Q107" s="343"/>
      <c r="R107" s="349"/>
      <c r="S107" s="345"/>
      <c r="T107" s="345"/>
      <c r="U107" s="345"/>
      <c r="V107" s="345"/>
      <c r="W107" s="345"/>
      <c r="X107" s="345"/>
      <c r="Y107" s="345"/>
      <c r="Z107" s="345"/>
      <c r="AA107" s="345"/>
      <c r="AB107" s="346"/>
    </row>
    <row r="108" spans="1:28" ht="10.5" customHeight="1">
      <c r="A108" s="439"/>
      <c r="B108" s="441"/>
      <c r="C108" s="441"/>
      <c r="D108" s="206"/>
      <c r="E108" s="450"/>
      <c r="F108" s="425"/>
      <c r="G108" s="428"/>
      <c r="H108" s="433">
        <v>162920</v>
      </c>
      <c r="I108" s="33" t="s">
        <v>60</v>
      </c>
      <c r="J108" s="34"/>
      <c r="K108" s="1"/>
      <c r="L108" s="194"/>
      <c r="M108" s="1"/>
      <c r="N108" s="194"/>
      <c r="O108" s="194"/>
      <c r="P108" s="201"/>
      <c r="Q108" s="343"/>
      <c r="R108" s="349"/>
      <c r="S108" s="345"/>
      <c r="T108" s="345"/>
      <c r="U108" s="345"/>
      <c r="V108" s="345"/>
      <c r="W108" s="345"/>
      <c r="X108" s="345"/>
      <c r="Y108" s="345"/>
      <c r="Z108" s="345"/>
      <c r="AA108" s="345"/>
      <c r="AB108" s="346"/>
    </row>
    <row r="109" spans="1:28" ht="10.5" customHeight="1">
      <c r="A109" s="439"/>
      <c r="B109" s="441"/>
      <c r="C109" s="441"/>
      <c r="D109" s="206"/>
      <c r="E109" s="450"/>
      <c r="F109" s="425"/>
      <c r="G109" s="428"/>
      <c r="H109" s="434"/>
      <c r="I109" s="33" t="s">
        <v>50</v>
      </c>
      <c r="J109" s="34"/>
      <c r="K109" s="1"/>
      <c r="L109" s="194"/>
      <c r="M109" s="1"/>
      <c r="N109" s="194"/>
      <c r="O109" s="194"/>
      <c r="P109" s="201"/>
      <c r="Q109" s="343"/>
      <c r="R109" s="349"/>
      <c r="S109" s="345"/>
      <c r="T109" s="345"/>
      <c r="U109" s="345"/>
      <c r="V109" s="345"/>
      <c r="W109" s="345"/>
      <c r="X109" s="345"/>
      <c r="Y109" s="345"/>
      <c r="Z109" s="345"/>
      <c r="AA109" s="345"/>
      <c r="AB109" s="346"/>
    </row>
    <row r="110" spans="1:28" ht="10.5" customHeight="1">
      <c r="A110" s="439"/>
      <c r="B110" s="441"/>
      <c r="C110" s="441"/>
      <c r="D110" s="206"/>
      <c r="E110" s="450"/>
      <c r="F110" s="425"/>
      <c r="G110" s="428"/>
      <c r="H110" s="10" t="s">
        <v>51</v>
      </c>
      <c r="I110" s="33" t="s">
        <v>52</v>
      </c>
      <c r="J110" s="34"/>
      <c r="K110" s="1"/>
      <c r="L110" s="194"/>
      <c r="M110" s="1"/>
      <c r="N110" s="194"/>
      <c r="O110" s="194"/>
      <c r="P110" s="201"/>
      <c r="Q110" s="343"/>
      <c r="R110" s="349"/>
      <c r="S110" s="345"/>
      <c r="T110" s="345"/>
      <c r="U110" s="345"/>
      <c r="V110" s="345"/>
      <c r="W110" s="345"/>
      <c r="X110" s="345"/>
      <c r="Y110" s="345"/>
      <c r="Z110" s="345"/>
      <c r="AA110" s="345"/>
      <c r="AB110" s="346"/>
    </row>
    <row r="111" spans="1:28" ht="12.75">
      <c r="A111" s="439"/>
      <c r="B111" s="441"/>
      <c r="C111" s="441"/>
      <c r="D111" s="206">
        <v>8</v>
      </c>
      <c r="E111" s="450"/>
      <c r="F111" s="425"/>
      <c r="G111" s="428"/>
      <c r="H111" s="433">
        <v>0</v>
      </c>
      <c r="I111" s="33" t="s">
        <v>90</v>
      </c>
      <c r="J111" s="34"/>
      <c r="K111" s="1"/>
      <c r="L111" s="194">
        <v>0</v>
      </c>
      <c r="M111" s="1">
        <v>80816</v>
      </c>
      <c r="N111" s="194">
        <v>80816</v>
      </c>
      <c r="O111" s="194">
        <f>L111+N111</f>
        <v>80816</v>
      </c>
      <c r="P111" s="201">
        <f>O111/H108</f>
        <v>0.4960471397004665</v>
      </c>
      <c r="Q111" s="343"/>
      <c r="R111" s="349"/>
      <c r="S111" s="345"/>
      <c r="T111" s="345"/>
      <c r="U111" s="345"/>
      <c r="V111" s="345"/>
      <c r="W111" s="345"/>
      <c r="X111" s="345"/>
      <c r="Y111" s="345"/>
      <c r="Z111" s="345"/>
      <c r="AA111" s="345"/>
      <c r="AB111" s="346"/>
    </row>
    <row r="112" spans="1:28" ht="10.5" customHeight="1">
      <c r="A112" s="439"/>
      <c r="B112" s="441"/>
      <c r="C112" s="441"/>
      <c r="D112" s="206"/>
      <c r="E112" s="450"/>
      <c r="F112" s="425"/>
      <c r="G112" s="428">
        <v>2015</v>
      </c>
      <c r="H112" s="434"/>
      <c r="I112" s="33" t="s">
        <v>91</v>
      </c>
      <c r="J112" s="34"/>
      <c r="K112" s="1"/>
      <c r="L112" s="194"/>
      <c r="M112" s="1"/>
      <c r="N112" s="194"/>
      <c r="O112" s="194"/>
      <c r="P112" s="201"/>
      <c r="Q112" s="343"/>
      <c r="R112" s="349"/>
      <c r="S112" s="345"/>
      <c r="T112" s="345"/>
      <c r="U112" s="345"/>
      <c r="V112" s="345"/>
      <c r="W112" s="345"/>
      <c r="X112" s="345"/>
      <c r="Y112" s="345"/>
      <c r="Z112" s="345"/>
      <c r="AA112" s="345"/>
      <c r="AB112" s="346"/>
    </row>
    <row r="113" spans="1:28" ht="10.5" customHeight="1">
      <c r="A113" s="439"/>
      <c r="B113" s="441"/>
      <c r="C113" s="441"/>
      <c r="D113" s="206"/>
      <c r="E113" s="450"/>
      <c r="F113" s="425"/>
      <c r="G113" s="428"/>
      <c r="H113" s="10" t="s">
        <v>55</v>
      </c>
      <c r="I113" s="33" t="s">
        <v>53</v>
      </c>
      <c r="J113" s="34"/>
      <c r="K113" s="1"/>
      <c r="L113" s="194"/>
      <c r="M113" s="1"/>
      <c r="N113" s="194"/>
      <c r="O113" s="194"/>
      <c r="P113" s="201"/>
      <c r="Q113" s="343"/>
      <c r="R113" s="349"/>
      <c r="S113" s="345"/>
      <c r="T113" s="345"/>
      <c r="U113" s="345"/>
      <c r="V113" s="345"/>
      <c r="W113" s="345"/>
      <c r="X113" s="345"/>
      <c r="Y113" s="345"/>
      <c r="Z113" s="345"/>
      <c r="AA113" s="345"/>
      <c r="AB113" s="346"/>
    </row>
    <row r="114" spans="1:28" ht="10.5" customHeight="1">
      <c r="A114" s="439"/>
      <c r="B114" s="441"/>
      <c r="C114" s="441"/>
      <c r="D114" s="206"/>
      <c r="E114" s="450"/>
      <c r="F114" s="425"/>
      <c r="G114" s="428"/>
      <c r="H114" s="433">
        <f>H108+H111</f>
        <v>162920</v>
      </c>
      <c r="I114" s="33" t="s">
        <v>54</v>
      </c>
      <c r="J114" s="34"/>
      <c r="K114" s="1"/>
      <c r="L114" s="194"/>
      <c r="M114" s="1"/>
      <c r="N114" s="194"/>
      <c r="O114" s="194"/>
      <c r="P114" s="201"/>
      <c r="Q114" s="343"/>
      <c r="R114" s="349"/>
      <c r="S114" s="345"/>
      <c r="T114" s="345"/>
      <c r="U114" s="345"/>
      <c r="V114" s="345"/>
      <c r="W114" s="345"/>
      <c r="X114" s="345"/>
      <c r="Y114" s="345"/>
      <c r="Z114" s="345"/>
      <c r="AA114" s="345"/>
      <c r="AB114" s="346"/>
    </row>
    <row r="115" spans="1:28" ht="12.75">
      <c r="A115" s="439"/>
      <c r="B115" s="441"/>
      <c r="C115" s="441"/>
      <c r="D115" s="206"/>
      <c r="E115" s="450"/>
      <c r="F115" s="425"/>
      <c r="G115" s="428"/>
      <c r="H115" s="436"/>
      <c r="I115" s="33" t="s">
        <v>56</v>
      </c>
      <c r="J115" s="35">
        <f>J107+J109+J111+J113</f>
        <v>0</v>
      </c>
      <c r="K115" s="2">
        <f>K107+K109+K111+K113</f>
        <v>0</v>
      </c>
      <c r="L115" s="197">
        <v>0</v>
      </c>
      <c r="M115" s="2">
        <f aca="true" t="shared" si="6" ref="M115:O116">M107+M109+M111+M113</f>
        <v>101020</v>
      </c>
      <c r="N115" s="2">
        <f t="shared" si="6"/>
        <v>91670</v>
      </c>
      <c r="O115" s="2">
        <f t="shared" si="6"/>
        <v>91670</v>
      </c>
      <c r="P115" s="202">
        <f>O115/H114</f>
        <v>0.5626687945003683</v>
      </c>
      <c r="Q115" s="352"/>
      <c r="R115" s="349"/>
      <c r="S115" s="345"/>
      <c r="T115" s="214"/>
      <c r="U115" s="214"/>
      <c r="V115" s="214"/>
      <c r="W115" s="214"/>
      <c r="X115" s="214"/>
      <c r="Y115" s="214"/>
      <c r="Z115" s="214"/>
      <c r="AA115" s="214"/>
      <c r="AB115" s="346"/>
    </row>
    <row r="116" spans="1:28" ht="13.5" thickBot="1">
      <c r="A116" s="440"/>
      <c r="B116" s="421"/>
      <c r="C116" s="421"/>
      <c r="D116" s="207"/>
      <c r="E116" s="451"/>
      <c r="F116" s="426"/>
      <c r="G116" s="435"/>
      <c r="H116" s="437"/>
      <c r="I116" s="36" t="s">
        <v>57</v>
      </c>
      <c r="J116" s="37">
        <f>J108+J110+J112+J114</f>
        <v>0</v>
      </c>
      <c r="K116" s="3">
        <f>K108+K110+K112+K114</f>
        <v>0</v>
      </c>
      <c r="L116" s="198">
        <v>0</v>
      </c>
      <c r="M116" s="3">
        <f t="shared" si="6"/>
        <v>0</v>
      </c>
      <c r="N116" s="3">
        <f t="shared" si="6"/>
        <v>0</v>
      </c>
      <c r="O116" s="3">
        <f t="shared" si="6"/>
        <v>0</v>
      </c>
      <c r="P116" s="203">
        <f>O116/H114</f>
        <v>0</v>
      </c>
      <c r="Q116" s="352"/>
      <c r="R116" s="349"/>
      <c r="S116" s="345"/>
      <c r="T116" s="214"/>
      <c r="U116" s="214"/>
      <c r="V116" s="214"/>
      <c r="W116" s="214"/>
      <c r="X116" s="214"/>
      <c r="Y116" s="214"/>
      <c r="Z116" s="214"/>
      <c r="AA116" s="214"/>
      <c r="AB116" s="346"/>
    </row>
    <row r="117" spans="1:28" ht="11.25" customHeight="1">
      <c r="A117" s="438">
        <v>12</v>
      </c>
      <c r="B117" s="420">
        <v>710</v>
      </c>
      <c r="C117" s="420">
        <v>71003</v>
      </c>
      <c r="D117" s="8"/>
      <c r="E117" s="453" t="s">
        <v>206</v>
      </c>
      <c r="F117" s="456" t="s">
        <v>207</v>
      </c>
      <c r="G117" s="459">
        <v>2011</v>
      </c>
      <c r="H117" s="9" t="s">
        <v>47</v>
      </c>
      <c r="I117" s="31" t="s">
        <v>59</v>
      </c>
      <c r="J117" s="32"/>
      <c r="K117" s="5"/>
      <c r="L117" s="192"/>
      <c r="M117" s="5"/>
      <c r="N117" s="192"/>
      <c r="O117" s="192"/>
      <c r="P117" s="193"/>
      <c r="Q117" s="343"/>
      <c r="R117" s="349"/>
      <c r="S117" s="345"/>
      <c r="T117" s="345"/>
      <c r="U117" s="345"/>
      <c r="V117" s="345"/>
      <c r="W117" s="345"/>
      <c r="X117" s="345"/>
      <c r="Y117" s="345"/>
      <c r="Z117" s="345"/>
      <c r="AA117" s="345"/>
      <c r="AB117" s="346"/>
    </row>
    <row r="118" spans="1:28" ht="11.25" customHeight="1">
      <c r="A118" s="439"/>
      <c r="B118" s="441"/>
      <c r="C118" s="441"/>
      <c r="D118" s="46"/>
      <c r="E118" s="454"/>
      <c r="F118" s="457"/>
      <c r="G118" s="460"/>
      <c r="H118" s="433">
        <v>10000</v>
      </c>
      <c r="I118" s="33" t="s">
        <v>60</v>
      </c>
      <c r="J118" s="34"/>
      <c r="K118" s="1"/>
      <c r="L118" s="194"/>
      <c r="M118" s="1"/>
      <c r="N118" s="194"/>
      <c r="O118" s="194"/>
      <c r="P118" s="201"/>
      <c r="Q118" s="343"/>
      <c r="R118" s="349"/>
      <c r="S118" s="345"/>
      <c r="T118" s="345"/>
      <c r="U118" s="345"/>
      <c r="V118" s="345"/>
      <c r="W118" s="345"/>
      <c r="X118" s="345"/>
      <c r="Y118" s="345"/>
      <c r="Z118" s="345"/>
      <c r="AA118" s="345"/>
      <c r="AB118" s="346"/>
    </row>
    <row r="119" spans="1:28" ht="11.25" customHeight="1">
      <c r="A119" s="439"/>
      <c r="B119" s="441"/>
      <c r="C119" s="441"/>
      <c r="D119" s="46"/>
      <c r="E119" s="454"/>
      <c r="F119" s="457"/>
      <c r="G119" s="460"/>
      <c r="H119" s="434"/>
      <c r="I119" s="33" t="s">
        <v>50</v>
      </c>
      <c r="J119" s="34"/>
      <c r="K119" s="1"/>
      <c r="L119" s="194"/>
      <c r="M119" s="1"/>
      <c r="N119" s="194"/>
      <c r="O119" s="194"/>
      <c r="P119" s="201"/>
      <c r="Q119" s="343"/>
      <c r="R119" s="349"/>
      <c r="S119" s="345"/>
      <c r="T119" s="345"/>
      <c r="U119" s="345"/>
      <c r="V119" s="345"/>
      <c r="W119" s="345"/>
      <c r="X119" s="345"/>
      <c r="Y119" s="345"/>
      <c r="Z119" s="345"/>
      <c r="AA119" s="345"/>
      <c r="AB119" s="346"/>
    </row>
    <row r="120" spans="1:28" ht="11.25" customHeight="1">
      <c r="A120" s="439"/>
      <c r="B120" s="441"/>
      <c r="C120" s="441"/>
      <c r="D120" s="46"/>
      <c r="E120" s="454"/>
      <c r="F120" s="457"/>
      <c r="G120" s="460"/>
      <c r="H120" s="10" t="s">
        <v>51</v>
      </c>
      <c r="I120" s="33" t="s">
        <v>52</v>
      </c>
      <c r="J120" s="34"/>
      <c r="K120" s="1"/>
      <c r="L120" s="194"/>
      <c r="M120" s="1"/>
      <c r="N120" s="194"/>
      <c r="O120" s="194"/>
      <c r="P120" s="201"/>
      <c r="Q120" s="343"/>
      <c r="R120" s="349"/>
      <c r="S120" s="345"/>
      <c r="T120" s="345"/>
      <c r="U120" s="345"/>
      <c r="V120" s="345"/>
      <c r="W120" s="345"/>
      <c r="X120" s="345"/>
      <c r="Y120" s="345"/>
      <c r="Z120" s="345"/>
      <c r="AA120" s="345"/>
      <c r="AB120" s="346"/>
    </row>
    <row r="121" spans="1:28" ht="12.75">
      <c r="A121" s="439"/>
      <c r="B121" s="441"/>
      <c r="C121" s="441"/>
      <c r="D121" s="46">
        <v>1</v>
      </c>
      <c r="E121" s="454"/>
      <c r="F121" s="457"/>
      <c r="G121" s="461"/>
      <c r="H121" s="433">
        <v>0</v>
      </c>
      <c r="I121" s="33" t="s">
        <v>90</v>
      </c>
      <c r="J121" s="34"/>
      <c r="K121" s="1"/>
      <c r="L121" s="194">
        <v>0</v>
      </c>
      <c r="M121" s="1">
        <v>10000</v>
      </c>
      <c r="N121" s="194">
        <v>0</v>
      </c>
      <c r="O121" s="194">
        <f>L121+N121</f>
        <v>0</v>
      </c>
      <c r="P121" s="201">
        <f>O121/H118</f>
        <v>0</v>
      </c>
      <c r="Q121" s="343"/>
      <c r="R121" s="349"/>
      <c r="S121" s="345"/>
      <c r="T121" s="345"/>
      <c r="U121" s="345"/>
      <c r="V121" s="345"/>
      <c r="W121" s="345"/>
      <c r="X121" s="345"/>
      <c r="Y121" s="345"/>
      <c r="Z121" s="345"/>
      <c r="AA121" s="345"/>
      <c r="AB121" s="346"/>
    </row>
    <row r="122" spans="1:28" ht="11.25" customHeight="1">
      <c r="A122" s="439"/>
      <c r="B122" s="441"/>
      <c r="C122" s="441"/>
      <c r="D122" s="46"/>
      <c r="E122" s="454"/>
      <c r="F122" s="457"/>
      <c r="G122" s="462">
        <v>2014</v>
      </c>
      <c r="H122" s="434"/>
      <c r="I122" s="33" t="s">
        <v>91</v>
      </c>
      <c r="J122" s="34"/>
      <c r="K122" s="1"/>
      <c r="L122" s="194"/>
      <c r="M122" s="1"/>
      <c r="N122" s="194"/>
      <c r="O122" s="194"/>
      <c r="P122" s="201"/>
      <c r="Q122" s="343"/>
      <c r="R122" s="349"/>
      <c r="S122" s="345"/>
      <c r="T122" s="345"/>
      <c r="U122" s="345"/>
      <c r="V122" s="345"/>
      <c r="W122" s="345"/>
      <c r="X122" s="345"/>
      <c r="Y122" s="345"/>
      <c r="Z122" s="345"/>
      <c r="AA122" s="345"/>
      <c r="AB122" s="346"/>
    </row>
    <row r="123" spans="1:28" ht="11.25" customHeight="1">
      <c r="A123" s="439"/>
      <c r="B123" s="441"/>
      <c r="C123" s="441"/>
      <c r="D123" s="46"/>
      <c r="E123" s="454"/>
      <c r="F123" s="457"/>
      <c r="G123" s="460"/>
      <c r="H123" s="10" t="s">
        <v>55</v>
      </c>
      <c r="I123" s="33" t="s">
        <v>53</v>
      </c>
      <c r="J123" s="34"/>
      <c r="K123" s="1"/>
      <c r="L123" s="194"/>
      <c r="M123" s="1"/>
      <c r="N123" s="194"/>
      <c r="O123" s="194"/>
      <c r="P123" s="201"/>
      <c r="Q123" s="343"/>
      <c r="R123" s="349"/>
      <c r="S123" s="345"/>
      <c r="T123" s="345"/>
      <c r="U123" s="345"/>
      <c r="V123" s="345"/>
      <c r="W123" s="345"/>
      <c r="X123" s="345"/>
      <c r="Y123" s="345"/>
      <c r="Z123" s="345"/>
      <c r="AA123" s="345"/>
      <c r="AB123" s="346"/>
    </row>
    <row r="124" spans="1:28" ht="11.25" customHeight="1">
      <c r="A124" s="439"/>
      <c r="B124" s="441"/>
      <c r="C124" s="441"/>
      <c r="D124" s="46"/>
      <c r="E124" s="454"/>
      <c r="F124" s="457"/>
      <c r="G124" s="460"/>
      <c r="H124" s="433">
        <f>H118+H121</f>
        <v>10000</v>
      </c>
      <c r="I124" s="33" t="s">
        <v>54</v>
      </c>
      <c r="J124" s="34"/>
      <c r="K124" s="1"/>
      <c r="L124" s="194"/>
      <c r="M124" s="1"/>
      <c r="N124" s="194"/>
      <c r="O124" s="194"/>
      <c r="P124" s="201"/>
      <c r="Q124" s="343"/>
      <c r="R124" s="349"/>
      <c r="S124" s="345"/>
      <c r="T124" s="345"/>
      <c r="U124" s="345"/>
      <c r="V124" s="345"/>
      <c r="W124" s="345"/>
      <c r="X124" s="345"/>
      <c r="Y124" s="345"/>
      <c r="Z124" s="345"/>
      <c r="AA124" s="345"/>
      <c r="AB124" s="346"/>
    </row>
    <row r="125" spans="1:28" ht="12.75">
      <c r="A125" s="439"/>
      <c r="B125" s="441"/>
      <c r="C125" s="441"/>
      <c r="D125" s="46"/>
      <c r="E125" s="454"/>
      <c r="F125" s="457"/>
      <c r="G125" s="460"/>
      <c r="H125" s="436"/>
      <c r="I125" s="33" t="s">
        <v>56</v>
      </c>
      <c r="J125" s="35">
        <f>J117+J119+J121+J123</f>
        <v>0</v>
      </c>
      <c r="K125" s="2">
        <f>K117+K119+K121+K123</f>
        <v>0</v>
      </c>
      <c r="L125" s="197">
        <v>0</v>
      </c>
      <c r="M125" s="2">
        <f>M117+M119+M121+M123</f>
        <v>10000</v>
      </c>
      <c r="N125" s="2">
        <f>N117+N119+N121+N123</f>
        <v>0</v>
      </c>
      <c r="O125" s="197">
        <f>L125+N125</f>
        <v>0</v>
      </c>
      <c r="P125" s="202">
        <f>O125/H124</f>
        <v>0</v>
      </c>
      <c r="Q125" s="352"/>
      <c r="R125" s="349"/>
      <c r="S125" s="345"/>
      <c r="T125" s="214"/>
      <c r="U125" s="214"/>
      <c r="V125" s="214"/>
      <c r="W125" s="214"/>
      <c r="X125" s="214"/>
      <c r="Y125" s="214"/>
      <c r="Z125" s="214"/>
      <c r="AA125" s="214"/>
      <c r="AB125" s="346"/>
    </row>
    <row r="126" spans="1:28" ht="13.5" thickBot="1">
      <c r="A126" s="440"/>
      <c r="B126" s="421"/>
      <c r="C126" s="421"/>
      <c r="D126" s="47"/>
      <c r="E126" s="455"/>
      <c r="F126" s="458"/>
      <c r="G126" s="463"/>
      <c r="H126" s="437"/>
      <c r="I126" s="36" t="s">
        <v>57</v>
      </c>
      <c r="J126" s="37">
        <f>J118+J120+J122+J124</f>
        <v>0</v>
      </c>
      <c r="K126" s="3">
        <f>K118+K120+K122+K124</f>
        <v>0</v>
      </c>
      <c r="L126" s="198">
        <v>0</v>
      </c>
      <c r="M126" s="3">
        <f>M118+M120+M122+M124</f>
        <v>0</v>
      </c>
      <c r="N126" s="3">
        <f>N118+N120+N122+N124</f>
        <v>0</v>
      </c>
      <c r="O126" s="198">
        <f>L126+N126</f>
        <v>0</v>
      </c>
      <c r="P126" s="203">
        <f>O126/H124</f>
        <v>0</v>
      </c>
      <c r="Q126" s="352"/>
      <c r="R126" s="349"/>
      <c r="S126" s="345"/>
      <c r="T126" s="214"/>
      <c r="U126" s="214"/>
      <c r="V126" s="214"/>
      <c r="W126" s="214"/>
      <c r="X126" s="214"/>
      <c r="Y126" s="214"/>
      <c r="Z126" s="214"/>
      <c r="AA126" s="214"/>
      <c r="AB126" s="346"/>
    </row>
    <row r="127" spans="1:31" ht="12.75" customHeight="1" thickBot="1">
      <c r="A127" s="438">
        <v>13</v>
      </c>
      <c r="B127" s="420">
        <v>710</v>
      </c>
      <c r="C127" s="420">
        <v>71095</v>
      </c>
      <c r="D127" s="8">
        <v>0</v>
      </c>
      <c r="E127" s="442" t="s">
        <v>107</v>
      </c>
      <c r="F127" s="445" t="s">
        <v>94</v>
      </c>
      <c r="G127" s="459">
        <v>2008</v>
      </c>
      <c r="H127" s="9" t="s">
        <v>47</v>
      </c>
      <c r="I127" s="31" t="s">
        <v>59</v>
      </c>
      <c r="J127" s="32">
        <f>1262252+6214</f>
        <v>1268466</v>
      </c>
      <c r="K127" s="5">
        <v>1319059</v>
      </c>
      <c r="L127" s="192">
        <v>6948454</v>
      </c>
      <c r="M127" s="5">
        <v>4256595</v>
      </c>
      <c r="N127" s="192">
        <v>1345322</v>
      </c>
      <c r="O127" s="192">
        <f>L127+N127</f>
        <v>8293776</v>
      </c>
      <c r="P127" s="193">
        <f>O127/H128</f>
        <v>0.6240434624076268</v>
      </c>
      <c r="Q127" s="343"/>
      <c r="R127" s="349"/>
      <c r="S127" s="345"/>
      <c r="T127" s="345"/>
      <c r="U127" s="345"/>
      <c r="V127" s="345"/>
      <c r="W127" s="345"/>
      <c r="X127" s="345"/>
      <c r="Y127" s="345"/>
      <c r="Z127" s="345"/>
      <c r="AA127" s="345"/>
      <c r="AB127" s="346"/>
      <c r="AC127" s="355"/>
      <c r="AD127" s="355"/>
      <c r="AE127" s="355"/>
    </row>
    <row r="128" spans="1:31" ht="13.5" thickBot="1">
      <c r="A128" s="439"/>
      <c r="B128" s="441"/>
      <c r="C128" s="441"/>
      <c r="D128" s="46" t="s">
        <v>208</v>
      </c>
      <c r="E128" s="443"/>
      <c r="F128" s="445"/>
      <c r="G128" s="460"/>
      <c r="H128" s="433">
        <v>13290382</v>
      </c>
      <c r="I128" s="33" t="s">
        <v>60</v>
      </c>
      <c r="J128" s="34">
        <v>1463633</v>
      </c>
      <c r="K128" s="1">
        <v>40484</v>
      </c>
      <c r="L128" s="194">
        <v>263463</v>
      </c>
      <c r="M128" s="1">
        <v>14565684</v>
      </c>
      <c r="N128" s="194">
        <v>14147931</v>
      </c>
      <c r="O128" s="194">
        <f>L128+N128</f>
        <v>14411394</v>
      </c>
      <c r="P128" s="201">
        <f>O128/H131</f>
        <v>0.09895875724492921</v>
      </c>
      <c r="Q128" s="343"/>
      <c r="R128" s="349"/>
      <c r="S128" s="345"/>
      <c r="T128" s="345"/>
      <c r="U128" s="345"/>
      <c r="V128" s="345"/>
      <c r="W128" s="345"/>
      <c r="X128" s="345"/>
      <c r="Y128" s="345"/>
      <c r="Z128" s="345"/>
      <c r="AA128" s="345"/>
      <c r="AB128" s="346"/>
      <c r="AC128" s="355"/>
      <c r="AD128" s="355"/>
      <c r="AE128" s="355"/>
    </row>
    <row r="129" spans="1:31" ht="11.25" customHeight="1" thickBot="1">
      <c r="A129" s="439"/>
      <c r="B129" s="441"/>
      <c r="C129" s="441"/>
      <c r="D129" s="46"/>
      <c r="E129" s="443"/>
      <c r="F129" s="445"/>
      <c r="G129" s="460"/>
      <c r="H129" s="434"/>
      <c r="I129" s="33" t="s">
        <v>50</v>
      </c>
      <c r="J129" s="34"/>
      <c r="K129" s="1"/>
      <c r="L129" s="194">
        <v>0</v>
      </c>
      <c r="M129" s="1"/>
      <c r="N129" s="194"/>
      <c r="O129" s="194"/>
      <c r="P129" s="201"/>
      <c r="Q129" s="343"/>
      <c r="R129" s="349"/>
      <c r="S129" s="345"/>
      <c r="T129" s="345"/>
      <c r="U129" s="345"/>
      <c r="V129" s="345"/>
      <c r="W129" s="345"/>
      <c r="X129" s="345"/>
      <c r="Y129" s="345"/>
      <c r="Z129" s="345"/>
      <c r="AA129" s="345"/>
      <c r="AB129" s="346"/>
      <c r="AC129" s="355"/>
      <c r="AD129" s="355"/>
      <c r="AE129" s="355"/>
    </row>
    <row r="130" spans="1:31" ht="13.5" thickBot="1">
      <c r="A130" s="439"/>
      <c r="B130" s="441"/>
      <c r="C130" s="441"/>
      <c r="D130" s="46">
        <v>9</v>
      </c>
      <c r="E130" s="443"/>
      <c r="F130" s="445"/>
      <c r="G130" s="460"/>
      <c r="H130" s="10" t="s">
        <v>51</v>
      </c>
      <c r="I130" s="33" t="s">
        <v>52</v>
      </c>
      <c r="J130" s="34">
        <v>1308097</v>
      </c>
      <c r="K130" s="1">
        <v>2838929</v>
      </c>
      <c r="L130" s="194">
        <v>12244106</v>
      </c>
      <c r="M130" s="1">
        <v>633394</v>
      </c>
      <c r="N130" s="194">
        <v>631089</v>
      </c>
      <c r="O130" s="194">
        <f>L130+N130</f>
        <v>12875195</v>
      </c>
      <c r="P130" s="201">
        <f>O130/H131</f>
        <v>0.08841013551403329</v>
      </c>
      <c r="Q130" s="343"/>
      <c r="R130" s="349"/>
      <c r="S130" s="345"/>
      <c r="T130" s="345"/>
      <c r="U130" s="345"/>
      <c r="V130" s="345"/>
      <c r="W130" s="345"/>
      <c r="X130" s="345"/>
      <c r="Y130" s="345"/>
      <c r="Z130" s="345"/>
      <c r="AA130" s="345"/>
      <c r="AB130" s="346"/>
      <c r="AC130" s="355"/>
      <c r="AD130" s="355"/>
      <c r="AE130" s="355"/>
    </row>
    <row r="131" spans="1:31" ht="13.5" thickBot="1">
      <c r="A131" s="439"/>
      <c r="B131" s="441"/>
      <c r="C131" s="441"/>
      <c r="D131" s="46"/>
      <c r="E131" s="443"/>
      <c r="F131" s="445"/>
      <c r="G131" s="461"/>
      <c r="H131" s="433">
        <v>145630305</v>
      </c>
      <c r="I131" s="33" t="s">
        <v>90</v>
      </c>
      <c r="J131" s="34"/>
      <c r="K131" s="1"/>
      <c r="L131" s="194">
        <v>0</v>
      </c>
      <c r="M131" s="1"/>
      <c r="N131" s="194"/>
      <c r="O131" s="194"/>
      <c r="P131" s="201"/>
      <c r="Q131" s="343"/>
      <c r="R131" s="349"/>
      <c r="S131" s="345"/>
      <c r="T131" s="345"/>
      <c r="U131" s="345"/>
      <c r="V131" s="345"/>
      <c r="W131" s="345"/>
      <c r="X131" s="345"/>
      <c r="Y131" s="345"/>
      <c r="Z131" s="345"/>
      <c r="AA131" s="345"/>
      <c r="AB131" s="346"/>
      <c r="AC131" s="355"/>
      <c r="AD131" s="355"/>
      <c r="AE131" s="355"/>
    </row>
    <row r="132" spans="1:31" ht="13.5" thickBot="1">
      <c r="A132" s="439"/>
      <c r="B132" s="441"/>
      <c r="C132" s="441"/>
      <c r="D132" s="46">
        <v>7</v>
      </c>
      <c r="E132" s="443"/>
      <c r="F132" s="445"/>
      <c r="G132" s="462">
        <v>2013</v>
      </c>
      <c r="H132" s="434"/>
      <c r="I132" s="33" t="s">
        <v>91</v>
      </c>
      <c r="J132" s="34">
        <v>7412545</v>
      </c>
      <c r="K132" s="1">
        <v>16087259</v>
      </c>
      <c r="L132" s="194">
        <v>69383251</v>
      </c>
      <c r="M132" s="1">
        <v>3589249</v>
      </c>
      <c r="N132" s="194">
        <v>3576172</v>
      </c>
      <c r="O132" s="194">
        <f>L132+N132</f>
        <v>72959423</v>
      </c>
      <c r="P132" s="201">
        <f>O132/H131</f>
        <v>0.5009906626234149</v>
      </c>
      <c r="Q132" s="343"/>
      <c r="R132" s="349"/>
      <c r="S132" s="345"/>
      <c r="T132" s="345"/>
      <c r="U132" s="345"/>
      <c r="V132" s="345"/>
      <c r="W132" s="345"/>
      <c r="X132" s="345"/>
      <c r="Y132" s="345"/>
      <c r="Z132" s="345"/>
      <c r="AA132" s="345"/>
      <c r="AB132" s="346"/>
      <c r="AC132" s="355"/>
      <c r="AD132" s="355"/>
      <c r="AE132" s="355"/>
    </row>
    <row r="133" spans="1:31" ht="10.5" customHeight="1" thickBot="1">
      <c r="A133" s="439"/>
      <c r="B133" s="441"/>
      <c r="C133" s="441"/>
      <c r="D133" s="46"/>
      <c r="E133" s="443"/>
      <c r="F133" s="445"/>
      <c r="G133" s="460"/>
      <c r="H133" s="10" t="s">
        <v>55</v>
      </c>
      <c r="I133" s="33" t="s">
        <v>53</v>
      </c>
      <c r="J133" s="34"/>
      <c r="K133" s="1"/>
      <c r="L133" s="194"/>
      <c r="M133" s="1"/>
      <c r="N133" s="194"/>
      <c r="O133" s="194"/>
      <c r="P133" s="201"/>
      <c r="Q133" s="343"/>
      <c r="R133" s="349"/>
      <c r="S133" s="345"/>
      <c r="T133" s="345"/>
      <c r="U133" s="345"/>
      <c r="V133" s="345"/>
      <c r="W133" s="345"/>
      <c r="X133" s="345"/>
      <c r="Y133" s="345"/>
      <c r="Z133" s="345"/>
      <c r="AA133" s="345"/>
      <c r="AB133" s="346"/>
      <c r="AC133" s="355"/>
      <c r="AD133" s="355"/>
      <c r="AE133" s="355"/>
    </row>
    <row r="134" spans="1:31" ht="10.5" customHeight="1" thickBot="1">
      <c r="A134" s="439"/>
      <c r="B134" s="441"/>
      <c r="C134" s="441"/>
      <c r="D134" s="46"/>
      <c r="E134" s="443"/>
      <c r="F134" s="445"/>
      <c r="G134" s="460"/>
      <c r="H134" s="433">
        <f>H128+H131</f>
        <v>158920687</v>
      </c>
      <c r="I134" s="33" t="s">
        <v>54</v>
      </c>
      <c r="J134" s="34"/>
      <c r="K134" s="1"/>
      <c r="L134" s="194"/>
      <c r="M134" s="1"/>
      <c r="N134" s="194"/>
      <c r="O134" s="194"/>
      <c r="P134" s="201"/>
      <c r="Q134" s="343"/>
      <c r="R134" s="349"/>
      <c r="S134" s="345"/>
      <c r="T134" s="345"/>
      <c r="U134" s="345"/>
      <c r="V134" s="345"/>
      <c r="W134" s="345"/>
      <c r="X134" s="345"/>
      <c r="Y134" s="345"/>
      <c r="Z134" s="345"/>
      <c r="AA134" s="345"/>
      <c r="AB134" s="346"/>
      <c r="AC134" s="355"/>
      <c r="AD134" s="355"/>
      <c r="AE134" s="355"/>
    </row>
    <row r="135" spans="1:31" ht="13.5" thickBot="1">
      <c r="A135" s="439"/>
      <c r="B135" s="441"/>
      <c r="C135" s="441"/>
      <c r="D135" s="46"/>
      <c r="E135" s="443"/>
      <c r="F135" s="445"/>
      <c r="G135" s="460"/>
      <c r="H135" s="436"/>
      <c r="I135" s="33" t="s">
        <v>56</v>
      </c>
      <c r="J135" s="35">
        <f aca="true" t="shared" si="7" ref="J135:N136">J127+J129+J131+J133</f>
        <v>1268466</v>
      </c>
      <c r="K135" s="2">
        <f t="shared" si="7"/>
        <v>1319059</v>
      </c>
      <c r="L135" s="197">
        <f t="shared" si="7"/>
        <v>6948454</v>
      </c>
      <c r="M135" s="2">
        <f t="shared" si="7"/>
        <v>4256595</v>
      </c>
      <c r="N135" s="2">
        <f t="shared" si="7"/>
        <v>1345322</v>
      </c>
      <c r="O135" s="197">
        <f>L135+N135</f>
        <v>8293776</v>
      </c>
      <c r="P135" s="202">
        <f>O135/H128</f>
        <v>0.6240434624076268</v>
      </c>
      <c r="Q135" s="352"/>
      <c r="R135" s="349"/>
      <c r="S135" s="345"/>
      <c r="T135" s="214"/>
      <c r="U135" s="214"/>
      <c r="V135" s="214"/>
      <c r="W135" s="214"/>
      <c r="X135" s="214"/>
      <c r="Y135" s="214"/>
      <c r="Z135" s="214"/>
      <c r="AA135" s="214"/>
      <c r="AB135" s="346"/>
      <c r="AC135" s="356"/>
      <c r="AD135" s="356"/>
      <c r="AE135" s="356"/>
    </row>
    <row r="136" spans="1:31" ht="13.5" thickBot="1">
      <c r="A136" s="440"/>
      <c r="B136" s="421"/>
      <c r="C136" s="421"/>
      <c r="D136" s="47"/>
      <c r="E136" s="444"/>
      <c r="F136" s="445"/>
      <c r="G136" s="463"/>
      <c r="H136" s="437"/>
      <c r="I136" s="36" t="s">
        <v>57</v>
      </c>
      <c r="J136" s="37">
        <f t="shared" si="7"/>
        <v>10184275</v>
      </c>
      <c r="K136" s="3">
        <f t="shared" si="7"/>
        <v>18966672</v>
      </c>
      <c r="L136" s="198">
        <f t="shared" si="7"/>
        <v>81890820</v>
      </c>
      <c r="M136" s="3">
        <f t="shared" si="7"/>
        <v>18788327</v>
      </c>
      <c r="N136" s="3">
        <f t="shared" si="7"/>
        <v>18355192</v>
      </c>
      <c r="O136" s="198">
        <f>L136+N136</f>
        <v>100246012</v>
      </c>
      <c r="P136" s="203">
        <f>O136/H131</f>
        <v>0.6883595553823774</v>
      </c>
      <c r="Q136" s="352"/>
      <c r="R136" s="349"/>
      <c r="S136" s="345"/>
      <c r="T136" s="214"/>
      <c r="U136" s="214"/>
      <c r="V136" s="214"/>
      <c r="W136" s="214"/>
      <c r="X136" s="214"/>
      <c r="Y136" s="214"/>
      <c r="Z136" s="214"/>
      <c r="AA136" s="214"/>
      <c r="AB136" s="346"/>
      <c r="AC136" s="356"/>
      <c r="AD136" s="356"/>
      <c r="AE136" s="356"/>
    </row>
    <row r="137" spans="1:29" ht="12.75">
      <c r="A137" s="438">
        <v>14</v>
      </c>
      <c r="B137" s="420">
        <v>710</v>
      </c>
      <c r="C137" s="420">
        <v>71095</v>
      </c>
      <c r="D137" s="8">
        <v>9</v>
      </c>
      <c r="E137" s="446" t="s">
        <v>108</v>
      </c>
      <c r="F137" s="424" t="s">
        <v>94</v>
      </c>
      <c r="G137" s="427">
        <v>2008</v>
      </c>
      <c r="H137" s="9" t="s">
        <v>47</v>
      </c>
      <c r="I137" s="31" t="s">
        <v>59</v>
      </c>
      <c r="J137" s="32">
        <f>767419+6214</f>
        <v>773633</v>
      </c>
      <c r="K137" s="5">
        <v>722583</v>
      </c>
      <c r="L137" s="194">
        <v>4354756</v>
      </c>
      <c r="M137" s="5">
        <v>4498370</v>
      </c>
      <c r="N137" s="194">
        <v>1761766</v>
      </c>
      <c r="O137" s="194">
        <f>L137+N137</f>
        <v>6116522</v>
      </c>
      <c r="P137" s="201">
        <f>O137/H138</f>
        <v>0.6908883935459633</v>
      </c>
      <c r="Q137" s="343"/>
      <c r="R137" s="349"/>
      <c r="S137" s="345"/>
      <c r="T137" s="345"/>
      <c r="U137" s="345"/>
      <c r="V137" s="345"/>
      <c r="W137" s="345"/>
      <c r="X137" s="345"/>
      <c r="Y137" s="345"/>
      <c r="Z137" s="345"/>
      <c r="AA137" s="345"/>
      <c r="AB137" s="346"/>
      <c r="AC137" s="347"/>
    </row>
    <row r="138" spans="1:29" ht="12.75">
      <c r="A138" s="439"/>
      <c r="B138" s="441"/>
      <c r="C138" s="441"/>
      <c r="D138" s="46"/>
      <c r="E138" s="447"/>
      <c r="F138" s="425"/>
      <c r="G138" s="428"/>
      <c r="H138" s="433">
        <v>8853126</v>
      </c>
      <c r="I138" s="33" t="s">
        <v>60</v>
      </c>
      <c r="J138" s="34">
        <f>1236708+1196984</f>
        <v>2433692</v>
      </c>
      <c r="K138" s="1">
        <f>2558473+570047</f>
        <v>3128520</v>
      </c>
      <c r="L138" s="194">
        <v>13696534</v>
      </c>
      <c r="M138" s="1">
        <f>1028650+5445661</f>
        <v>6474311</v>
      </c>
      <c r="N138" s="194">
        <v>6158181</v>
      </c>
      <c r="O138" s="194">
        <f>L138+N138</f>
        <v>19854715</v>
      </c>
      <c r="P138" s="201">
        <f>O138/H141</f>
        <v>0.28090098427108756</v>
      </c>
      <c r="Q138" s="343"/>
      <c r="R138" s="349"/>
      <c r="S138" s="345"/>
      <c r="T138" s="345"/>
      <c r="U138" s="345"/>
      <c r="V138" s="345"/>
      <c r="W138" s="345"/>
      <c r="X138" s="345"/>
      <c r="Y138" s="345"/>
      <c r="Z138" s="345"/>
      <c r="AA138" s="345"/>
      <c r="AB138" s="346"/>
      <c r="AC138" s="347"/>
    </row>
    <row r="139" spans="1:30" ht="11.25" customHeight="1">
      <c r="A139" s="439"/>
      <c r="B139" s="441"/>
      <c r="C139" s="441"/>
      <c r="D139" s="46"/>
      <c r="E139" s="447"/>
      <c r="F139" s="425"/>
      <c r="G139" s="428"/>
      <c r="H139" s="434"/>
      <c r="I139" s="33" t="s">
        <v>50</v>
      </c>
      <c r="J139" s="34"/>
      <c r="K139" s="1"/>
      <c r="L139" s="194"/>
      <c r="M139" s="1"/>
      <c r="N139" s="194"/>
      <c r="O139" s="194"/>
      <c r="P139" s="201"/>
      <c r="Q139" s="343"/>
      <c r="R139" s="349"/>
      <c r="S139" s="345"/>
      <c r="T139" s="345"/>
      <c r="U139" s="345"/>
      <c r="V139" s="345"/>
      <c r="W139" s="345"/>
      <c r="X139" s="345"/>
      <c r="Y139" s="345"/>
      <c r="Z139" s="345"/>
      <c r="AA139" s="345"/>
      <c r="AB139" s="346"/>
      <c r="AC139" s="347"/>
      <c r="AD139" s="347"/>
    </row>
    <row r="140" spans="1:29" ht="11.25" customHeight="1">
      <c r="A140" s="439"/>
      <c r="B140" s="441"/>
      <c r="C140" s="441"/>
      <c r="D140" s="46"/>
      <c r="E140" s="447"/>
      <c r="F140" s="425"/>
      <c r="G140" s="428"/>
      <c r="H140" s="10" t="s">
        <v>51</v>
      </c>
      <c r="I140" s="33" t="s">
        <v>52</v>
      </c>
      <c r="J140" s="34"/>
      <c r="K140" s="1"/>
      <c r="L140" s="194"/>
      <c r="M140" s="1"/>
      <c r="N140" s="194"/>
      <c r="O140" s="194"/>
      <c r="P140" s="201"/>
      <c r="Q140" s="343"/>
      <c r="R140" s="349"/>
      <c r="S140" s="345"/>
      <c r="T140" s="345"/>
      <c r="U140" s="345"/>
      <c r="V140" s="345"/>
      <c r="W140" s="345"/>
      <c r="X140" s="345"/>
      <c r="Y140" s="345"/>
      <c r="Z140" s="345"/>
      <c r="AA140" s="345"/>
      <c r="AB140" s="346"/>
      <c r="AC140" s="347"/>
    </row>
    <row r="141" spans="1:29" ht="11.25" customHeight="1">
      <c r="A141" s="439"/>
      <c r="B141" s="441"/>
      <c r="C141" s="441"/>
      <c r="D141" s="46"/>
      <c r="E141" s="447"/>
      <c r="F141" s="425"/>
      <c r="G141" s="428"/>
      <c r="H141" s="433">
        <v>70682255</v>
      </c>
      <c r="I141" s="33" t="s">
        <v>90</v>
      </c>
      <c r="J141" s="34"/>
      <c r="K141" s="1"/>
      <c r="L141" s="194"/>
      <c r="M141" s="1"/>
      <c r="N141" s="194"/>
      <c r="O141" s="194"/>
      <c r="P141" s="201"/>
      <c r="Q141" s="343"/>
      <c r="R141" s="349"/>
      <c r="S141" s="345"/>
      <c r="T141" s="345"/>
      <c r="U141" s="345"/>
      <c r="V141" s="345"/>
      <c r="W141" s="345"/>
      <c r="X141" s="345"/>
      <c r="Y141" s="345"/>
      <c r="Z141" s="345"/>
      <c r="AA141" s="345"/>
      <c r="AB141" s="346"/>
      <c r="AC141" s="347"/>
    </row>
    <row r="142" spans="1:29" ht="12.75">
      <c r="A142" s="439"/>
      <c r="B142" s="441"/>
      <c r="C142" s="441"/>
      <c r="D142" s="46">
        <v>7</v>
      </c>
      <c r="E142" s="447"/>
      <c r="F142" s="425"/>
      <c r="G142" s="428">
        <v>2013</v>
      </c>
      <c r="H142" s="434"/>
      <c r="I142" s="33" t="s">
        <v>91</v>
      </c>
      <c r="J142" s="34">
        <v>3710137</v>
      </c>
      <c r="K142" s="1">
        <v>7675415</v>
      </c>
      <c r="L142" s="194">
        <v>34174433</v>
      </c>
      <c r="M142" s="1">
        <v>16336977</v>
      </c>
      <c r="N142" s="194">
        <v>16146838</v>
      </c>
      <c r="O142" s="194">
        <f>L142+N142</f>
        <v>50321271</v>
      </c>
      <c r="P142" s="201">
        <f>O142/H141</f>
        <v>0.7119364117627544</v>
      </c>
      <c r="Q142" s="343"/>
      <c r="R142" s="349"/>
      <c r="S142" s="345"/>
      <c r="T142" s="345"/>
      <c r="U142" s="345"/>
      <c r="V142" s="345"/>
      <c r="W142" s="345"/>
      <c r="X142" s="345"/>
      <c r="Y142" s="345"/>
      <c r="Z142" s="345"/>
      <c r="AA142" s="345"/>
      <c r="AB142" s="346"/>
      <c r="AC142" s="347"/>
    </row>
    <row r="143" spans="1:30" ht="10.5" customHeight="1">
      <c r="A143" s="439"/>
      <c r="B143" s="441"/>
      <c r="C143" s="441"/>
      <c r="D143" s="46"/>
      <c r="E143" s="447"/>
      <c r="F143" s="425"/>
      <c r="G143" s="428"/>
      <c r="H143" s="10" t="s">
        <v>55</v>
      </c>
      <c r="I143" s="33" t="s">
        <v>53</v>
      </c>
      <c r="J143" s="34"/>
      <c r="K143" s="1"/>
      <c r="L143" s="194"/>
      <c r="M143" s="1"/>
      <c r="N143" s="194"/>
      <c r="O143" s="194"/>
      <c r="P143" s="201"/>
      <c r="Q143" s="343"/>
      <c r="R143" s="349"/>
      <c r="S143" s="345"/>
      <c r="T143" s="345"/>
      <c r="U143" s="345"/>
      <c r="V143" s="345"/>
      <c r="W143" s="345"/>
      <c r="X143" s="345"/>
      <c r="Y143" s="345"/>
      <c r="Z143" s="345"/>
      <c r="AA143" s="345"/>
      <c r="AB143" s="346"/>
      <c r="AC143" s="347"/>
      <c r="AD143" s="357"/>
    </row>
    <row r="144" spans="1:29" ht="10.5" customHeight="1">
      <c r="A144" s="439"/>
      <c r="B144" s="441"/>
      <c r="C144" s="441"/>
      <c r="D144" s="46"/>
      <c r="E144" s="447"/>
      <c r="F144" s="425"/>
      <c r="G144" s="428"/>
      <c r="H144" s="433">
        <f>H138+H141</f>
        <v>79535381</v>
      </c>
      <c r="I144" s="33" t="s">
        <v>54</v>
      </c>
      <c r="J144" s="34"/>
      <c r="K144" s="1"/>
      <c r="L144" s="194"/>
      <c r="M144" s="1"/>
      <c r="N144" s="194"/>
      <c r="O144" s="194"/>
      <c r="P144" s="201"/>
      <c r="Q144" s="343"/>
      <c r="R144" s="349"/>
      <c r="S144" s="345"/>
      <c r="T144" s="345"/>
      <c r="U144" s="345"/>
      <c r="V144" s="345"/>
      <c r="W144" s="345"/>
      <c r="X144" s="345"/>
      <c r="Y144" s="345"/>
      <c r="Z144" s="345"/>
      <c r="AA144" s="345"/>
      <c r="AB144" s="346"/>
      <c r="AC144" s="347"/>
    </row>
    <row r="145" spans="1:29" ht="12.75">
      <c r="A145" s="439"/>
      <c r="B145" s="441"/>
      <c r="C145" s="441"/>
      <c r="D145" s="46"/>
      <c r="E145" s="447"/>
      <c r="F145" s="425"/>
      <c r="G145" s="428"/>
      <c r="H145" s="436"/>
      <c r="I145" s="33" t="s">
        <v>56</v>
      </c>
      <c r="J145" s="35">
        <f aca="true" t="shared" si="8" ref="J145:N146">J137+J139+J141+J143</f>
        <v>773633</v>
      </c>
      <c r="K145" s="2">
        <f t="shared" si="8"/>
        <v>722583</v>
      </c>
      <c r="L145" s="197">
        <f t="shared" si="8"/>
        <v>4354756</v>
      </c>
      <c r="M145" s="2">
        <f t="shared" si="8"/>
        <v>4498370</v>
      </c>
      <c r="N145" s="2">
        <f t="shared" si="8"/>
        <v>1761766</v>
      </c>
      <c r="O145" s="197">
        <f>L145+N145</f>
        <v>6116522</v>
      </c>
      <c r="P145" s="202">
        <f>O145/H138</f>
        <v>0.6908883935459633</v>
      </c>
      <c r="Q145" s="352"/>
      <c r="R145" s="349"/>
      <c r="S145" s="345"/>
      <c r="T145" s="214"/>
      <c r="U145" s="214"/>
      <c r="V145" s="214"/>
      <c r="W145" s="214"/>
      <c r="X145" s="214"/>
      <c r="Y145" s="214"/>
      <c r="Z145" s="214"/>
      <c r="AA145" s="214"/>
      <c r="AB145" s="346"/>
      <c r="AC145" s="347"/>
    </row>
    <row r="146" spans="1:29" ht="13.5" thickBot="1">
      <c r="A146" s="440"/>
      <c r="B146" s="421"/>
      <c r="C146" s="421"/>
      <c r="D146" s="47"/>
      <c r="E146" s="448"/>
      <c r="F146" s="426"/>
      <c r="G146" s="435"/>
      <c r="H146" s="437"/>
      <c r="I146" s="36" t="s">
        <v>57</v>
      </c>
      <c r="J146" s="37">
        <f t="shared" si="8"/>
        <v>6143829</v>
      </c>
      <c r="K146" s="3">
        <f t="shared" si="8"/>
        <v>10803935</v>
      </c>
      <c r="L146" s="198">
        <f t="shared" si="8"/>
        <v>47870967</v>
      </c>
      <c r="M146" s="3">
        <f t="shared" si="8"/>
        <v>22811288</v>
      </c>
      <c r="N146" s="3">
        <f t="shared" si="8"/>
        <v>22305019</v>
      </c>
      <c r="O146" s="198">
        <f>L146+N146</f>
        <v>70175986</v>
      </c>
      <c r="P146" s="203">
        <f>O146/H141</f>
        <v>0.9928373960338419</v>
      </c>
      <c r="Q146" s="352"/>
      <c r="R146" s="349"/>
      <c r="S146" s="345"/>
      <c r="T146" s="214"/>
      <c r="U146" s="214"/>
      <c r="V146" s="214"/>
      <c r="W146" s="214"/>
      <c r="X146" s="214"/>
      <c r="Y146" s="214"/>
      <c r="Z146" s="214"/>
      <c r="AA146" s="214"/>
      <c r="AB146" s="346"/>
      <c r="AC146" s="347"/>
    </row>
    <row r="147" spans="1:29" ht="12.75" customHeight="1" thickBot="1">
      <c r="A147" s="438">
        <v>15</v>
      </c>
      <c r="B147" s="420">
        <v>710</v>
      </c>
      <c r="C147" s="420">
        <v>71095</v>
      </c>
      <c r="D147" s="8">
        <v>9</v>
      </c>
      <c r="E147" s="442" t="s">
        <v>109</v>
      </c>
      <c r="F147" s="445" t="s">
        <v>94</v>
      </c>
      <c r="G147" s="459">
        <v>2011</v>
      </c>
      <c r="H147" s="9" t="s">
        <v>47</v>
      </c>
      <c r="I147" s="31" t="s">
        <v>59</v>
      </c>
      <c r="J147" s="32"/>
      <c r="K147" s="5">
        <f>9221+1363</f>
        <v>10584</v>
      </c>
      <c r="L147" s="192">
        <v>35236</v>
      </c>
      <c r="M147" s="5">
        <f>106044+111755-4220</f>
        <v>213579</v>
      </c>
      <c r="N147" s="192">
        <v>64541</v>
      </c>
      <c r="O147" s="192">
        <f>L147+N147</f>
        <v>99777</v>
      </c>
      <c r="P147" s="193">
        <f>O147/H148</f>
        <v>0.09582038467596025</v>
      </c>
      <c r="Q147" s="343"/>
      <c r="R147" s="349"/>
      <c r="S147" s="345"/>
      <c r="T147" s="345"/>
      <c r="U147" s="345"/>
      <c r="V147" s="345"/>
      <c r="W147" s="345"/>
      <c r="X147" s="345"/>
      <c r="Y147" s="345"/>
      <c r="Z147" s="345"/>
      <c r="AA147" s="345"/>
      <c r="AB147" s="346"/>
      <c r="AC147" s="347"/>
    </row>
    <row r="148" spans="1:29" ht="13.5" thickBot="1">
      <c r="A148" s="439"/>
      <c r="B148" s="441"/>
      <c r="C148" s="441"/>
      <c r="D148" s="46"/>
      <c r="E148" s="443"/>
      <c r="F148" s="445"/>
      <c r="G148" s="460"/>
      <c r="H148" s="433">
        <v>1041292</v>
      </c>
      <c r="I148" s="33" t="s">
        <v>60</v>
      </c>
      <c r="J148" s="34"/>
      <c r="K148" s="1"/>
      <c r="L148" s="194"/>
      <c r="M148" s="1">
        <v>4220</v>
      </c>
      <c r="N148" s="194">
        <v>4219</v>
      </c>
      <c r="O148" s="194">
        <f>L148+N148</f>
        <v>4219</v>
      </c>
      <c r="P148" s="201">
        <f>O148/H151</f>
        <v>0.9997630331753554</v>
      </c>
      <c r="Q148" s="343"/>
      <c r="R148" s="349"/>
      <c r="S148" s="345"/>
      <c r="T148" s="345"/>
      <c r="U148" s="345"/>
      <c r="V148" s="345"/>
      <c r="W148" s="345"/>
      <c r="X148" s="345"/>
      <c r="Y148" s="345"/>
      <c r="Z148" s="345"/>
      <c r="AA148" s="345"/>
      <c r="AB148" s="346"/>
      <c r="AC148" s="347"/>
    </row>
    <row r="149" spans="1:29" ht="10.5" customHeight="1" thickBot="1">
      <c r="A149" s="439"/>
      <c r="B149" s="441"/>
      <c r="C149" s="441"/>
      <c r="D149" s="46"/>
      <c r="E149" s="443"/>
      <c r="F149" s="445"/>
      <c r="G149" s="460"/>
      <c r="H149" s="434"/>
      <c r="I149" s="33" t="s">
        <v>50</v>
      </c>
      <c r="J149" s="34"/>
      <c r="K149" s="1"/>
      <c r="L149" s="194"/>
      <c r="M149" s="1"/>
      <c r="N149" s="194"/>
      <c r="O149" s="194"/>
      <c r="P149" s="201"/>
      <c r="Q149" s="343"/>
      <c r="R149" s="349"/>
      <c r="S149" s="345"/>
      <c r="T149" s="345"/>
      <c r="U149" s="345"/>
      <c r="V149" s="345"/>
      <c r="W149" s="345"/>
      <c r="X149" s="345"/>
      <c r="Y149" s="345"/>
      <c r="Z149" s="345"/>
      <c r="AA149" s="345"/>
      <c r="AB149" s="346"/>
      <c r="AC149" s="347"/>
    </row>
    <row r="150" spans="1:29" ht="10.5" customHeight="1" thickBot="1">
      <c r="A150" s="439"/>
      <c r="B150" s="441"/>
      <c r="C150" s="441"/>
      <c r="D150" s="46"/>
      <c r="E150" s="443"/>
      <c r="F150" s="445"/>
      <c r="G150" s="460"/>
      <c r="H150" s="10" t="s">
        <v>51</v>
      </c>
      <c r="I150" s="33" t="s">
        <v>52</v>
      </c>
      <c r="J150" s="34"/>
      <c r="K150" s="1"/>
      <c r="L150" s="194"/>
      <c r="M150" s="1"/>
      <c r="N150" s="194"/>
      <c r="O150" s="194"/>
      <c r="P150" s="201"/>
      <c r="Q150" s="343"/>
      <c r="R150" s="349"/>
      <c r="S150" s="345"/>
      <c r="T150" s="345"/>
      <c r="U150" s="345"/>
      <c r="V150" s="345"/>
      <c r="W150" s="345"/>
      <c r="X150" s="345"/>
      <c r="Y150" s="345"/>
      <c r="Z150" s="345"/>
      <c r="AA150" s="345"/>
      <c r="AB150" s="346"/>
      <c r="AC150" s="347"/>
    </row>
    <row r="151" spans="1:29" ht="13.5" thickBot="1">
      <c r="A151" s="439"/>
      <c r="B151" s="441"/>
      <c r="C151" s="441"/>
      <c r="D151" s="46">
        <v>7</v>
      </c>
      <c r="E151" s="443"/>
      <c r="F151" s="445"/>
      <c r="G151" s="461"/>
      <c r="H151" s="433">
        <v>4220</v>
      </c>
      <c r="I151" s="33" t="s">
        <v>90</v>
      </c>
      <c r="J151" s="34"/>
      <c r="K151" s="1">
        <v>52184</v>
      </c>
      <c r="L151" s="194">
        <v>191554</v>
      </c>
      <c r="M151" s="1">
        <v>600923</v>
      </c>
      <c r="N151" s="194">
        <v>365259</v>
      </c>
      <c r="O151" s="194">
        <f>L151+N151</f>
        <v>556813</v>
      </c>
      <c r="P151" s="201">
        <f>O151/H148</f>
        <v>0.5347328126980713</v>
      </c>
      <c r="Q151" s="343"/>
      <c r="R151" s="349"/>
      <c r="S151" s="345"/>
      <c r="T151" s="345"/>
      <c r="U151" s="345"/>
      <c r="V151" s="345"/>
      <c r="W151" s="345"/>
      <c r="X151" s="345"/>
      <c r="Y151" s="345"/>
      <c r="Z151" s="345"/>
      <c r="AA151" s="345"/>
      <c r="AB151" s="346"/>
      <c r="AC151" s="347"/>
    </row>
    <row r="152" spans="1:29" ht="9.75" customHeight="1" thickBot="1">
      <c r="A152" s="439"/>
      <c r="B152" s="441"/>
      <c r="C152" s="441"/>
      <c r="D152" s="46"/>
      <c r="E152" s="443"/>
      <c r="F152" s="445"/>
      <c r="G152" s="462">
        <v>2013</v>
      </c>
      <c r="H152" s="434"/>
      <c r="I152" s="33" t="s">
        <v>91</v>
      </c>
      <c r="J152" s="34"/>
      <c r="K152" s="1"/>
      <c r="L152" s="194"/>
      <c r="M152" s="1"/>
      <c r="N152" s="194"/>
      <c r="O152" s="194"/>
      <c r="P152" s="201"/>
      <c r="Q152" s="343"/>
      <c r="R152" s="349"/>
      <c r="S152" s="345"/>
      <c r="T152" s="345"/>
      <c r="U152" s="345"/>
      <c r="V152" s="345"/>
      <c r="W152" s="345"/>
      <c r="X152" s="345"/>
      <c r="Y152" s="345"/>
      <c r="Z152" s="345"/>
      <c r="AA152" s="345"/>
      <c r="AB152" s="346"/>
      <c r="AC152" s="347"/>
    </row>
    <row r="153" spans="1:29" ht="9.75" customHeight="1" thickBot="1">
      <c r="A153" s="439"/>
      <c r="B153" s="441"/>
      <c r="C153" s="441"/>
      <c r="D153" s="46"/>
      <c r="E153" s="443"/>
      <c r="F153" s="445"/>
      <c r="G153" s="460"/>
      <c r="H153" s="10" t="s">
        <v>55</v>
      </c>
      <c r="I153" s="33" t="s">
        <v>53</v>
      </c>
      <c r="J153" s="34"/>
      <c r="K153" s="1"/>
      <c r="L153" s="194"/>
      <c r="M153" s="1"/>
      <c r="N153" s="194"/>
      <c r="O153" s="194"/>
      <c r="P153" s="201"/>
      <c r="Q153" s="343"/>
      <c r="R153" s="349"/>
      <c r="S153" s="345"/>
      <c r="T153" s="345"/>
      <c r="U153" s="345"/>
      <c r="V153" s="345"/>
      <c r="W153" s="345"/>
      <c r="X153" s="345"/>
      <c r="Y153" s="345"/>
      <c r="Z153" s="345"/>
      <c r="AA153" s="345"/>
      <c r="AB153" s="346"/>
      <c r="AC153" s="347"/>
    </row>
    <row r="154" spans="1:29" ht="9.75" customHeight="1" thickBot="1">
      <c r="A154" s="439"/>
      <c r="B154" s="441"/>
      <c r="C154" s="441"/>
      <c r="D154" s="46"/>
      <c r="E154" s="443"/>
      <c r="F154" s="445"/>
      <c r="G154" s="460"/>
      <c r="H154" s="433">
        <f>H148+H151</f>
        <v>1045512</v>
      </c>
      <c r="I154" s="33" t="s">
        <v>54</v>
      </c>
      <c r="J154" s="34"/>
      <c r="K154" s="1"/>
      <c r="L154" s="194"/>
      <c r="M154" s="1"/>
      <c r="N154" s="194"/>
      <c r="O154" s="194"/>
      <c r="P154" s="201"/>
      <c r="Q154" s="343"/>
      <c r="R154" s="349"/>
      <c r="S154" s="345"/>
      <c r="T154" s="345"/>
      <c r="U154" s="345"/>
      <c r="V154" s="345"/>
      <c r="W154" s="345"/>
      <c r="X154" s="345"/>
      <c r="Y154" s="345"/>
      <c r="Z154" s="345"/>
      <c r="AA154" s="345"/>
      <c r="AB154" s="346"/>
      <c r="AC154" s="347"/>
    </row>
    <row r="155" spans="1:29" ht="13.5" thickBot="1">
      <c r="A155" s="439"/>
      <c r="B155" s="441"/>
      <c r="C155" s="441"/>
      <c r="D155" s="46"/>
      <c r="E155" s="443"/>
      <c r="F155" s="445"/>
      <c r="G155" s="460"/>
      <c r="H155" s="436"/>
      <c r="I155" s="33" t="s">
        <v>56</v>
      </c>
      <c r="J155" s="35">
        <f aca="true" t="shared" si="9" ref="J155:N156">J147+J149+J151+J153</f>
        <v>0</v>
      </c>
      <c r="K155" s="2">
        <f t="shared" si="9"/>
        <v>62768</v>
      </c>
      <c r="L155" s="197">
        <f t="shared" si="9"/>
        <v>226790</v>
      </c>
      <c r="M155" s="2">
        <f t="shared" si="9"/>
        <v>814502</v>
      </c>
      <c r="N155" s="2">
        <f t="shared" si="9"/>
        <v>429800</v>
      </c>
      <c r="O155" s="197">
        <f>L155+N155</f>
        <v>656590</v>
      </c>
      <c r="P155" s="202">
        <f>O155/H148</f>
        <v>0.6305531973740315</v>
      </c>
      <c r="Q155" s="352"/>
      <c r="R155" s="349"/>
      <c r="S155" s="345"/>
      <c r="T155" s="214"/>
      <c r="U155" s="214"/>
      <c r="V155" s="214"/>
      <c r="W155" s="214"/>
      <c r="X155" s="214"/>
      <c r="Y155" s="214"/>
      <c r="Z155" s="214"/>
      <c r="AA155" s="214"/>
      <c r="AB155" s="346"/>
      <c r="AC155" s="347"/>
    </row>
    <row r="156" spans="1:29" ht="13.5" thickBot="1">
      <c r="A156" s="440"/>
      <c r="B156" s="421"/>
      <c r="C156" s="421"/>
      <c r="D156" s="47"/>
      <c r="E156" s="444"/>
      <c r="F156" s="445"/>
      <c r="G156" s="463"/>
      <c r="H156" s="437"/>
      <c r="I156" s="36" t="s">
        <v>57</v>
      </c>
      <c r="J156" s="37">
        <f t="shared" si="9"/>
        <v>0</v>
      </c>
      <c r="K156" s="3">
        <f t="shared" si="9"/>
        <v>0</v>
      </c>
      <c r="L156" s="198">
        <f t="shared" si="9"/>
        <v>0</v>
      </c>
      <c r="M156" s="3">
        <f t="shared" si="9"/>
        <v>4220</v>
      </c>
      <c r="N156" s="3">
        <f t="shared" si="9"/>
        <v>4219</v>
      </c>
      <c r="O156" s="198">
        <f>L156+N156</f>
        <v>4219</v>
      </c>
      <c r="P156" s="203">
        <f>O156/H151</f>
        <v>0.9997630331753554</v>
      </c>
      <c r="Q156" s="352"/>
      <c r="R156" s="349"/>
      <c r="S156" s="345"/>
      <c r="T156" s="214"/>
      <c r="U156" s="214"/>
      <c r="V156" s="214"/>
      <c r="W156" s="214"/>
      <c r="X156" s="214"/>
      <c r="Y156" s="214"/>
      <c r="Z156" s="214"/>
      <c r="AA156" s="214"/>
      <c r="AB156" s="346"/>
      <c r="AC156" s="347"/>
    </row>
    <row r="157" spans="1:29" ht="12.75" customHeight="1" thickBot="1">
      <c r="A157" s="438">
        <v>16</v>
      </c>
      <c r="B157" s="420">
        <v>710</v>
      </c>
      <c r="C157" s="420">
        <v>71095</v>
      </c>
      <c r="D157" s="8">
        <v>9</v>
      </c>
      <c r="E157" s="442" t="s">
        <v>209</v>
      </c>
      <c r="F157" s="445" t="s">
        <v>94</v>
      </c>
      <c r="G157" s="459">
        <v>2011</v>
      </c>
      <c r="H157" s="9" t="s">
        <v>47</v>
      </c>
      <c r="I157" s="31" t="s">
        <v>59</v>
      </c>
      <c r="J157" s="32"/>
      <c r="K157" s="5">
        <f>13069+1383</f>
        <v>14452</v>
      </c>
      <c r="L157" s="192">
        <v>99116</v>
      </c>
      <c r="M157" s="5">
        <f>137893+184030</f>
        <v>321923</v>
      </c>
      <c r="N157" s="192">
        <v>71946</v>
      </c>
      <c r="O157" s="192">
        <f>L157+N157</f>
        <v>171062</v>
      </c>
      <c r="P157" s="193">
        <f>O157/H158</f>
        <v>0.09557748384851039</v>
      </c>
      <c r="Q157" s="343"/>
      <c r="R157" s="349"/>
      <c r="S157" s="345"/>
      <c r="T157" s="345"/>
      <c r="U157" s="345"/>
      <c r="V157" s="345"/>
      <c r="W157" s="345"/>
      <c r="X157" s="345"/>
      <c r="Y157" s="345"/>
      <c r="Z157" s="345"/>
      <c r="AA157" s="345"/>
      <c r="AB157" s="346"/>
      <c r="AC157" s="347"/>
    </row>
    <row r="158" spans="1:29" ht="13.5" thickBot="1">
      <c r="A158" s="439"/>
      <c r="B158" s="441"/>
      <c r="C158" s="441"/>
      <c r="D158" s="46"/>
      <c r="E158" s="443"/>
      <c r="F158" s="445"/>
      <c r="G158" s="460"/>
      <c r="H158" s="433">
        <v>1789773</v>
      </c>
      <c r="I158" s="33" t="s">
        <v>60</v>
      </c>
      <c r="J158" s="34"/>
      <c r="K158" s="1"/>
      <c r="L158" s="194">
        <v>8869</v>
      </c>
      <c r="M158" s="1"/>
      <c r="N158" s="194"/>
      <c r="O158" s="194">
        <f>L158+N158</f>
        <v>8869</v>
      </c>
      <c r="P158" s="201">
        <f>O158/H161</f>
        <v>0.14999915436264313</v>
      </c>
      <c r="Q158" s="343"/>
      <c r="R158" s="349"/>
      <c r="S158" s="345"/>
      <c r="T158" s="345"/>
      <c r="U158" s="345"/>
      <c r="V158" s="345"/>
      <c r="W158" s="345"/>
      <c r="X158" s="345"/>
      <c r="Y158" s="345"/>
      <c r="Z158" s="345"/>
      <c r="AA158" s="345"/>
      <c r="AB158" s="346"/>
      <c r="AC158" s="347"/>
    </row>
    <row r="159" spans="1:29" ht="11.25" customHeight="1" thickBot="1">
      <c r="A159" s="439"/>
      <c r="B159" s="441"/>
      <c r="C159" s="441"/>
      <c r="D159" s="46"/>
      <c r="E159" s="443"/>
      <c r="F159" s="445"/>
      <c r="G159" s="460"/>
      <c r="H159" s="434"/>
      <c r="I159" s="33" t="s">
        <v>50</v>
      </c>
      <c r="J159" s="34"/>
      <c r="K159" s="1"/>
      <c r="L159" s="194"/>
      <c r="M159" s="1"/>
      <c r="N159" s="194"/>
      <c r="O159" s="194"/>
      <c r="P159" s="201"/>
      <c r="Q159" s="343"/>
      <c r="R159" s="349"/>
      <c r="S159" s="345"/>
      <c r="T159" s="345"/>
      <c r="U159" s="345"/>
      <c r="V159" s="345"/>
      <c r="W159" s="345"/>
      <c r="X159" s="345"/>
      <c r="Y159" s="345"/>
      <c r="Z159" s="345"/>
      <c r="AA159" s="345"/>
      <c r="AB159" s="346"/>
      <c r="AC159" s="347"/>
    </row>
    <row r="160" spans="1:29" ht="11.25" customHeight="1" thickBot="1">
      <c r="A160" s="439"/>
      <c r="B160" s="441"/>
      <c r="C160" s="441"/>
      <c r="D160" s="46"/>
      <c r="E160" s="443"/>
      <c r="F160" s="445"/>
      <c r="G160" s="460"/>
      <c r="H160" s="10" t="s">
        <v>51</v>
      </c>
      <c r="I160" s="33" t="s">
        <v>52</v>
      </c>
      <c r="J160" s="34"/>
      <c r="K160" s="1"/>
      <c r="L160" s="194"/>
      <c r="M160" s="1"/>
      <c r="N160" s="194"/>
      <c r="O160" s="194"/>
      <c r="P160" s="201"/>
      <c r="Q160" s="343"/>
      <c r="R160" s="349"/>
      <c r="S160" s="345"/>
      <c r="T160" s="345"/>
      <c r="U160" s="345"/>
      <c r="V160" s="345"/>
      <c r="W160" s="345"/>
      <c r="X160" s="345"/>
      <c r="Y160" s="345"/>
      <c r="Z160" s="345"/>
      <c r="AA160" s="345"/>
      <c r="AB160" s="346"/>
      <c r="AC160" s="347"/>
    </row>
    <row r="161" spans="1:29" ht="13.5" thickBot="1">
      <c r="A161" s="439"/>
      <c r="B161" s="441"/>
      <c r="C161" s="441"/>
      <c r="D161" s="46"/>
      <c r="E161" s="443"/>
      <c r="F161" s="445"/>
      <c r="G161" s="461"/>
      <c r="H161" s="433">
        <v>59127</v>
      </c>
      <c r="I161" s="33" t="s">
        <v>90</v>
      </c>
      <c r="J161" s="34"/>
      <c r="K161" s="1">
        <v>74057</v>
      </c>
      <c r="L161" s="194">
        <v>395719</v>
      </c>
      <c r="M161" s="1">
        <v>729576</v>
      </c>
      <c r="N161" s="194">
        <v>281586</v>
      </c>
      <c r="O161" s="194">
        <f>L161+N161</f>
        <v>677305</v>
      </c>
      <c r="P161" s="201">
        <f>O161/H158</f>
        <v>0.37843067249310386</v>
      </c>
      <c r="Q161" s="343"/>
      <c r="R161" s="349"/>
      <c r="S161" s="345"/>
      <c r="T161" s="345"/>
      <c r="U161" s="345"/>
      <c r="V161" s="345"/>
      <c r="W161" s="345"/>
      <c r="X161" s="345"/>
      <c r="Y161" s="345"/>
      <c r="Z161" s="345"/>
      <c r="AA161" s="345"/>
      <c r="AB161" s="346"/>
      <c r="AC161" s="347"/>
    </row>
    <row r="162" spans="1:29" ht="13.5" thickBot="1">
      <c r="A162" s="439"/>
      <c r="B162" s="441"/>
      <c r="C162" s="441"/>
      <c r="D162" s="46">
        <v>7</v>
      </c>
      <c r="E162" s="443"/>
      <c r="F162" s="445"/>
      <c r="G162" s="462">
        <v>2014</v>
      </c>
      <c r="H162" s="434"/>
      <c r="I162" s="33" t="s">
        <v>91</v>
      </c>
      <c r="J162" s="34"/>
      <c r="K162" s="1"/>
      <c r="L162" s="194">
        <v>50258</v>
      </c>
      <c r="M162" s="1"/>
      <c r="N162" s="194"/>
      <c r="O162" s="194">
        <f>L162+N162</f>
        <v>50258</v>
      </c>
      <c r="P162" s="201">
        <f>O162/H161</f>
        <v>0.8500008456373569</v>
      </c>
      <c r="Q162" s="343"/>
      <c r="R162" s="349"/>
      <c r="S162" s="345"/>
      <c r="T162" s="345"/>
      <c r="U162" s="345"/>
      <c r="V162" s="345"/>
      <c r="W162" s="345"/>
      <c r="X162" s="345"/>
      <c r="Y162" s="345"/>
      <c r="Z162" s="345"/>
      <c r="AA162" s="345"/>
      <c r="AB162" s="346"/>
      <c r="AC162" s="347"/>
    </row>
    <row r="163" spans="1:29" ht="11.25" customHeight="1" thickBot="1">
      <c r="A163" s="439"/>
      <c r="B163" s="441"/>
      <c r="C163" s="441"/>
      <c r="D163" s="46"/>
      <c r="E163" s="443"/>
      <c r="F163" s="445"/>
      <c r="G163" s="460"/>
      <c r="H163" s="10" t="s">
        <v>55</v>
      </c>
      <c r="I163" s="33" t="s">
        <v>53</v>
      </c>
      <c r="J163" s="34"/>
      <c r="K163" s="1"/>
      <c r="L163" s="194"/>
      <c r="M163" s="1"/>
      <c r="N163" s="194"/>
      <c r="O163" s="194"/>
      <c r="P163" s="201"/>
      <c r="Q163" s="343"/>
      <c r="R163" s="349"/>
      <c r="S163" s="345"/>
      <c r="T163" s="345"/>
      <c r="U163" s="345"/>
      <c r="V163" s="345"/>
      <c r="W163" s="345"/>
      <c r="X163" s="345"/>
      <c r="Y163" s="345"/>
      <c r="Z163" s="345"/>
      <c r="AA163" s="345"/>
      <c r="AB163" s="346"/>
      <c r="AC163" s="347"/>
    </row>
    <row r="164" spans="1:29" ht="11.25" customHeight="1" thickBot="1">
      <c r="A164" s="439"/>
      <c r="B164" s="441"/>
      <c r="C164" s="441"/>
      <c r="D164" s="46"/>
      <c r="E164" s="443"/>
      <c r="F164" s="445"/>
      <c r="G164" s="460"/>
      <c r="H164" s="433">
        <f>H158+H161</f>
        <v>1848900</v>
      </c>
      <c r="I164" s="33" t="s">
        <v>54</v>
      </c>
      <c r="J164" s="34"/>
      <c r="K164" s="1"/>
      <c r="L164" s="194"/>
      <c r="M164" s="1"/>
      <c r="N164" s="194"/>
      <c r="O164" s="194"/>
      <c r="P164" s="201"/>
      <c r="Q164" s="343"/>
      <c r="R164" s="349"/>
      <c r="S164" s="345"/>
      <c r="T164" s="345"/>
      <c r="U164" s="345"/>
      <c r="V164" s="345"/>
      <c r="W164" s="345"/>
      <c r="X164" s="345"/>
      <c r="Y164" s="345"/>
      <c r="Z164" s="345"/>
      <c r="AA164" s="345"/>
      <c r="AB164" s="346"/>
      <c r="AC164" s="347"/>
    </row>
    <row r="165" spans="1:29" ht="13.5" thickBot="1">
      <c r="A165" s="439"/>
      <c r="B165" s="441"/>
      <c r="C165" s="441"/>
      <c r="D165" s="46"/>
      <c r="E165" s="443"/>
      <c r="F165" s="445"/>
      <c r="G165" s="460"/>
      <c r="H165" s="436"/>
      <c r="I165" s="33" t="s">
        <v>56</v>
      </c>
      <c r="J165" s="35">
        <f aca="true" t="shared" si="10" ref="J165:N166">J157+J159+J161+J163</f>
        <v>0</v>
      </c>
      <c r="K165" s="2">
        <f t="shared" si="10"/>
        <v>88509</v>
      </c>
      <c r="L165" s="197">
        <f t="shared" si="10"/>
        <v>494835</v>
      </c>
      <c r="M165" s="2">
        <f t="shared" si="10"/>
        <v>1051499</v>
      </c>
      <c r="N165" s="2">
        <f t="shared" si="10"/>
        <v>353532</v>
      </c>
      <c r="O165" s="197">
        <f>L165+N165</f>
        <v>848367</v>
      </c>
      <c r="P165" s="202">
        <f>O165/H158</f>
        <v>0.47400815634161425</v>
      </c>
      <c r="Q165" s="352"/>
      <c r="R165" s="349"/>
      <c r="S165" s="345"/>
      <c r="T165" s="214"/>
      <c r="U165" s="214"/>
      <c r="V165" s="214"/>
      <c r="W165" s="214"/>
      <c r="X165" s="214"/>
      <c r="Y165" s="214"/>
      <c r="Z165" s="214"/>
      <c r="AA165" s="214"/>
      <c r="AB165" s="346"/>
      <c r="AC165" s="347"/>
    </row>
    <row r="166" spans="1:29" ht="13.5" thickBot="1">
      <c r="A166" s="440"/>
      <c r="B166" s="421"/>
      <c r="C166" s="421"/>
      <c r="D166" s="47"/>
      <c r="E166" s="444"/>
      <c r="F166" s="445"/>
      <c r="G166" s="463"/>
      <c r="H166" s="437"/>
      <c r="I166" s="36" t="s">
        <v>57</v>
      </c>
      <c r="J166" s="37">
        <f t="shared" si="10"/>
        <v>0</v>
      </c>
      <c r="K166" s="3">
        <f t="shared" si="10"/>
        <v>0</v>
      </c>
      <c r="L166" s="198">
        <f t="shared" si="10"/>
        <v>59127</v>
      </c>
      <c r="M166" s="3">
        <f t="shared" si="10"/>
        <v>0</v>
      </c>
      <c r="N166" s="3">
        <f t="shared" si="10"/>
        <v>0</v>
      </c>
      <c r="O166" s="198">
        <f>L166+N166</f>
        <v>59127</v>
      </c>
      <c r="P166" s="203">
        <f>O166/H161</f>
        <v>1</v>
      </c>
      <c r="Q166" s="352"/>
      <c r="R166" s="349"/>
      <c r="S166" s="345"/>
      <c r="T166" s="214"/>
      <c r="U166" s="214"/>
      <c r="V166" s="214"/>
      <c r="W166" s="214"/>
      <c r="X166" s="214"/>
      <c r="Y166" s="214"/>
      <c r="Z166" s="214"/>
      <c r="AA166" s="214"/>
      <c r="AB166" s="346"/>
      <c r="AC166" s="347"/>
    </row>
    <row r="167" spans="1:29" ht="13.5" thickBot="1">
      <c r="A167" s="438">
        <v>17</v>
      </c>
      <c r="B167" s="420">
        <v>710</v>
      </c>
      <c r="C167" s="420">
        <v>71095</v>
      </c>
      <c r="D167" s="8">
        <v>6</v>
      </c>
      <c r="E167" s="442" t="s">
        <v>210</v>
      </c>
      <c r="F167" s="445" t="s">
        <v>94</v>
      </c>
      <c r="G167" s="459">
        <v>2013</v>
      </c>
      <c r="H167" s="9" t="s">
        <v>47</v>
      </c>
      <c r="I167" s="31" t="s">
        <v>59</v>
      </c>
      <c r="J167" s="32"/>
      <c r="K167" s="5">
        <f>13069+1383</f>
        <v>14452</v>
      </c>
      <c r="L167" s="192">
        <v>0</v>
      </c>
      <c r="M167" s="5">
        <v>51854</v>
      </c>
      <c r="N167" s="192">
        <v>49513</v>
      </c>
      <c r="O167" s="192">
        <f>L167+N167</f>
        <v>49513</v>
      </c>
      <c r="P167" s="193">
        <f>O167/H168</f>
        <v>0.05640655830337166</v>
      </c>
      <c r="Q167" s="343"/>
      <c r="R167" s="349"/>
      <c r="S167" s="345"/>
      <c r="T167" s="345"/>
      <c r="U167" s="345"/>
      <c r="V167" s="345"/>
      <c r="W167" s="345"/>
      <c r="X167" s="345"/>
      <c r="Y167" s="345"/>
      <c r="Z167" s="345"/>
      <c r="AA167" s="345"/>
      <c r="AB167" s="346"/>
      <c r="AC167" s="347"/>
    </row>
    <row r="168" spans="1:29" ht="10.5" customHeight="1" thickBot="1">
      <c r="A168" s="439"/>
      <c r="B168" s="441"/>
      <c r="C168" s="441"/>
      <c r="D168" s="46"/>
      <c r="E168" s="443"/>
      <c r="F168" s="445"/>
      <c r="G168" s="460"/>
      <c r="H168" s="433">
        <v>877788</v>
      </c>
      <c r="I168" s="33" t="s">
        <v>60</v>
      </c>
      <c r="J168" s="34"/>
      <c r="K168" s="1"/>
      <c r="L168" s="194"/>
      <c r="M168" s="1"/>
      <c r="N168" s="194"/>
      <c r="O168" s="194"/>
      <c r="P168" s="201"/>
      <c r="Q168" s="343"/>
      <c r="R168" s="349"/>
      <c r="S168" s="345"/>
      <c r="T168" s="345"/>
      <c r="U168" s="345"/>
      <c r="V168" s="345"/>
      <c r="W168" s="345"/>
      <c r="X168" s="345"/>
      <c r="Y168" s="345"/>
      <c r="Z168" s="345"/>
      <c r="AA168" s="345"/>
      <c r="AB168" s="346"/>
      <c r="AC168" s="347"/>
    </row>
    <row r="169" spans="1:29" ht="10.5" customHeight="1" thickBot="1">
      <c r="A169" s="439"/>
      <c r="B169" s="441"/>
      <c r="C169" s="441"/>
      <c r="D169" s="46"/>
      <c r="E169" s="443"/>
      <c r="F169" s="445"/>
      <c r="G169" s="460"/>
      <c r="H169" s="434"/>
      <c r="I169" s="33" t="s">
        <v>50</v>
      </c>
      <c r="J169" s="34"/>
      <c r="K169" s="1"/>
      <c r="L169" s="194"/>
      <c r="M169" s="1"/>
      <c r="N169" s="194"/>
      <c r="O169" s="194"/>
      <c r="P169" s="201"/>
      <c r="Q169" s="343"/>
      <c r="R169" s="349"/>
      <c r="S169" s="345"/>
      <c r="T169" s="345"/>
      <c r="U169" s="345"/>
      <c r="V169" s="345"/>
      <c r="W169" s="345"/>
      <c r="X169" s="345"/>
      <c r="Y169" s="345"/>
      <c r="Z169" s="345"/>
      <c r="AA169" s="345"/>
      <c r="AB169" s="346"/>
      <c r="AC169" s="347"/>
    </row>
    <row r="170" spans="1:29" ht="10.5" customHeight="1" thickBot="1">
      <c r="A170" s="439"/>
      <c r="B170" s="441"/>
      <c r="C170" s="441"/>
      <c r="D170" s="46"/>
      <c r="E170" s="443"/>
      <c r="F170" s="445"/>
      <c r="G170" s="460"/>
      <c r="H170" s="10" t="s">
        <v>51</v>
      </c>
      <c r="I170" s="33" t="s">
        <v>52</v>
      </c>
      <c r="J170" s="34"/>
      <c r="K170" s="1"/>
      <c r="L170" s="194"/>
      <c r="M170" s="1"/>
      <c r="N170" s="194"/>
      <c r="O170" s="194"/>
      <c r="P170" s="201"/>
      <c r="Q170" s="343"/>
      <c r="R170" s="349"/>
      <c r="S170" s="345"/>
      <c r="T170" s="345"/>
      <c r="U170" s="345"/>
      <c r="V170" s="345"/>
      <c r="W170" s="345"/>
      <c r="X170" s="345"/>
      <c r="Y170" s="345"/>
      <c r="Z170" s="345"/>
      <c r="AA170" s="345"/>
      <c r="AB170" s="346"/>
      <c r="AC170" s="347"/>
    </row>
    <row r="171" spans="1:29" ht="13.5" thickBot="1">
      <c r="A171" s="439"/>
      <c r="B171" s="441"/>
      <c r="C171" s="441"/>
      <c r="D171" s="46">
        <v>5</v>
      </c>
      <c r="E171" s="443"/>
      <c r="F171" s="445"/>
      <c r="G171" s="461"/>
      <c r="H171" s="433">
        <v>0</v>
      </c>
      <c r="I171" s="33" t="s">
        <v>90</v>
      </c>
      <c r="J171" s="34"/>
      <c r="K171" s="1">
        <v>74057</v>
      </c>
      <c r="L171" s="194">
        <v>0</v>
      </c>
      <c r="M171" s="1">
        <v>505926</v>
      </c>
      <c r="N171" s="194">
        <v>320443</v>
      </c>
      <c r="O171" s="194">
        <f>L171+N171</f>
        <v>320443</v>
      </c>
      <c r="P171" s="201">
        <f>O171/H168</f>
        <v>0.3650573942683199</v>
      </c>
      <c r="Q171" s="343"/>
      <c r="R171" s="349"/>
      <c r="S171" s="345"/>
      <c r="T171" s="345"/>
      <c r="U171" s="345"/>
      <c r="V171" s="345"/>
      <c r="W171" s="345"/>
      <c r="X171" s="345"/>
      <c r="Y171" s="345"/>
      <c r="Z171" s="345"/>
      <c r="AA171" s="345"/>
      <c r="AB171" s="346"/>
      <c r="AC171" s="347"/>
    </row>
    <row r="172" spans="1:29" ht="11.25" customHeight="1" thickBot="1">
      <c r="A172" s="439"/>
      <c r="B172" s="441"/>
      <c r="C172" s="441"/>
      <c r="D172" s="46"/>
      <c r="E172" s="443"/>
      <c r="F172" s="445"/>
      <c r="G172" s="462">
        <v>2014</v>
      </c>
      <c r="H172" s="434"/>
      <c r="I172" s="33" t="s">
        <v>91</v>
      </c>
      <c r="J172" s="34"/>
      <c r="K172" s="1"/>
      <c r="L172" s="194"/>
      <c r="M172" s="1"/>
      <c r="N172" s="194"/>
      <c r="O172" s="194"/>
      <c r="P172" s="201"/>
      <c r="Q172" s="343"/>
      <c r="R172" s="349"/>
      <c r="S172" s="345"/>
      <c r="T172" s="345"/>
      <c r="U172" s="345"/>
      <c r="V172" s="345"/>
      <c r="W172" s="345"/>
      <c r="X172" s="345"/>
      <c r="Y172" s="345"/>
      <c r="Z172" s="345"/>
      <c r="AA172" s="345"/>
      <c r="AB172" s="346"/>
      <c r="AC172" s="347"/>
    </row>
    <row r="173" spans="1:29" ht="11.25" customHeight="1" thickBot="1">
      <c r="A173" s="439"/>
      <c r="B173" s="441"/>
      <c r="C173" s="441"/>
      <c r="D173" s="46"/>
      <c r="E173" s="443"/>
      <c r="F173" s="445"/>
      <c r="G173" s="460"/>
      <c r="H173" s="10" t="s">
        <v>55</v>
      </c>
      <c r="I173" s="33" t="s">
        <v>53</v>
      </c>
      <c r="J173" s="34"/>
      <c r="K173" s="1"/>
      <c r="L173" s="194"/>
      <c r="M173" s="1"/>
      <c r="N173" s="194"/>
      <c r="O173" s="194"/>
      <c r="P173" s="201"/>
      <c r="Q173" s="343"/>
      <c r="R173" s="349"/>
      <c r="S173" s="345"/>
      <c r="T173" s="345"/>
      <c r="U173" s="345"/>
      <c r="V173" s="345"/>
      <c r="W173" s="345"/>
      <c r="X173" s="345"/>
      <c r="Y173" s="345"/>
      <c r="Z173" s="345"/>
      <c r="AA173" s="345"/>
      <c r="AB173" s="346"/>
      <c r="AC173" s="347"/>
    </row>
    <row r="174" spans="1:29" ht="11.25" customHeight="1" thickBot="1">
      <c r="A174" s="439"/>
      <c r="B174" s="441"/>
      <c r="C174" s="441"/>
      <c r="D174" s="46"/>
      <c r="E174" s="443"/>
      <c r="F174" s="445"/>
      <c r="G174" s="460"/>
      <c r="H174" s="433">
        <f>H168+H171</f>
        <v>877788</v>
      </c>
      <c r="I174" s="33" t="s">
        <v>54</v>
      </c>
      <c r="J174" s="34"/>
      <c r="K174" s="1"/>
      <c r="L174" s="194"/>
      <c r="M174" s="1"/>
      <c r="N174" s="194"/>
      <c r="O174" s="194"/>
      <c r="P174" s="201"/>
      <c r="Q174" s="343"/>
      <c r="R174" s="349"/>
      <c r="S174" s="345"/>
      <c r="T174" s="345"/>
      <c r="U174" s="345"/>
      <c r="V174" s="345"/>
      <c r="W174" s="345"/>
      <c r="X174" s="345"/>
      <c r="Y174" s="345"/>
      <c r="Z174" s="345"/>
      <c r="AA174" s="345"/>
      <c r="AB174" s="346"/>
      <c r="AC174" s="347"/>
    </row>
    <row r="175" spans="1:29" ht="13.5" thickBot="1">
      <c r="A175" s="439"/>
      <c r="B175" s="441"/>
      <c r="C175" s="441"/>
      <c r="D175" s="46"/>
      <c r="E175" s="443"/>
      <c r="F175" s="445"/>
      <c r="G175" s="460"/>
      <c r="H175" s="436"/>
      <c r="I175" s="33" t="s">
        <v>56</v>
      </c>
      <c r="J175" s="35">
        <f>J167+J169+J171+J173</f>
        <v>0</v>
      </c>
      <c r="K175" s="2">
        <f>K167+K169+K171+K173</f>
        <v>88509</v>
      </c>
      <c r="L175" s="197">
        <v>0</v>
      </c>
      <c r="M175" s="2">
        <f>M167+M169+M171+M173</f>
        <v>557780</v>
      </c>
      <c r="N175" s="2">
        <f>N167+N169+N171+N173</f>
        <v>369956</v>
      </c>
      <c r="O175" s="197">
        <f>L175+N175</f>
        <v>369956</v>
      </c>
      <c r="P175" s="202">
        <f>O175/H174</f>
        <v>0.42146395257169156</v>
      </c>
      <c r="Q175" s="352"/>
      <c r="R175" s="349"/>
      <c r="S175" s="345"/>
      <c r="T175" s="214"/>
      <c r="U175" s="214"/>
      <c r="V175" s="214"/>
      <c r="W175" s="214"/>
      <c r="X175" s="214"/>
      <c r="Y175" s="214"/>
      <c r="Z175" s="214"/>
      <c r="AA175" s="214"/>
      <c r="AB175" s="346"/>
      <c r="AC175" s="347"/>
    </row>
    <row r="176" spans="1:29" ht="13.5" thickBot="1">
      <c r="A176" s="440"/>
      <c r="B176" s="421"/>
      <c r="C176" s="421"/>
      <c r="D176" s="47"/>
      <c r="E176" s="444"/>
      <c r="F176" s="445"/>
      <c r="G176" s="463"/>
      <c r="H176" s="437"/>
      <c r="I176" s="36" t="s">
        <v>57</v>
      </c>
      <c r="J176" s="37">
        <f>J168+J170+J172+J174</f>
        <v>0</v>
      </c>
      <c r="K176" s="3">
        <f>K168+K170+K172+K174</f>
        <v>0</v>
      </c>
      <c r="L176" s="198">
        <v>0</v>
      </c>
      <c r="M176" s="3">
        <f>M168+M170+M172+M174</f>
        <v>0</v>
      </c>
      <c r="N176" s="3">
        <f>N168+N170+N172+N174</f>
        <v>0</v>
      </c>
      <c r="O176" s="198">
        <f>L176+N176</f>
        <v>0</v>
      </c>
      <c r="P176" s="203">
        <f>O176/H174</f>
        <v>0</v>
      </c>
      <c r="Q176" s="352"/>
      <c r="R176" s="349"/>
      <c r="S176" s="345"/>
      <c r="T176" s="214"/>
      <c r="U176" s="214"/>
      <c r="V176" s="214"/>
      <c r="W176" s="214"/>
      <c r="X176" s="214"/>
      <c r="Y176" s="214"/>
      <c r="Z176" s="214"/>
      <c r="AA176" s="214"/>
      <c r="AB176" s="346"/>
      <c r="AC176" s="347"/>
    </row>
    <row r="177" spans="1:29" ht="11.25" customHeight="1" thickBot="1">
      <c r="A177" s="438">
        <v>18</v>
      </c>
      <c r="B177" s="420">
        <v>710</v>
      </c>
      <c r="C177" s="420">
        <v>71095</v>
      </c>
      <c r="D177" s="8"/>
      <c r="E177" s="442" t="s">
        <v>211</v>
      </c>
      <c r="F177" s="445" t="s">
        <v>94</v>
      </c>
      <c r="G177" s="459">
        <v>2013</v>
      </c>
      <c r="H177" s="9" t="s">
        <v>47</v>
      </c>
      <c r="I177" s="31" t="s">
        <v>59</v>
      </c>
      <c r="J177" s="32"/>
      <c r="K177" s="5">
        <f>13069+1383</f>
        <v>14452</v>
      </c>
      <c r="L177" s="192">
        <v>0</v>
      </c>
      <c r="M177" s="5">
        <v>0</v>
      </c>
      <c r="N177" s="192"/>
      <c r="O177" s="192">
        <f>L177+N177</f>
        <v>0</v>
      </c>
      <c r="P177" s="193">
        <f>O177/H178</f>
        <v>0</v>
      </c>
      <c r="Q177" s="343"/>
      <c r="R177" s="349"/>
      <c r="S177" s="345"/>
      <c r="T177" s="345"/>
      <c r="U177" s="345"/>
      <c r="V177" s="345"/>
      <c r="W177" s="345"/>
      <c r="X177" s="345"/>
      <c r="Y177" s="345"/>
      <c r="Z177" s="345"/>
      <c r="AA177" s="345"/>
      <c r="AB177" s="346"/>
      <c r="AC177" s="347"/>
    </row>
    <row r="178" spans="1:29" ht="11.25" customHeight="1" thickBot="1">
      <c r="A178" s="439"/>
      <c r="B178" s="441"/>
      <c r="C178" s="441"/>
      <c r="D178" s="46"/>
      <c r="E178" s="443"/>
      <c r="F178" s="445"/>
      <c r="G178" s="460"/>
      <c r="H178" s="433">
        <v>67400</v>
      </c>
      <c r="I178" s="33" t="s">
        <v>60</v>
      </c>
      <c r="J178" s="34"/>
      <c r="K178" s="1"/>
      <c r="L178" s="194"/>
      <c r="M178" s="1"/>
      <c r="N178" s="194"/>
      <c r="O178" s="194"/>
      <c r="P178" s="201"/>
      <c r="Q178" s="343"/>
      <c r="R178" s="349"/>
      <c r="S178" s="345"/>
      <c r="T178" s="345"/>
      <c r="U178" s="345"/>
      <c r="V178" s="345"/>
      <c r="W178" s="345"/>
      <c r="X178" s="345"/>
      <c r="Y178" s="345"/>
      <c r="Z178" s="345"/>
      <c r="AA178" s="345"/>
      <c r="AB178" s="346"/>
      <c r="AC178" s="347"/>
    </row>
    <row r="179" spans="1:29" ht="11.25" customHeight="1" thickBot="1">
      <c r="A179" s="439"/>
      <c r="B179" s="441"/>
      <c r="C179" s="441"/>
      <c r="D179" s="46"/>
      <c r="E179" s="443"/>
      <c r="F179" s="445"/>
      <c r="G179" s="460"/>
      <c r="H179" s="434"/>
      <c r="I179" s="33" t="s">
        <v>50</v>
      </c>
      <c r="J179" s="34"/>
      <c r="K179" s="1"/>
      <c r="L179" s="194"/>
      <c r="M179" s="1"/>
      <c r="N179" s="194"/>
      <c r="O179" s="194"/>
      <c r="P179" s="201"/>
      <c r="Q179" s="343"/>
      <c r="R179" s="349"/>
      <c r="S179" s="345"/>
      <c r="T179" s="345"/>
      <c r="U179" s="345"/>
      <c r="V179" s="345"/>
      <c r="W179" s="345"/>
      <c r="X179" s="345"/>
      <c r="Y179" s="345"/>
      <c r="Z179" s="345"/>
      <c r="AA179" s="345"/>
      <c r="AB179" s="346"/>
      <c r="AC179" s="347"/>
    </row>
    <row r="180" spans="1:29" ht="11.25" customHeight="1" thickBot="1">
      <c r="A180" s="439"/>
      <c r="B180" s="441"/>
      <c r="C180" s="441"/>
      <c r="D180" s="46"/>
      <c r="E180" s="443"/>
      <c r="F180" s="445"/>
      <c r="G180" s="460"/>
      <c r="H180" s="10" t="s">
        <v>51</v>
      </c>
      <c r="I180" s="33" t="s">
        <v>52</v>
      </c>
      <c r="J180" s="34"/>
      <c r="K180" s="1"/>
      <c r="L180" s="194"/>
      <c r="M180" s="1"/>
      <c r="N180" s="194"/>
      <c r="O180" s="194"/>
      <c r="P180" s="201"/>
      <c r="Q180" s="343"/>
      <c r="R180" s="349"/>
      <c r="S180" s="345"/>
      <c r="T180" s="345"/>
      <c r="U180" s="345"/>
      <c r="V180" s="345"/>
      <c r="W180" s="345"/>
      <c r="X180" s="345"/>
      <c r="Y180" s="345"/>
      <c r="Z180" s="345"/>
      <c r="AA180" s="345"/>
      <c r="AB180" s="346"/>
      <c r="AC180" s="347"/>
    </row>
    <row r="181" spans="1:29" ht="13.5" thickBot="1">
      <c r="A181" s="439"/>
      <c r="B181" s="441"/>
      <c r="C181" s="441"/>
      <c r="D181" s="46">
        <v>5</v>
      </c>
      <c r="E181" s="443"/>
      <c r="F181" s="445"/>
      <c r="G181" s="461"/>
      <c r="H181" s="433">
        <f>SUM(S186:AA186)</f>
        <v>0</v>
      </c>
      <c r="I181" s="33" t="s">
        <v>90</v>
      </c>
      <c r="J181" s="34"/>
      <c r="K181" s="1">
        <v>74057</v>
      </c>
      <c r="L181" s="194">
        <v>0</v>
      </c>
      <c r="M181" s="1">
        <v>31000</v>
      </c>
      <c r="N181" s="194">
        <v>23111</v>
      </c>
      <c r="O181" s="194">
        <f>L181+N181</f>
        <v>23111</v>
      </c>
      <c r="P181" s="201">
        <f>O181/H178</f>
        <v>0.342893175074184</v>
      </c>
      <c r="Q181" s="343"/>
      <c r="R181" s="349"/>
      <c r="S181" s="345"/>
      <c r="T181" s="345"/>
      <c r="U181" s="345"/>
      <c r="V181" s="345"/>
      <c r="W181" s="345"/>
      <c r="X181" s="345"/>
      <c r="Y181" s="345"/>
      <c r="Z181" s="345"/>
      <c r="AA181" s="345"/>
      <c r="AB181" s="346"/>
      <c r="AC181" s="347"/>
    </row>
    <row r="182" spans="1:29" ht="10.5" customHeight="1" thickBot="1">
      <c r="A182" s="439"/>
      <c r="B182" s="441"/>
      <c r="C182" s="441"/>
      <c r="D182" s="46"/>
      <c r="E182" s="443"/>
      <c r="F182" s="445"/>
      <c r="G182" s="462">
        <v>2014</v>
      </c>
      <c r="H182" s="434"/>
      <c r="I182" s="33" t="s">
        <v>91</v>
      </c>
      <c r="J182" s="34"/>
      <c r="K182" s="1"/>
      <c r="L182" s="194"/>
      <c r="M182" s="1"/>
      <c r="N182" s="194"/>
      <c r="O182" s="194"/>
      <c r="P182" s="201"/>
      <c r="Q182" s="343"/>
      <c r="R182" s="349"/>
      <c r="S182" s="345"/>
      <c r="T182" s="345"/>
      <c r="U182" s="345"/>
      <c r="V182" s="345"/>
      <c r="W182" s="345"/>
      <c r="X182" s="345"/>
      <c r="Y182" s="345"/>
      <c r="Z182" s="345"/>
      <c r="AA182" s="345"/>
      <c r="AB182" s="346"/>
      <c r="AC182" s="347"/>
    </row>
    <row r="183" spans="1:29" ht="10.5" customHeight="1" thickBot="1">
      <c r="A183" s="439"/>
      <c r="B183" s="441"/>
      <c r="C183" s="441"/>
      <c r="D183" s="46"/>
      <c r="E183" s="443"/>
      <c r="F183" s="445"/>
      <c r="G183" s="460"/>
      <c r="H183" s="10" t="s">
        <v>55</v>
      </c>
      <c r="I183" s="33" t="s">
        <v>53</v>
      </c>
      <c r="J183" s="34"/>
      <c r="K183" s="1"/>
      <c r="L183" s="194"/>
      <c r="M183" s="1"/>
      <c r="N183" s="194"/>
      <c r="O183" s="194"/>
      <c r="P183" s="201"/>
      <c r="Q183" s="343"/>
      <c r="R183" s="349"/>
      <c r="S183" s="345"/>
      <c r="T183" s="345"/>
      <c r="U183" s="345"/>
      <c r="V183" s="345"/>
      <c r="W183" s="345"/>
      <c r="X183" s="345"/>
      <c r="Y183" s="345"/>
      <c r="Z183" s="345"/>
      <c r="AA183" s="345"/>
      <c r="AB183" s="346"/>
      <c r="AC183" s="347"/>
    </row>
    <row r="184" spans="1:29" ht="10.5" customHeight="1" thickBot="1">
      <c r="A184" s="439"/>
      <c r="B184" s="441"/>
      <c r="C184" s="441"/>
      <c r="D184" s="46"/>
      <c r="E184" s="443"/>
      <c r="F184" s="445"/>
      <c r="G184" s="460"/>
      <c r="H184" s="433">
        <f>H178+H181</f>
        <v>67400</v>
      </c>
      <c r="I184" s="33" t="s">
        <v>54</v>
      </c>
      <c r="J184" s="34"/>
      <c r="K184" s="1"/>
      <c r="L184" s="194"/>
      <c r="M184" s="1"/>
      <c r="N184" s="194"/>
      <c r="O184" s="194"/>
      <c r="P184" s="201"/>
      <c r="Q184" s="343"/>
      <c r="R184" s="349"/>
      <c r="S184" s="345"/>
      <c r="T184" s="345"/>
      <c r="U184" s="345"/>
      <c r="V184" s="345"/>
      <c r="W184" s="345"/>
      <c r="X184" s="345"/>
      <c r="Y184" s="345"/>
      <c r="Z184" s="345"/>
      <c r="AA184" s="345"/>
      <c r="AB184" s="346"/>
      <c r="AC184" s="347"/>
    </row>
    <row r="185" spans="1:29" ht="13.5" thickBot="1">
      <c r="A185" s="439"/>
      <c r="B185" s="441"/>
      <c r="C185" s="441"/>
      <c r="D185" s="46"/>
      <c r="E185" s="443"/>
      <c r="F185" s="445"/>
      <c r="G185" s="460"/>
      <c r="H185" s="436"/>
      <c r="I185" s="33" t="s">
        <v>56</v>
      </c>
      <c r="J185" s="35">
        <f>J177+J179+J181+J183</f>
        <v>0</v>
      </c>
      <c r="K185" s="2">
        <f>K177+K179+K181+K183</f>
        <v>88509</v>
      </c>
      <c r="L185" s="197">
        <v>0</v>
      </c>
      <c r="M185" s="2">
        <f>M177+M179+M181+M183</f>
        <v>31000</v>
      </c>
      <c r="N185" s="2">
        <f>N177+N179+N181+N183</f>
        <v>23111</v>
      </c>
      <c r="O185" s="197">
        <f>L185+N185</f>
        <v>23111</v>
      </c>
      <c r="P185" s="202">
        <f>O185/H178</f>
        <v>0.342893175074184</v>
      </c>
      <c r="Q185" s="352"/>
      <c r="R185" s="349"/>
      <c r="S185" s="345"/>
      <c r="T185" s="214"/>
      <c r="U185" s="214"/>
      <c r="V185" s="214"/>
      <c r="W185" s="214"/>
      <c r="X185" s="214"/>
      <c r="Y185" s="214"/>
      <c r="Z185" s="214"/>
      <c r="AA185" s="214"/>
      <c r="AB185" s="346"/>
      <c r="AC185" s="347"/>
    </row>
    <row r="186" spans="1:29" ht="13.5" thickBot="1">
      <c r="A186" s="440"/>
      <c r="B186" s="421"/>
      <c r="C186" s="421"/>
      <c r="D186" s="47"/>
      <c r="E186" s="444"/>
      <c r="F186" s="445"/>
      <c r="G186" s="463"/>
      <c r="H186" s="437"/>
      <c r="I186" s="36" t="s">
        <v>57</v>
      </c>
      <c r="J186" s="37">
        <f>J178+J180+J182+J184</f>
        <v>0</v>
      </c>
      <c r="K186" s="3">
        <f>K178+K180+K182+K184</f>
        <v>0</v>
      </c>
      <c r="L186" s="198">
        <v>0</v>
      </c>
      <c r="M186" s="3">
        <f>M178+M180+M182+M184</f>
        <v>0</v>
      </c>
      <c r="N186" s="3">
        <f>N178+N180+N182+N184</f>
        <v>0</v>
      </c>
      <c r="O186" s="198">
        <f>L186+N186</f>
        <v>0</v>
      </c>
      <c r="P186" s="203">
        <f>O186/H184</f>
        <v>0</v>
      </c>
      <c r="Q186" s="352"/>
      <c r="R186" s="349"/>
      <c r="S186" s="345"/>
      <c r="T186" s="214"/>
      <c r="U186" s="214"/>
      <c r="V186" s="214"/>
      <c r="W186" s="214"/>
      <c r="X186" s="214"/>
      <c r="Y186" s="214"/>
      <c r="Z186" s="214"/>
      <c r="AA186" s="214"/>
      <c r="AB186" s="346"/>
      <c r="AC186" s="347"/>
    </row>
    <row r="187" spans="1:29" ht="12.75">
      <c r="A187" s="438">
        <v>19</v>
      </c>
      <c r="B187" s="420">
        <v>710</v>
      </c>
      <c r="C187" s="420">
        <v>71095</v>
      </c>
      <c r="D187" s="8"/>
      <c r="E187" s="464" t="s">
        <v>110</v>
      </c>
      <c r="F187" s="456" t="s">
        <v>164</v>
      </c>
      <c r="G187" s="459">
        <v>2012</v>
      </c>
      <c r="H187" s="9" t="s">
        <v>47</v>
      </c>
      <c r="I187" s="31" t="s">
        <v>59</v>
      </c>
      <c r="J187" s="5"/>
      <c r="K187" s="5"/>
      <c r="L187" s="192">
        <v>7196</v>
      </c>
      <c r="M187" s="5">
        <v>36556</v>
      </c>
      <c r="N187" s="192">
        <v>29726</v>
      </c>
      <c r="O187" s="192">
        <f>L187+N187</f>
        <v>36922</v>
      </c>
      <c r="P187" s="193">
        <f>O187/H188</f>
        <v>0.08403414897273134</v>
      </c>
      <c r="Q187" s="343"/>
      <c r="R187" s="349"/>
      <c r="S187" s="345"/>
      <c r="T187" s="345"/>
      <c r="U187" s="345"/>
      <c r="V187" s="345"/>
      <c r="W187" s="345"/>
      <c r="X187" s="345"/>
      <c r="Y187" s="345"/>
      <c r="Z187" s="345"/>
      <c r="AA187" s="345"/>
      <c r="AB187" s="346"/>
      <c r="AC187" s="347"/>
    </row>
    <row r="188" spans="1:29" ht="10.5" customHeight="1">
      <c r="A188" s="439"/>
      <c r="B188" s="441"/>
      <c r="C188" s="441"/>
      <c r="D188" s="46"/>
      <c r="E188" s="465"/>
      <c r="F188" s="457"/>
      <c r="G188" s="460"/>
      <c r="H188" s="433">
        <v>439369</v>
      </c>
      <c r="I188" s="33" t="s">
        <v>60</v>
      </c>
      <c r="J188" s="34"/>
      <c r="K188" s="1"/>
      <c r="L188" s="194"/>
      <c r="M188" s="1"/>
      <c r="N188" s="194"/>
      <c r="O188" s="194"/>
      <c r="P188" s="201"/>
      <c r="Q188" s="343"/>
      <c r="R188" s="349"/>
      <c r="S188" s="345"/>
      <c r="T188" s="345"/>
      <c r="U188" s="345"/>
      <c r="V188" s="345"/>
      <c r="W188" s="345"/>
      <c r="X188" s="345"/>
      <c r="Y188" s="345"/>
      <c r="Z188" s="345"/>
      <c r="AA188" s="345"/>
      <c r="AB188" s="346"/>
      <c r="AC188" s="347"/>
    </row>
    <row r="189" spans="1:29" ht="10.5" customHeight="1">
      <c r="A189" s="439"/>
      <c r="B189" s="441"/>
      <c r="C189" s="441"/>
      <c r="D189" s="46"/>
      <c r="E189" s="465"/>
      <c r="F189" s="457"/>
      <c r="G189" s="460"/>
      <c r="H189" s="434"/>
      <c r="I189" s="33" t="s">
        <v>50</v>
      </c>
      <c r="J189" s="34"/>
      <c r="K189" s="1"/>
      <c r="L189" s="194"/>
      <c r="M189" s="1"/>
      <c r="N189" s="194"/>
      <c r="O189" s="194"/>
      <c r="P189" s="201"/>
      <c r="Q189" s="343"/>
      <c r="R189" s="349"/>
      <c r="S189" s="345"/>
      <c r="T189" s="345"/>
      <c r="U189" s="345"/>
      <c r="V189" s="345"/>
      <c r="W189" s="345"/>
      <c r="X189" s="345"/>
      <c r="Y189" s="345"/>
      <c r="Z189" s="345"/>
      <c r="AA189" s="345"/>
      <c r="AB189" s="346"/>
      <c r="AC189" s="347"/>
    </row>
    <row r="190" spans="1:29" ht="10.5" customHeight="1">
      <c r="A190" s="439"/>
      <c r="B190" s="441"/>
      <c r="C190" s="441"/>
      <c r="D190" s="46"/>
      <c r="E190" s="465"/>
      <c r="F190" s="457"/>
      <c r="G190" s="460"/>
      <c r="H190" s="10" t="s">
        <v>51</v>
      </c>
      <c r="I190" s="33" t="s">
        <v>52</v>
      </c>
      <c r="J190" s="34"/>
      <c r="K190" s="1"/>
      <c r="L190" s="194"/>
      <c r="M190" s="1"/>
      <c r="N190" s="194"/>
      <c r="O190" s="194"/>
      <c r="P190" s="201"/>
      <c r="Q190" s="343"/>
      <c r="R190" s="349"/>
      <c r="S190" s="345"/>
      <c r="T190" s="345"/>
      <c r="U190" s="345"/>
      <c r="V190" s="345"/>
      <c r="W190" s="345"/>
      <c r="X190" s="345"/>
      <c r="Y190" s="345"/>
      <c r="Z190" s="345"/>
      <c r="AA190" s="345"/>
      <c r="AB190" s="346"/>
      <c r="AC190" s="347"/>
    </row>
    <row r="191" spans="1:29" ht="12.75">
      <c r="A191" s="439"/>
      <c r="B191" s="441"/>
      <c r="C191" s="441"/>
      <c r="D191" s="46">
        <v>7</v>
      </c>
      <c r="E191" s="465"/>
      <c r="F191" s="457"/>
      <c r="G191" s="461"/>
      <c r="H191" s="433">
        <v>0</v>
      </c>
      <c r="I191" s="33" t="s">
        <v>90</v>
      </c>
      <c r="J191" s="1"/>
      <c r="K191" s="1"/>
      <c r="L191" s="194">
        <v>40777</v>
      </c>
      <c r="M191" s="1">
        <v>207149</v>
      </c>
      <c r="N191" s="194">
        <v>168444</v>
      </c>
      <c r="O191" s="194">
        <f>L191+N191</f>
        <v>209221</v>
      </c>
      <c r="P191" s="201">
        <f>O191/H188</f>
        <v>0.47618516554422363</v>
      </c>
      <c r="Q191" s="343"/>
      <c r="R191" s="349"/>
      <c r="S191" s="345"/>
      <c r="T191" s="345"/>
      <c r="U191" s="345"/>
      <c r="V191" s="345"/>
      <c r="W191" s="345"/>
      <c r="X191" s="345"/>
      <c r="Y191" s="345"/>
      <c r="Z191" s="345"/>
      <c r="AA191" s="345"/>
      <c r="AB191" s="346"/>
      <c r="AC191" s="347"/>
    </row>
    <row r="192" spans="1:29" ht="11.25" customHeight="1">
      <c r="A192" s="439"/>
      <c r="B192" s="441"/>
      <c r="C192" s="441"/>
      <c r="D192" s="46"/>
      <c r="E192" s="465"/>
      <c r="F192" s="457"/>
      <c r="G192" s="462">
        <v>2014</v>
      </c>
      <c r="H192" s="434"/>
      <c r="I192" s="33" t="s">
        <v>91</v>
      </c>
      <c r="J192" s="34"/>
      <c r="K192" s="1"/>
      <c r="L192" s="194"/>
      <c r="M192" s="1"/>
      <c r="N192" s="194"/>
      <c r="O192" s="194"/>
      <c r="P192" s="201"/>
      <c r="Q192" s="343"/>
      <c r="R192" s="349"/>
      <c r="S192" s="345"/>
      <c r="T192" s="345"/>
      <c r="U192" s="345"/>
      <c r="V192" s="345"/>
      <c r="W192" s="345"/>
      <c r="X192" s="345"/>
      <c r="Y192" s="345"/>
      <c r="Z192" s="345"/>
      <c r="AA192" s="345"/>
      <c r="AB192" s="346"/>
      <c r="AC192" s="347"/>
    </row>
    <row r="193" spans="1:29" ht="11.25" customHeight="1">
      <c r="A193" s="439"/>
      <c r="B193" s="441"/>
      <c r="C193" s="441"/>
      <c r="D193" s="46"/>
      <c r="E193" s="465"/>
      <c r="F193" s="457"/>
      <c r="G193" s="460"/>
      <c r="H193" s="10" t="s">
        <v>55</v>
      </c>
      <c r="I193" s="33" t="s">
        <v>53</v>
      </c>
      <c r="J193" s="34"/>
      <c r="K193" s="1"/>
      <c r="L193" s="194"/>
      <c r="M193" s="1"/>
      <c r="N193" s="194"/>
      <c r="O193" s="194"/>
      <c r="P193" s="201"/>
      <c r="Q193" s="343"/>
      <c r="R193" s="349"/>
      <c r="S193" s="345"/>
      <c r="T193" s="345"/>
      <c r="U193" s="345"/>
      <c r="V193" s="345"/>
      <c r="W193" s="345"/>
      <c r="X193" s="345"/>
      <c r="Y193" s="345"/>
      <c r="Z193" s="345"/>
      <c r="AA193" s="345"/>
      <c r="AB193" s="346"/>
      <c r="AC193" s="347"/>
    </row>
    <row r="194" spans="1:29" ht="11.25" customHeight="1">
      <c r="A194" s="439"/>
      <c r="B194" s="441"/>
      <c r="C194" s="441"/>
      <c r="D194" s="46"/>
      <c r="E194" s="465"/>
      <c r="F194" s="457"/>
      <c r="G194" s="460"/>
      <c r="H194" s="433">
        <f>H188+H191</f>
        <v>439369</v>
      </c>
      <c r="I194" s="33" t="s">
        <v>54</v>
      </c>
      <c r="J194" s="34"/>
      <c r="K194" s="1"/>
      <c r="L194" s="194"/>
      <c r="M194" s="1"/>
      <c r="N194" s="194"/>
      <c r="O194" s="194"/>
      <c r="P194" s="201"/>
      <c r="Q194" s="343"/>
      <c r="R194" s="349"/>
      <c r="S194" s="345"/>
      <c r="T194" s="345"/>
      <c r="U194" s="345"/>
      <c r="V194" s="345"/>
      <c r="W194" s="345"/>
      <c r="X194" s="345"/>
      <c r="Y194" s="345"/>
      <c r="Z194" s="345"/>
      <c r="AA194" s="345"/>
      <c r="AB194" s="346"/>
      <c r="AC194" s="347"/>
    </row>
    <row r="195" spans="1:29" ht="12.75">
      <c r="A195" s="439"/>
      <c r="B195" s="441"/>
      <c r="C195" s="441"/>
      <c r="D195" s="46"/>
      <c r="E195" s="465"/>
      <c r="F195" s="457"/>
      <c r="G195" s="460"/>
      <c r="H195" s="436"/>
      <c r="I195" s="33" t="s">
        <v>56</v>
      </c>
      <c r="J195" s="35">
        <f aca="true" t="shared" si="11" ref="J195:N196">J187+J189+J191+J193</f>
        <v>0</v>
      </c>
      <c r="K195" s="2">
        <f t="shared" si="11"/>
        <v>0</v>
      </c>
      <c r="L195" s="197">
        <f t="shared" si="11"/>
        <v>47973</v>
      </c>
      <c r="M195" s="2">
        <f t="shared" si="11"/>
        <v>243705</v>
      </c>
      <c r="N195" s="2">
        <f t="shared" si="11"/>
        <v>198170</v>
      </c>
      <c r="O195" s="197">
        <f>L195+N195</f>
        <v>246143</v>
      </c>
      <c r="P195" s="202">
        <f>O195/H194</f>
        <v>0.560219314516955</v>
      </c>
      <c r="Q195" s="352"/>
      <c r="R195" s="349"/>
      <c r="S195" s="345"/>
      <c r="T195" s="214"/>
      <c r="U195" s="214"/>
      <c r="V195" s="214"/>
      <c r="W195" s="214"/>
      <c r="X195" s="214"/>
      <c r="Y195" s="214"/>
      <c r="Z195" s="214"/>
      <c r="AA195" s="214"/>
      <c r="AB195" s="346"/>
      <c r="AC195" s="347"/>
    </row>
    <row r="196" spans="1:29" ht="13.5" thickBot="1">
      <c r="A196" s="440"/>
      <c r="B196" s="421"/>
      <c r="C196" s="421"/>
      <c r="D196" s="47"/>
      <c r="E196" s="466"/>
      <c r="F196" s="458"/>
      <c r="G196" s="463"/>
      <c r="H196" s="437"/>
      <c r="I196" s="36" t="s">
        <v>57</v>
      </c>
      <c r="J196" s="37">
        <f t="shared" si="11"/>
        <v>0</v>
      </c>
      <c r="K196" s="3">
        <f t="shared" si="11"/>
        <v>0</v>
      </c>
      <c r="L196" s="198">
        <f t="shared" si="11"/>
        <v>0</v>
      </c>
      <c r="M196" s="3">
        <f t="shared" si="11"/>
        <v>0</v>
      </c>
      <c r="N196" s="3">
        <f t="shared" si="11"/>
        <v>0</v>
      </c>
      <c r="O196" s="198">
        <f>L196+N196</f>
        <v>0</v>
      </c>
      <c r="P196" s="203">
        <f>O196/H194</f>
        <v>0</v>
      </c>
      <c r="Q196" s="352"/>
      <c r="R196" s="349"/>
      <c r="S196" s="345"/>
      <c r="T196" s="214"/>
      <c r="U196" s="214"/>
      <c r="V196" s="214"/>
      <c r="W196" s="214"/>
      <c r="X196" s="214"/>
      <c r="Y196" s="214"/>
      <c r="Z196" s="214"/>
      <c r="AA196" s="214"/>
      <c r="AB196" s="346"/>
      <c r="AC196" s="347"/>
    </row>
    <row r="197" spans="1:31" ht="12.75">
      <c r="A197" s="420">
        <v>20</v>
      </c>
      <c r="B197" s="420">
        <v>710</v>
      </c>
      <c r="C197" s="420">
        <v>71095</v>
      </c>
      <c r="D197" s="8"/>
      <c r="E197" s="464" t="s">
        <v>212</v>
      </c>
      <c r="F197" s="456" t="s">
        <v>94</v>
      </c>
      <c r="G197" s="459">
        <v>2013</v>
      </c>
      <c r="H197" s="9" t="s">
        <v>47</v>
      </c>
      <c r="I197" s="31" t="s">
        <v>59</v>
      </c>
      <c r="J197" s="208"/>
      <c r="K197" s="209"/>
      <c r="L197" s="210">
        <v>0</v>
      </c>
      <c r="M197" s="211">
        <v>49065</v>
      </c>
      <c r="N197" s="212">
        <v>49963</v>
      </c>
      <c r="O197" s="212">
        <f>L197+N197</f>
        <v>49963</v>
      </c>
      <c r="P197" s="213">
        <f>O197/H198</f>
        <v>0.05224588389687391</v>
      </c>
      <c r="Q197" s="352"/>
      <c r="R197" s="349"/>
      <c r="S197" s="345"/>
      <c r="T197" s="214"/>
      <c r="U197" s="214"/>
      <c r="V197" s="214"/>
      <c r="W197" s="214"/>
      <c r="X197" s="214"/>
      <c r="Y197" s="214"/>
      <c r="Z197" s="214"/>
      <c r="AA197" s="214"/>
      <c r="AB197" s="346"/>
      <c r="AC197" s="355"/>
      <c r="AD197" s="355"/>
      <c r="AE197" s="355"/>
    </row>
    <row r="198" spans="1:31" ht="10.5" customHeight="1">
      <c r="A198" s="441"/>
      <c r="B198" s="441"/>
      <c r="C198" s="441"/>
      <c r="D198" s="46"/>
      <c r="E198" s="465"/>
      <c r="F198" s="457"/>
      <c r="G198" s="460"/>
      <c r="H198" s="433">
        <v>956305</v>
      </c>
      <c r="I198" s="33" t="s">
        <v>60</v>
      </c>
      <c r="J198" s="214"/>
      <c r="K198" s="215"/>
      <c r="L198" s="216"/>
      <c r="M198" s="2"/>
      <c r="N198" s="217"/>
      <c r="O198" s="217"/>
      <c r="P198" s="218"/>
      <c r="Q198" s="352"/>
      <c r="R198" s="349"/>
      <c r="S198" s="345"/>
      <c r="T198" s="214"/>
      <c r="U198" s="214"/>
      <c r="V198" s="214"/>
      <c r="W198" s="214"/>
      <c r="X198" s="214"/>
      <c r="Y198" s="214"/>
      <c r="Z198" s="214"/>
      <c r="AA198" s="214"/>
      <c r="AB198" s="346"/>
      <c r="AC198" s="355"/>
      <c r="AD198" s="355"/>
      <c r="AE198" s="355"/>
    </row>
    <row r="199" spans="1:31" ht="10.5" customHeight="1">
      <c r="A199" s="441"/>
      <c r="B199" s="441"/>
      <c r="C199" s="441"/>
      <c r="D199" s="46"/>
      <c r="E199" s="465"/>
      <c r="F199" s="457"/>
      <c r="G199" s="460"/>
      <c r="H199" s="434"/>
      <c r="I199" s="33" t="s">
        <v>50</v>
      </c>
      <c r="J199" s="214"/>
      <c r="K199" s="215"/>
      <c r="L199" s="216"/>
      <c r="M199" s="2"/>
      <c r="N199" s="217"/>
      <c r="O199" s="217"/>
      <c r="P199" s="218"/>
      <c r="Q199" s="352"/>
      <c r="R199" s="349"/>
      <c r="S199" s="345"/>
      <c r="T199" s="214"/>
      <c r="U199" s="214"/>
      <c r="V199" s="214"/>
      <c r="W199" s="214"/>
      <c r="X199" s="214"/>
      <c r="Y199" s="214"/>
      <c r="Z199" s="214"/>
      <c r="AA199" s="214"/>
      <c r="AB199" s="346"/>
      <c r="AC199" s="355"/>
      <c r="AD199" s="355"/>
      <c r="AE199" s="355"/>
    </row>
    <row r="200" spans="1:31" ht="10.5" customHeight="1">
      <c r="A200" s="441"/>
      <c r="B200" s="441"/>
      <c r="C200" s="441"/>
      <c r="D200" s="46"/>
      <c r="E200" s="465"/>
      <c r="F200" s="457"/>
      <c r="G200" s="460"/>
      <c r="H200" s="10" t="s">
        <v>51</v>
      </c>
      <c r="I200" s="33" t="s">
        <v>52</v>
      </c>
      <c r="J200" s="214"/>
      <c r="K200" s="215"/>
      <c r="L200" s="216"/>
      <c r="M200" s="2"/>
      <c r="N200" s="217"/>
      <c r="O200" s="217"/>
      <c r="P200" s="218"/>
      <c r="Q200" s="352"/>
      <c r="R200" s="349"/>
      <c r="S200" s="345"/>
      <c r="T200" s="214"/>
      <c r="U200" s="214"/>
      <c r="V200" s="214"/>
      <c r="W200" s="214"/>
      <c r="X200" s="214"/>
      <c r="Y200" s="214"/>
      <c r="Z200" s="214"/>
      <c r="AA200" s="214"/>
      <c r="AB200" s="346"/>
      <c r="AC200" s="355"/>
      <c r="AD200" s="355"/>
      <c r="AE200" s="355"/>
    </row>
    <row r="201" spans="1:31" ht="12.75">
      <c r="A201" s="441"/>
      <c r="B201" s="441"/>
      <c r="C201" s="441"/>
      <c r="D201" s="46">
        <v>7</v>
      </c>
      <c r="E201" s="465"/>
      <c r="F201" s="457"/>
      <c r="G201" s="461"/>
      <c r="H201" s="433">
        <v>0</v>
      </c>
      <c r="I201" s="33" t="s">
        <v>90</v>
      </c>
      <c r="J201" s="214"/>
      <c r="K201" s="215"/>
      <c r="L201" s="216">
        <v>0</v>
      </c>
      <c r="M201" s="2">
        <v>147194</v>
      </c>
      <c r="N201" s="217">
        <v>130012</v>
      </c>
      <c r="O201" s="217">
        <f>L201+N201</f>
        <v>130012</v>
      </c>
      <c r="P201" s="218">
        <f>O201/H198</f>
        <v>0.1359524419510512</v>
      </c>
      <c r="Q201" s="352"/>
      <c r="R201" s="349"/>
      <c r="S201" s="345"/>
      <c r="T201" s="214"/>
      <c r="U201" s="214"/>
      <c r="V201" s="214"/>
      <c r="W201" s="214"/>
      <c r="X201" s="214"/>
      <c r="Y201" s="214"/>
      <c r="Z201" s="214"/>
      <c r="AA201" s="214"/>
      <c r="AB201" s="346"/>
      <c r="AC201" s="355"/>
      <c r="AD201" s="355"/>
      <c r="AE201" s="355"/>
    </row>
    <row r="202" spans="1:31" ht="9.75" customHeight="1">
      <c r="A202" s="441"/>
      <c r="B202" s="441"/>
      <c r="C202" s="441"/>
      <c r="D202" s="46"/>
      <c r="E202" s="465"/>
      <c r="F202" s="457"/>
      <c r="G202" s="460">
        <v>2015</v>
      </c>
      <c r="H202" s="434"/>
      <c r="I202" s="33" t="s">
        <v>91</v>
      </c>
      <c r="J202" s="214"/>
      <c r="K202" s="215"/>
      <c r="L202" s="216"/>
      <c r="M202" s="2"/>
      <c r="N202" s="217"/>
      <c r="O202" s="217"/>
      <c r="P202" s="218"/>
      <c r="Q202" s="352"/>
      <c r="R202" s="349"/>
      <c r="S202" s="345"/>
      <c r="T202" s="214"/>
      <c r="U202" s="214"/>
      <c r="V202" s="214"/>
      <c r="W202" s="214"/>
      <c r="X202" s="214"/>
      <c r="Y202" s="214"/>
      <c r="Z202" s="214"/>
      <c r="AA202" s="214"/>
      <c r="AB202" s="346"/>
      <c r="AC202" s="355"/>
      <c r="AD202" s="355"/>
      <c r="AE202" s="355"/>
    </row>
    <row r="203" spans="1:31" ht="9.75" customHeight="1">
      <c r="A203" s="441"/>
      <c r="B203" s="441"/>
      <c r="C203" s="441"/>
      <c r="D203" s="46"/>
      <c r="E203" s="465"/>
      <c r="F203" s="457"/>
      <c r="G203" s="460"/>
      <c r="H203" s="10" t="s">
        <v>55</v>
      </c>
      <c r="I203" s="33" t="s">
        <v>53</v>
      </c>
      <c r="J203" s="214"/>
      <c r="K203" s="215"/>
      <c r="L203" s="216"/>
      <c r="M203" s="2"/>
      <c r="N203" s="217"/>
      <c r="O203" s="217"/>
      <c r="P203" s="218"/>
      <c r="Q203" s="352"/>
      <c r="R203" s="349"/>
      <c r="S203" s="345"/>
      <c r="T203" s="214"/>
      <c r="U203" s="214"/>
      <c r="V203" s="214"/>
      <c r="W203" s="214"/>
      <c r="X203" s="214"/>
      <c r="Y203" s="214"/>
      <c r="Z203" s="214"/>
      <c r="AA203" s="214"/>
      <c r="AB203" s="346"/>
      <c r="AC203" s="355"/>
      <c r="AD203" s="355"/>
      <c r="AE203" s="355"/>
    </row>
    <row r="204" spans="1:31" ht="9.75" customHeight="1">
      <c r="A204" s="441"/>
      <c r="B204" s="441"/>
      <c r="C204" s="441"/>
      <c r="D204" s="46"/>
      <c r="E204" s="465"/>
      <c r="F204" s="457"/>
      <c r="G204" s="460"/>
      <c r="H204" s="433">
        <f>H198+H201</f>
        <v>956305</v>
      </c>
      <c r="I204" s="33" t="s">
        <v>54</v>
      </c>
      <c r="J204" s="214"/>
      <c r="K204" s="215"/>
      <c r="L204" s="216"/>
      <c r="M204" s="2"/>
      <c r="N204" s="217"/>
      <c r="O204" s="217"/>
      <c r="P204" s="218"/>
      <c r="Q204" s="352"/>
      <c r="R204" s="349"/>
      <c r="S204" s="345"/>
      <c r="T204" s="214"/>
      <c r="U204" s="214"/>
      <c r="V204" s="214"/>
      <c r="W204" s="214"/>
      <c r="X204" s="214"/>
      <c r="Y204" s="214"/>
      <c r="Z204" s="214"/>
      <c r="AA204" s="214"/>
      <c r="AB204" s="346"/>
      <c r="AC204" s="355"/>
      <c r="AD204" s="355"/>
      <c r="AE204" s="355"/>
    </row>
    <row r="205" spans="1:31" ht="12.75">
      <c r="A205" s="441"/>
      <c r="B205" s="441"/>
      <c r="C205" s="441"/>
      <c r="D205" s="46"/>
      <c r="E205" s="465"/>
      <c r="F205" s="457"/>
      <c r="G205" s="460"/>
      <c r="H205" s="436"/>
      <c r="I205" s="33" t="s">
        <v>56</v>
      </c>
      <c r="J205" s="214"/>
      <c r="K205" s="215"/>
      <c r="L205" s="216">
        <v>0</v>
      </c>
      <c r="M205" s="1">
        <f>M197+M199+M201+M203</f>
        <v>196259</v>
      </c>
      <c r="N205" s="1">
        <f>N197+N199+N201+N203</f>
        <v>179975</v>
      </c>
      <c r="O205" s="217">
        <f>+L205+N205</f>
        <v>179975</v>
      </c>
      <c r="P205" s="218">
        <f>O205/H204</f>
        <v>0.1881983258479251</v>
      </c>
      <c r="Q205" s="352"/>
      <c r="R205" s="349"/>
      <c r="S205" s="345"/>
      <c r="T205" s="345"/>
      <c r="U205" s="345"/>
      <c r="V205" s="345"/>
      <c r="W205" s="345"/>
      <c r="X205" s="345"/>
      <c r="Y205" s="214"/>
      <c r="Z205" s="214"/>
      <c r="AA205" s="214"/>
      <c r="AB205" s="346"/>
      <c r="AC205" s="356"/>
      <c r="AD205" s="356"/>
      <c r="AE205" s="356"/>
    </row>
    <row r="206" spans="1:31" ht="13.5" thickBot="1">
      <c r="A206" s="421"/>
      <c r="B206" s="421"/>
      <c r="C206" s="421"/>
      <c r="D206" s="47"/>
      <c r="E206" s="466"/>
      <c r="F206" s="458"/>
      <c r="G206" s="463"/>
      <c r="H206" s="437"/>
      <c r="I206" s="36" t="s">
        <v>57</v>
      </c>
      <c r="J206" s="219"/>
      <c r="K206" s="220"/>
      <c r="L206" s="221">
        <v>0</v>
      </c>
      <c r="M206" s="6">
        <f>M198+M200+M202+M204</f>
        <v>0</v>
      </c>
      <c r="N206" s="6">
        <f>N198+N200+N202+N204</f>
        <v>0</v>
      </c>
      <c r="O206" s="222">
        <f>L206+N206</f>
        <v>0</v>
      </c>
      <c r="P206" s="223">
        <f>O206/H204</f>
        <v>0</v>
      </c>
      <c r="Q206" s="352"/>
      <c r="R206" s="349"/>
      <c r="S206" s="345"/>
      <c r="T206" s="345"/>
      <c r="U206" s="345"/>
      <c r="V206" s="345"/>
      <c r="W206" s="345"/>
      <c r="X206" s="345"/>
      <c r="Y206" s="214"/>
      <c r="Z206" s="214"/>
      <c r="AA206" s="214"/>
      <c r="AB206" s="346"/>
      <c r="AC206" s="356"/>
      <c r="AD206" s="356"/>
      <c r="AE206" s="356"/>
    </row>
    <row r="207" spans="1:31" ht="9" customHeight="1">
      <c r="A207" s="441">
        <v>21</v>
      </c>
      <c r="B207" s="441">
        <v>710</v>
      </c>
      <c r="C207" s="441">
        <v>71095</v>
      </c>
      <c r="D207" s="46"/>
      <c r="E207" s="465" t="s">
        <v>213</v>
      </c>
      <c r="F207" s="457" t="s">
        <v>94</v>
      </c>
      <c r="G207" s="460">
        <v>2013</v>
      </c>
      <c r="H207" s="42" t="s">
        <v>47</v>
      </c>
      <c r="I207" s="224" t="s">
        <v>59</v>
      </c>
      <c r="J207" s="214"/>
      <c r="K207" s="215"/>
      <c r="L207" s="225"/>
      <c r="M207" s="197"/>
      <c r="N207" s="197"/>
      <c r="O207" s="197"/>
      <c r="P207" s="202"/>
      <c r="Q207" s="352"/>
      <c r="R207" s="349"/>
      <c r="S207" s="345"/>
      <c r="T207" s="214"/>
      <c r="U207" s="214"/>
      <c r="V207" s="214"/>
      <c r="W207" s="214"/>
      <c r="X207" s="214"/>
      <c r="Y207" s="214"/>
      <c r="Z207" s="214"/>
      <c r="AA207" s="214"/>
      <c r="AB207" s="346"/>
      <c r="AC207" s="356"/>
      <c r="AD207" s="356"/>
      <c r="AE207" s="356"/>
    </row>
    <row r="208" spans="1:31" ht="9" customHeight="1">
      <c r="A208" s="441"/>
      <c r="B208" s="441"/>
      <c r="C208" s="441"/>
      <c r="D208" s="46"/>
      <c r="E208" s="465"/>
      <c r="F208" s="457"/>
      <c r="G208" s="460"/>
      <c r="H208" s="433">
        <v>113528</v>
      </c>
      <c r="I208" s="33" t="s">
        <v>60</v>
      </c>
      <c r="J208" s="214"/>
      <c r="K208" s="215"/>
      <c r="L208" s="216"/>
      <c r="M208" s="217"/>
      <c r="N208" s="217"/>
      <c r="O208" s="217"/>
      <c r="P208" s="218"/>
      <c r="Q208" s="352"/>
      <c r="R208" s="349"/>
      <c r="S208" s="345"/>
      <c r="T208" s="214"/>
      <c r="U208" s="214"/>
      <c r="V208" s="214"/>
      <c r="W208" s="214"/>
      <c r="X208" s="214"/>
      <c r="Y208" s="214"/>
      <c r="Z208" s="214"/>
      <c r="AA208" s="214"/>
      <c r="AB208" s="346"/>
      <c r="AC208" s="356"/>
      <c r="AD208" s="356"/>
      <c r="AE208" s="356"/>
    </row>
    <row r="209" spans="1:31" ht="12.75">
      <c r="A209" s="441"/>
      <c r="B209" s="441"/>
      <c r="C209" s="441"/>
      <c r="D209" s="46"/>
      <c r="E209" s="465"/>
      <c r="F209" s="457"/>
      <c r="G209" s="460"/>
      <c r="H209" s="434"/>
      <c r="I209" s="33" t="s">
        <v>50</v>
      </c>
      <c r="J209" s="214"/>
      <c r="K209" s="215"/>
      <c r="L209" s="216">
        <v>0</v>
      </c>
      <c r="M209" s="2">
        <v>2160</v>
      </c>
      <c r="N209" s="217">
        <v>1580</v>
      </c>
      <c r="O209" s="217">
        <f>L209+N209</f>
        <v>1580</v>
      </c>
      <c r="P209" s="218">
        <f>O209/H208</f>
        <v>0.013917271510112043</v>
      </c>
      <c r="Q209" s="352"/>
      <c r="R209" s="349"/>
      <c r="S209" s="345"/>
      <c r="T209" s="214"/>
      <c r="U209" s="214"/>
      <c r="V209" s="214"/>
      <c r="W209" s="214"/>
      <c r="X209" s="214"/>
      <c r="Y209" s="214"/>
      <c r="Z209" s="214"/>
      <c r="AA209" s="214"/>
      <c r="AB209" s="346"/>
      <c r="AC209" s="356"/>
      <c r="AD209" s="356"/>
      <c r="AE209" s="356"/>
    </row>
    <row r="210" spans="1:31" ht="12.75">
      <c r="A210" s="441"/>
      <c r="B210" s="441"/>
      <c r="C210" s="441"/>
      <c r="D210" s="46"/>
      <c r="E210" s="465"/>
      <c r="F210" s="457"/>
      <c r="G210" s="460"/>
      <c r="H210" s="10" t="s">
        <v>51</v>
      </c>
      <c r="I210" s="33" t="s">
        <v>52</v>
      </c>
      <c r="J210" s="214"/>
      <c r="K210" s="215"/>
      <c r="L210" s="216">
        <v>0</v>
      </c>
      <c r="M210" s="2">
        <v>2025</v>
      </c>
      <c r="N210" s="217">
        <v>1930</v>
      </c>
      <c r="O210" s="217">
        <f>L210+N210</f>
        <v>1930</v>
      </c>
      <c r="P210" s="218">
        <f>O210/H211</f>
        <v>0.14296296296296296</v>
      </c>
      <c r="Q210" s="352"/>
      <c r="R210" s="349"/>
      <c r="S210" s="345"/>
      <c r="T210" s="214"/>
      <c r="U210" s="214"/>
      <c r="V210" s="214"/>
      <c r="W210" s="214"/>
      <c r="X210" s="214"/>
      <c r="Y210" s="214"/>
      <c r="Z210" s="214"/>
      <c r="AA210" s="214"/>
      <c r="AB210" s="346"/>
      <c r="AC210" s="356"/>
      <c r="AD210" s="356"/>
      <c r="AE210" s="356"/>
    </row>
    <row r="211" spans="1:31" ht="12.75">
      <c r="A211" s="441"/>
      <c r="B211" s="441"/>
      <c r="C211" s="441"/>
      <c r="D211" s="46">
        <v>7</v>
      </c>
      <c r="E211" s="465"/>
      <c r="F211" s="457"/>
      <c r="G211" s="461"/>
      <c r="H211" s="433">
        <v>13500</v>
      </c>
      <c r="I211" s="33" t="s">
        <v>90</v>
      </c>
      <c r="J211" s="214"/>
      <c r="K211" s="215"/>
      <c r="L211" s="216">
        <v>0</v>
      </c>
      <c r="M211" s="2">
        <v>12240</v>
      </c>
      <c r="N211" s="217">
        <v>8950</v>
      </c>
      <c r="O211" s="217">
        <f>L211+N211</f>
        <v>8950</v>
      </c>
      <c r="P211" s="218">
        <f>O211/H208</f>
        <v>0.07883517722500176</v>
      </c>
      <c r="Q211" s="352"/>
      <c r="R211" s="349"/>
      <c r="S211" s="345"/>
      <c r="T211" s="214"/>
      <c r="U211" s="214"/>
      <c r="V211" s="214"/>
      <c r="W211" s="214"/>
      <c r="X211" s="214"/>
      <c r="Y211" s="214"/>
      <c r="Z211" s="214"/>
      <c r="AA211" s="214"/>
      <c r="AB211" s="346"/>
      <c r="AC211" s="356"/>
      <c r="AD211" s="356"/>
      <c r="AE211" s="356"/>
    </row>
    <row r="212" spans="1:31" ht="12.75">
      <c r="A212" s="441"/>
      <c r="B212" s="441"/>
      <c r="C212" s="441"/>
      <c r="D212" s="46"/>
      <c r="E212" s="465"/>
      <c r="F212" s="457"/>
      <c r="G212" s="460">
        <v>2014</v>
      </c>
      <c r="H212" s="434"/>
      <c r="I212" s="33" t="s">
        <v>91</v>
      </c>
      <c r="J212" s="214"/>
      <c r="K212" s="215"/>
      <c r="L212" s="216">
        <v>0</v>
      </c>
      <c r="M212" s="2">
        <v>11475</v>
      </c>
      <c r="N212" s="217">
        <v>10936</v>
      </c>
      <c r="O212" s="217">
        <f>L212+N212</f>
        <v>10936</v>
      </c>
      <c r="P212" s="218">
        <f>O212/H211</f>
        <v>0.8100740740740741</v>
      </c>
      <c r="Q212" s="352"/>
      <c r="R212" s="349"/>
      <c r="S212" s="345"/>
      <c r="T212" s="214"/>
      <c r="U212" s="214"/>
      <c r="V212" s="214"/>
      <c r="W212" s="214"/>
      <c r="X212" s="214"/>
      <c r="Y212" s="214"/>
      <c r="Z212" s="214"/>
      <c r="AA212" s="214"/>
      <c r="AB212" s="346"/>
      <c r="AC212" s="356"/>
      <c r="AD212" s="356"/>
      <c r="AE212" s="356"/>
    </row>
    <row r="213" spans="1:31" ht="10.5" customHeight="1">
      <c r="A213" s="441"/>
      <c r="B213" s="441"/>
      <c r="C213" s="441"/>
      <c r="D213" s="46"/>
      <c r="E213" s="465"/>
      <c r="F213" s="457"/>
      <c r="G213" s="460"/>
      <c r="H213" s="10" t="s">
        <v>55</v>
      </c>
      <c r="I213" s="33" t="s">
        <v>53</v>
      </c>
      <c r="J213" s="214"/>
      <c r="K213" s="215"/>
      <c r="L213" s="216"/>
      <c r="M213" s="2"/>
      <c r="N213" s="217"/>
      <c r="O213" s="217"/>
      <c r="P213" s="218"/>
      <c r="Q213" s="352"/>
      <c r="R213" s="349"/>
      <c r="S213" s="345"/>
      <c r="T213" s="214"/>
      <c r="U213" s="214"/>
      <c r="V213" s="214"/>
      <c r="W213" s="214"/>
      <c r="X213" s="214"/>
      <c r="Y213" s="214"/>
      <c r="Z213" s="214"/>
      <c r="AA213" s="214"/>
      <c r="AB213" s="346"/>
      <c r="AC213" s="356"/>
      <c r="AD213" s="356"/>
      <c r="AE213" s="356"/>
    </row>
    <row r="214" spans="1:31" ht="10.5" customHeight="1">
      <c r="A214" s="441"/>
      <c r="B214" s="441"/>
      <c r="C214" s="441"/>
      <c r="D214" s="46"/>
      <c r="E214" s="465"/>
      <c r="F214" s="457"/>
      <c r="G214" s="460"/>
      <c r="H214" s="433">
        <f>H208+H211</f>
        <v>127028</v>
      </c>
      <c r="I214" s="33" t="s">
        <v>54</v>
      </c>
      <c r="J214" s="214"/>
      <c r="K214" s="215"/>
      <c r="L214" s="216"/>
      <c r="M214" s="2"/>
      <c r="N214" s="217"/>
      <c r="O214" s="217"/>
      <c r="P214" s="218"/>
      <c r="Q214" s="352"/>
      <c r="R214" s="349"/>
      <c r="S214" s="345"/>
      <c r="T214" s="214"/>
      <c r="U214" s="214"/>
      <c r="V214" s="214"/>
      <c r="W214" s="214"/>
      <c r="X214" s="214"/>
      <c r="Y214" s="214"/>
      <c r="Z214" s="214"/>
      <c r="AA214" s="214"/>
      <c r="AB214" s="346"/>
      <c r="AC214" s="356"/>
      <c r="AD214" s="356"/>
      <c r="AE214" s="356"/>
    </row>
    <row r="215" spans="1:31" ht="12.75">
      <c r="A215" s="441"/>
      <c r="B215" s="441"/>
      <c r="C215" s="441"/>
      <c r="D215" s="46"/>
      <c r="E215" s="465"/>
      <c r="F215" s="457"/>
      <c r="G215" s="460"/>
      <c r="H215" s="436"/>
      <c r="I215" s="33" t="s">
        <v>56</v>
      </c>
      <c r="J215" s="214"/>
      <c r="K215" s="215"/>
      <c r="L215" s="216">
        <v>0</v>
      </c>
      <c r="M215" s="1">
        <f>M207+M209+M211+M213</f>
        <v>14400</v>
      </c>
      <c r="N215" s="1">
        <f>N207+N209+N211+N213</f>
        <v>10530</v>
      </c>
      <c r="O215" s="217">
        <f>L215+N215</f>
        <v>10530</v>
      </c>
      <c r="P215" s="218">
        <f>O215/H208</f>
        <v>0.0927524487351138</v>
      </c>
      <c r="Q215" s="352"/>
      <c r="R215" s="349"/>
      <c r="S215" s="345"/>
      <c r="T215" s="345"/>
      <c r="U215" s="345"/>
      <c r="V215" s="345"/>
      <c r="W215" s="345"/>
      <c r="X215" s="345"/>
      <c r="Y215" s="214"/>
      <c r="Z215" s="214"/>
      <c r="AA215" s="214"/>
      <c r="AB215" s="346"/>
      <c r="AC215" s="356"/>
      <c r="AD215" s="356"/>
      <c r="AE215" s="356"/>
    </row>
    <row r="216" spans="1:31" ht="13.5" thickBot="1">
      <c r="A216" s="421"/>
      <c r="B216" s="421"/>
      <c r="C216" s="421"/>
      <c r="D216" s="46"/>
      <c r="E216" s="466"/>
      <c r="F216" s="458"/>
      <c r="G216" s="463"/>
      <c r="H216" s="437"/>
      <c r="I216" s="36" t="s">
        <v>57</v>
      </c>
      <c r="J216" s="214"/>
      <c r="K216" s="215"/>
      <c r="L216" s="221">
        <v>0</v>
      </c>
      <c r="M216" s="6">
        <f>M208+M210+M212+M214</f>
        <v>13500</v>
      </c>
      <c r="N216" s="6">
        <f>N208+N210+N212+N214</f>
        <v>12866</v>
      </c>
      <c r="O216" s="222">
        <f>L216+N216</f>
        <v>12866</v>
      </c>
      <c r="P216" s="223">
        <f>O216/H211</f>
        <v>0.953037037037037</v>
      </c>
      <c r="Q216" s="352"/>
      <c r="R216" s="349"/>
      <c r="S216" s="345"/>
      <c r="T216" s="345"/>
      <c r="U216" s="345"/>
      <c r="V216" s="345"/>
      <c r="W216" s="345"/>
      <c r="X216" s="345"/>
      <c r="Y216" s="214"/>
      <c r="Z216" s="214"/>
      <c r="AA216" s="214"/>
      <c r="AB216" s="346"/>
      <c r="AC216" s="356"/>
      <c r="AD216" s="356"/>
      <c r="AE216" s="356"/>
    </row>
    <row r="217" spans="1:29" ht="12.75" customHeight="1">
      <c r="A217" s="438">
        <f>A207+1</f>
        <v>22</v>
      </c>
      <c r="B217" s="420">
        <v>750</v>
      </c>
      <c r="C217" s="420">
        <v>75095</v>
      </c>
      <c r="D217" s="8">
        <v>2</v>
      </c>
      <c r="E217" s="464" t="s">
        <v>165</v>
      </c>
      <c r="F217" s="456" t="s">
        <v>166</v>
      </c>
      <c r="G217" s="459">
        <v>2012</v>
      </c>
      <c r="H217" s="9" t="s">
        <v>47</v>
      </c>
      <c r="I217" s="31" t="s">
        <v>59</v>
      </c>
      <c r="J217" s="5"/>
      <c r="K217" s="5"/>
      <c r="L217" s="192">
        <v>0</v>
      </c>
      <c r="M217" s="192">
        <v>18093</v>
      </c>
      <c r="N217" s="192">
        <v>14176</v>
      </c>
      <c r="O217" s="192">
        <f>L217+N217</f>
        <v>14176</v>
      </c>
      <c r="P217" s="193">
        <f>O217/H218</f>
        <v>0.05646503995092767</v>
      </c>
      <c r="Q217" s="343"/>
      <c r="R217" s="349"/>
      <c r="S217" s="345"/>
      <c r="T217" s="345"/>
      <c r="U217" s="345"/>
      <c r="V217" s="345"/>
      <c r="W217" s="345"/>
      <c r="X217" s="345"/>
      <c r="Y217" s="345"/>
      <c r="Z217" s="345"/>
      <c r="AA217" s="345"/>
      <c r="AB217" s="346"/>
      <c r="AC217" s="347"/>
    </row>
    <row r="218" spans="1:29" ht="10.5" customHeight="1">
      <c r="A218" s="439"/>
      <c r="B218" s="441"/>
      <c r="C218" s="441"/>
      <c r="D218" s="46"/>
      <c r="E218" s="465"/>
      <c r="F218" s="457"/>
      <c r="G218" s="460"/>
      <c r="H218" s="433">
        <v>251058</v>
      </c>
      <c r="I218" s="33" t="s">
        <v>60</v>
      </c>
      <c r="J218" s="34"/>
      <c r="K218" s="1"/>
      <c r="L218" s="194"/>
      <c r="M218" s="194"/>
      <c r="N218" s="194"/>
      <c r="O218" s="194"/>
      <c r="P218" s="201"/>
      <c r="Q218" s="343"/>
      <c r="R218" s="349"/>
      <c r="S218" s="345"/>
      <c r="T218" s="345"/>
      <c r="U218" s="345"/>
      <c r="V218" s="345"/>
      <c r="W218" s="345"/>
      <c r="X218" s="345"/>
      <c r="Y218" s="345"/>
      <c r="Z218" s="345"/>
      <c r="AA218" s="345"/>
      <c r="AB218" s="346"/>
      <c r="AC218" s="347"/>
    </row>
    <row r="219" spans="1:29" ht="10.5" customHeight="1">
      <c r="A219" s="439"/>
      <c r="B219" s="441"/>
      <c r="C219" s="441"/>
      <c r="D219" s="46"/>
      <c r="E219" s="465"/>
      <c r="F219" s="457"/>
      <c r="G219" s="460"/>
      <c r="H219" s="434"/>
      <c r="I219" s="33" t="s">
        <v>50</v>
      </c>
      <c r="J219" s="34"/>
      <c r="K219" s="1"/>
      <c r="L219" s="194"/>
      <c r="M219" s="194"/>
      <c r="N219" s="194"/>
      <c r="O219" s="194"/>
      <c r="P219" s="201"/>
      <c r="Q219" s="343"/>
      <c r="R219" s="349"/>
      <c r="S219" s="345"/>
      <c r="T219" s="345"/>
      <c r="U219" s="345"/>
      <c r="V219" s="345"/>
      <c r="W219" s="345"/>
      <c r="X219" s="345"/>
      <c r="Y219" s="345"/>
      <c r="Z219" s="345"/>
      <c r="AA219" s="345"/>
      <c r="AB219" s="346"/>
      <c r="AC219" s="347"/>
    </row>
    <row r="220" spans="1:29" ht="10.5" customHeight="1">
      <c r="A220" s="439"/>
      <c r="B220" s="441"/>
      <c r="C220" s="441"/>
      <c r="D220" s="46"/>
      <c r="E220" s="465"/>
      <c r="F220" s="457"/>
      <c r="G220" s="460"/>
      <c r="H220" s="10" t="s">
        <v>51</v>
      </c>
      <c r="I220" s="33" t="s">
        <v>52</v>
      </c>
      <c r="J220" s="34"/>
      <c r="K220" s="1"/>
      <c r="L220" s="194"/>
      <c r="M220" s="194"/>
      <c r="N220" s="194"/>
      <c r="O220" s="194"/>
      <c r="P220" s="201"/>
      <c r="Q220" s="343"/>
      <c r="R220" s="349"/>
      <c r="S220" s="345"/>
      <c r="T220" s="345"/>
      <c r="U220" s="345"/>
      <c r="V220" s="345"/>
      <c r="W220" s="345"/>
      <c r="X220" s="345"/>
      <c r="Y220" s="345"/>
      <c r="Z220" s="345"/>
      <c r="AA220" s="345"/>
      <c r="AB220" s="346"/>
      <c r="AC220" s="347"/>
    </row>
    <row r="221" spans="1:29" ht="12.75">
      <c r="A221" s="439"/>
      <c r="B221" s="441"/>
      <c r="C221" s="441"/>
      <c r="D221" s="46">
        <v>1</v>
      </c>
      <c r="E221" s="465"/>
      <c r="F221" s="457"/>
      <c r="G221" s="461"/>
      <c r="H221" s="433">
        <v>0</v>
      </c>
      <c r="I221" s="33" t="s">
        <v>90</v>
      </c>
      <c r="J221" s="1"/>
      <c r="K221" s="1"/>
      <c r="L221" s="194">
        <v>0</v>
      </c>
      <c r="M221" s="194">
        <v>162805</v>
      </c>
      <c r="N221" s="194">
        <v>127580</v>
      </c>
      <c r="O221" s="194">
        <f>L221+N221</f>
        <v>127580</v>
      </c>
      <c r="P221" s="201">
        <f>O221/H218</f>
        <v>0.5081694269849995</v>
      </c>
      <c r="Q221" s="343"/>
      <c r="R221" s="349"/>
      <c r="S221" s="345"/>
      <c r="T221" s="345"/>
      <c r="U221" s="345"/>
      <c r="V221" s="345"/>
      <c r="W221" s="345"/>
      <c r="X221" s="345"/>
      <c r="Y221" s="345"/>
      <c r="Z221" s="345"/>
      <c r="AA221" s="345"/>
      <c r="AB221" s="346"/>
      <c r="AC221" s="347"/>
    </row>
    <row r="222" spans="1:29" ht="10.5" customHeight="1">
      <c r="A222" s="439"/>
      <c r="B222" s="441"/>
      <c r="C222" s="441"/>
      <c r="D222" s="46"/>
      <c r="E222" s="465"/>
      <c r="F222" s="457"/>
      <c r="G222" s="462">
        <v>2014</v>
      </c>
      <c r="H222" s="434"/>
      <c r="I222" s="33" t="s">
        <v>91</v>
      </c>
      <c r="J222" s="34"/>
      <c r="K222" s="1"/>
      <c r="L222" s="194"/>
      <c r="M222" s="194"/>
      <c r="N222" s="194"/>
      <c r="O222" s="194"/>
      <c r="P222" s="201"/>
      <c r="Q222" s="343"/>
      <c r="R222" s="349"/>
      <c r="S222" s="345"/>
      <c r="T222" s="345"/>
      <c r="U222" s="345"/>
      <c r="V222" s="345"/>
      <c r="W222" s="345"/>
      <c r="X222" s="345"/>
      <c r="Y222" s="345"/>
      <c r="Z222" s="345"/>
      <c r="AA222" s="345"/>
      <c r="AB222" s="346"/>
      <c r="AC222" s="347"/>
    </row>
    <row r="223" spans="1:29" ht="10.5" customHeight="1">
      <c r="A223" s="439"/>
      <c r="B223" s="441"/>
      <c r="C223" s="441"/>
      <c r="D223" s="46"/>
      <c r="E223" s="465"/>
      <c r="F223" s="457"/>
      <c r="G223" s="460"/>
      <c r="H223" s="10" t="s">
        <v>55</v>
      </c>
      <c r="I223" s="33" t="s">
        <v>53</v>
      </c>
      <c r="J223" s="34"/>
      <c r="K223" s="1"/>
      <c r="L223" s="194"/>
      <c r="M223" s="194"/>
      <c r="N223" s="194"/>
      <c r="O223" s="194"/>
      <c r="P223" s="201"/>
      <c r="Q223" s="343"/>
      <c r="R223" s="349"/>
      <c r="S223" s="345"/>
      <c r="T223" s="345"/>
      <c r="U223" s="345"/>
      <c r="V223" s="345"/>
      <c r="W223" s="345"/>
      <c r="X223" s="345"/>
      <c r="Y223" s="345"/>
      <c r="Z223" s="345"/>
      <c r="AA223" s="345"/>
      <c r="AB223" s="346"/>
      <c r="AC223" s="347"/>
    </row>
    <row r="224" spans="1:29" ht="10.5" customHeight="1">
      <c r="A224" s="439"/>
      <c r="B224" s="441"/>
      <c r="C224" s="441"/>
      <c r="D224" s="46"/>
      <c r="E224" s="465"/>
      <c r="F224" s="457"/>
      <c r="G224" s="460"/>
      <c r="H224" s="433">
        <f>H218+H221</f>
        <v>251058</v>
      </c>
      <c r="I224" s="33" t="s">
        <v>54</v>
      </c>
      <c r="J224" s="34"/>
      <c r="K224" s="1"/>
      <c r="L224" s="194"/>
      <c r="M224" s="194"/>
      <c r="N224" s="194"/>
      <c r="O224" s="194"/>
      <c r="P224" s="201"/>
      <c r="Q224" s="343"/>
      <c r="R224" s="349"/>
      <c r="S224" s="345"/>
      <c r="T224" s="345"/>
      <c r="U224" s="345"/>
      <c r="V224" s="345"/>
      <c r="W224" s="345"/>
      <c r="X224" s="345"/>
      <c r="Y224" s="345"/>
      <c r="Z224" s="345"/>
      <c r="AA224" s="345"/>
      <c r="AB224" s="346"/>
      <c r="AC224" s="347"/>
    </row>
    <row r="225" spans="1:29" ht="12.75">
      <c r="A225" s="439"/>
      <c r="B225" s="441"/>
      <c r="C225" s="441"/>
      <c r="D225" s="46"/>
      <c r="E225" s="465"/>
      <c r="F225" s="457"/>
      <c r="G225" s="460"/>
      <c r="H225" s="436"/>
      <c r="I225" s="33" t="s">
        <v>56</v>
      </c>
      <c r="J225" s="35">
        <f>J217+J219+J221+J223</f>
        <v>0</v>
      </c>
      <c r="K225" s="2">
        <f>K217+K219+K221+K223</f>
        <v>0</v>
      </c>
      <c r="L225" s="197">
        <v>0</v>
      </c>
      <c r="M225" s="197">
        <f aca="true" t="shared" si="12" ref="M225:O226">M217+M219+M221+M223</f>
        <v>180898</v>
      </c>
      <c r="N225" s="197">
        <f t="shared" si="12"/>
        <v>141756</v>
      </c>
      <c r="O225" s="197">
        <f t="shared" si="12"/>
        <v>141756</v>
      </c>
      <c r="P225" s="202">
        <f>O225/H224</f>
        <v>0.5646344669359271</v>
      </c>
      <c r="Q225" s="352"/>
      <c r="R225" s="349"/>
      <c r="S225" s="345"/>
      <c r="T225" s="214"/>
      <c r="U225" s="214"/>
      <c r="V225" s="214"/>
      <c r="W225" s="214"/>
      <c r="X225" s="214"/>
      <c r="Y225" s="214"/>
      <c r="Z225" s="214"/>
      <c r="AA225" s="214"/>
      <c r="AB225" s="346"/>
      <c r="AC225" s="347"/>
    </row>
    <row r="226" spans="1:29" ht="13.5" thickBot="1">
      <c r="A226" s="440"/>
      <c r="B226" s="421"/>
      <c r="C226" s="421"/>
      <c r="D226" s="47"/>
      <c r="E226" s="466"/>
      <c r="F226" s="458"/>
      <c r="G226" s="463"/>
      <c r="H226" s="437"/>
      <c r="I226" s="36" t="s">
        <v>57</v>
      </c>
      <c r="J226" s="37">
        <f>J218+J220+J222+J224</f>
        <v>0</v>
      </c>
      <c r="K226" s="3">
        <f>K218+K220+K222+K224</f>
        <v>0</v>
      </c>
      <c r="L226" s="198">
        <v>0</v>
      </c>
      <c r="M226" s="198">
        <f t="shared" si="12"/>
        <v>0</v>
      </c>
      <c r="N226" s="198">
        <f t="shared" si="12"/>
        <v>0</v>
      </c>
      <c r="O226" s="198">
        <f t="shared" si="12"/>
        <v>0</v>
      </c>
      <c r="P226" s="203">
        <f>O226/H224</f>
        <v>0</v>
      </c>
      <c r="Q226" s="352"/>
      <c r="R226" s="349"/>
      <c r="S226" s="345"/>
      <c r="T226" s="214"/>
      <c r="U226" s="214"/>
      <c r="V226" s="214"/>
      <c r="W226" s="214"/>
      <c r="X226" s="214"/>
      <c r="Y226" s="214"/>
      <c r="Z226" s="214"/>
      <c r="AA226" s="214"/>
      <c r="AB226" s="346"/>
      <c r="AC226" s="347"/>
    </row>
    <row r="227" spans="1:33" ht="12.75" customHeight="1" thickBot="1">
      <c r="A227" s="467">
        <f>A217+1</f>
        <v>23</v>
      </c>
      <c r="B227" s="468">
        <v>750</v>
      </c>
      <c r="C227" s="468">
        <v>75023</v>
      </c>
      <c r="D227" s="51" t="s">
        <v>208</v>
      </c>
      <c r="E227" s="469" t="s">
        <v>93</v>
      </c>
      <c r="F227" s="458" t="s">
        <v>111</v>
      </c>
      <c r="G227" s="461">
        <v>2010</v>
      </c>
      <c r="H227" s="42" t="s">
        <v>47</v>
      </c>
      <c r="I227" s="224" t="s">
        <v>59</v>
      </c>
      <c r="J227" s="358">
        <f>43843+2062</f>
        <v>45905</v>
      </c>
      <c r="K227" s="359">
        <f>247277+14884</f>
        <v>262161</v>
      </c>
      <c r="L227" s="194">
        <v>1791121</v>
      </c>
      <c r="M227" s="360">
        <v>288759</v>
      </c>
      <c r="N227" s="194">
        <v>258700</v>
      </c>
      <c r="O227" s="194">
        <f>L227+N227</f>
        <v>2049821</v>
      </c>
      <c r="P227" s="201">
        <f>O227/H228</f>
        <v>0.2196953384830845</v>
      </c>
      <c r="Q227" s="343"/>
      <c r="R227" s="349"/>
      <c r="S227" s="361"/>
      <c r="T227" s="361"/>
      <c r="U227" s="362"/>
      <c r="V227" s="345"/>
      <c r="W227" s="345"/>
      <c r="X227" s="345"/>
      <c r="Y227" s="345"/>
      <c r="Z227" s="345"/>
      <c r="AA227" s="345"/>
      <c r="AB227" s="346"/>
      <c r="AC227" s="355"/>
      <c r="AD227" s="355"/>
      <c r="AE227" s="355"/>
      <c r="AF227" s="354"/>
      <c r="AG227" s="354"/>
    </row>
    <row r="228" spans="1:33" ht="13.5" thickBot="1">
      <c r="A228" s="439"/>
      <c r="B228" s="468"/>
      <c r="C228" s="468"/>
      <c r="D228" s="51">
        <v>9</v>
      </c>
      <c r="E228" s="447"/>
      <c r="F228" s="445"/>
      <c r="G228" s="428"/>
      <c r="H228" s="433">
        <v>9330289</v>
      </c>
      <c r="I228" s="33" t="s">
        <v>60</v>
      </c>
      <c r="J228" s="18"/>
      <c r="K228" s="1">
        <f>246900+90203+21125</f>
        <v>358228</v>
      </c>
      <c r="L228" s="194">
        <v>2032741</v>
      </c>
      <c r="M228" s="1">
        <v>154005</v>
      </c>
      <c r="N228" s="194">
        <v>123004</v>
      </c>
      <c r="O228" s="194">
        <f>L228+N228</f>
        <v>2155745</v>
      </c>
      <c r="P228" s="201">
        <f>O228/H231</f>
        <v>0.1804534873831685</v>
      </c>
      <c r="Q228" s="343"/>
      <c r="R228" s="349"/>
      <c r="S228" s="361"/>
      <c r="T228" s="361"/>
      <c r="U228" s="345"/>
      <c r="V228" s="345"/>
      <c r="W228" s="345"/>
      <c r="X228" s="345"/>
      <c r="Y228" s="345"/>
      <c r="Z228" s="345"/>
      <c r="AA228" s="345"/>
      <c r="AB228" s="346"/>
      <c r="AC228" s="355"/>
      <c r="AD228" s="355"/>
      <c r="AE228" s="355"/>
      <c r="AF228" s="354"/>
      <c r="AG228" s="354"/>
    </row>
    <row r="229" spans="1:33" ht="12.75" customHeight="1" thickBot="1">
      <c r="A229" s="439"/>
      <c r="B229" s="468"/>
      <c r="C229" s="468"/>
      <c r="D229" s="51"/>
      <c r="E229" s="447"/>
      <c r="F229" s="445"/>
      <c r="G229" s="428"/>
      <c r="H229" s="434"/>
      <c r="I229" s="33" t="s">
        <v>50</v>
      </c>
      <c r="J229" s="18"/>
      <c r="K229" s="1"/>
      <c r="L229" s="194"/>
      <c r="M229" s="1"/>
      <c r="N229" s="194"/>
      <c r="O229" s="194"/>
      <c r="P229" s="201"/>
      <c r="Q229" s="343"/>
      <c r="R229" s="349"/>
      <c r="S229" s="361"/>
      <c r="T229" s="361"/>
      <c r="U229" s="345"/>
      <c r="V229" s="345"/>
      <c r="W229" s="345"/>
      <c r="X229" s="345"/>
      <c r="Y229" s="345"/>
      <c r="Z229" s="345"/>
      <c r="AA229" s="345"/>
      <c r="AB229" s="346"/>
      <c r="AC229" s="355"/>
      <c r="AD229" s="355"/>
      <c r="AE229" s="355"/>
      <c r="AF229" s="354"/>
      <c r="AG229" s="354"/>
    </row>
    <row r="230" spans="1:33" ht="12.75" customHeight="1" thickBot="1">
      <c r="A230" s="439"/>
      <c r="B230" s="468"/>
      <c r="C230" s="468"/>
      <c r="D230" s="51"/>
      <c r="E230" s="447"/>
      <c r="F230" s="445"/>
      <c r="G230" s="428"/>
      <c r="H230" s="10" t="s">
        <v>51</v>
      </c>
      <c r="I230" s="33" t="s">
        <v>52</v>
      </c>
      <c r="J230" s="18"/>
      <c r="K230" s="1"/>
      <c r="L230" s="194"/>
      <c r="M230" s="1"/>
      <c r="N230" s="194"/>
      <c r="O230" s="194"/>
      <c r="P230" s="201"/>
      <c r="Q230" s="343"/>
      <c r="R230" s="349"/>
      <c r="S230" s="361"/>
      <c r="T230" s="361"/>
      <c r="U230" s="345"/>
      <c r="V230" s="345"/>
      <c r="W230" s="345"/>
      <c r="X230" s="345"/>
      <c r="Y230" s="345"/>
      <c r="Z230" s="345"/>
      <c r="AA230" s="345"/>
      <c r="AB230" s="346"/>
      <c r="AC230" s="355"/>
      <c r="AD230" s="355"/>
      <c r="AE230" s="355"/>
      <c r="AF230" s="354"/>
      <c r="AG230" s="354"/>
    </row>
    <row r="231" spans="1:33" ht="13.5" thickBot="1">
      <c r="A231" s="439"/>
      <c r="B231" s="468"/>
      <c r="C231" s="468"/>
      <c r="D231" s="51">
        <v>7</v>
      </c>
      <c r="E231" s="447"/>
      <c r="F231" s="445"/>
      <c r="G231" s="428"/>
      <c r="H231" s="433">
        <v>11946264</v>
      </c>
      <c r="I231" s="33" t="s">
        <v>90</v>
      </c>
      <c r="J231" s="18">
        <v>131526</v>
      </c>
      <c r="K231" s="1">
        <v>741825</v>
      </c>
      <c r="L231" s="194">
        <v>5052496</v>
      </c>
      <c r="M231" s="1">
        <v>647862</v>
      </c>
      <c r="N231" s="194">
        <v>565080</v>
      </c>
      <c r="O231" s="194">
        <f>L231+N231</f>
        <v>5617576</v>
      </c>
      <c r="P231" s="201">
        <f>O231/H228</f>
        <v>0.6020795282975694</v>
      </c>
      <c r="Q231" s="343"/>
      <c r="R231" s="349"/>
      <c r="S231" s="361"/>
      <c r="T231" s="363"/>
      <c r="U231" s="345"/>
      <c r="V231" s="345"/>
      <c r="W231" s="345"/>
      <c r="X231" s="345"/>
      <c r="Y231" s="345"/>
      <c r="Z231" s="345"/>
      <c r="AA231" s="345"/>
      <c r="AB231" s="346"/>
      <c r="AC231" s="355"/>
      <c r="AD231" s="355"/>
      <c r="AE231" s="355"/>
      <c r="AF231" s="354"/>
      <c r="AG231" s="354"/>
    </row>
    <row r="232" spans="1:33" ht="13.5" thickBot="1">
      <c r="A232" s="439"/>
      <c r="B232" s="468">
        <v>801</v>
      </c>
      <c r="C232" s="468">
        <v>80195</v>
      </c>
      <c r="D232" s="51">
        <v>7</v>
      </c>
      <c r="E232" s="447"/>
      <c r="F232" s="445"/>
      <c r="G232" s="428">
        <v>2013</v>
      </c>
      <c r="H232" s="434"/>
      <c r="I232" s="33" t="s">
        <v>91</v>
      </c>
      <c r="J232" s="18"/>
      <c r="K232" s="1">
        <v>1074684</v>
      </c>
      <c r="L232" s="194">
        <v>6098219</v>
      </c>
      <c r="M232" s="1">
        <v>462011</v>
      </c>
      <c r="N232" s="194">
        <v>369010</v>
      </c>
      <c r="O232" s="194">
        <f>L232+N232</f>
        <v>6467229</v>
      </c>
      <c r="P232" s="201">
        <f>O232/H231</f>
        <v>0.5413599599004342</v>
      </c>
      <c r="Q232" s="343"/>
      <c r="R232" s="349"/>
      <c r="S232" s="361"/>
      <c r="T232" s="361"/>
      <c r="U232" s="345"/>
      <c r="V232" s="345"/>
      <c r="W232" s="345"/>
      <c r="X232" s="345"/>
      <c r="Y232" s="345"/>
      <c r="Z232" s="345"/>
      <c r="AA232" s="345"/>
      <c r="AB232" s="346"/>
      <c r="AC232" s="355"/>
      <c r="AD232" s="355"/>
      <c r="AE232" s="355"/>
      <c r="AF232" s="354"/>
      <c r="AG232" s="354"/>
    </row>
    <row r="233" spans="1:33" ht="12" customHeight="1" thickBot="1">
      <c r="A233" s="439"/>
      <c r="B233" s="468"/>
      <c r="C233" s="468"/>
      <c r="D233" s="51"/>
      <c r="E233" s="447"/>
      <c r="F233" s="445"/>
      <c r="G233" s="428"/>
      <c r="H233" s="10" t="s">
        <v>55</v>
      </c>
      <c r="I233" s="33" t="s">
        <v>53</v>
      </c>
      <c r="J233" s="18"/>
      <c r="K233" s="1"/>
      <c r="L233" s="194"/>
      <c r="M233" s="1"/>
      <c r="N233" s="194"/>
      <c r="O233" s="194"/>
      <c r="P233" s="201"/>
      <c r="Q233" s="343"/>
      <c r="R233" s="349"/>
      <c r="S233" s="361"/>
      <c r="T233" s="361"/>
      <c r="U233" s="345"/>
      <c r="V233" s="345"/>
      <c r="W233" s="345"/>
      <c r="X233" s="345"/>
      <c r="Y233" s="345"/>
      <c r="Z233" s="345"/>
      <c r="AA233" s="345"/>
      <c r="AB233" s="346"/>
      <c r="AC233" s="355"/>
      <c r="AD233" s="355"/>
      <c r="AE233" s="355"/>
      <c r="AF233" s="354"/>
      <c r="AG233" s="354"/>
    </row>
    <row r="234" spans="1:33" ht="12" customHeight="1" thickBot="1">
      <c r="A234" s="439"/>
      <c r="B234" s="468"/>
      <c r="C234" s="468"/>
      <c r="D234" s="51"/>
      <c r="E234" s="447"/>
      <c r="F234" s="445"/>
      <c r="G234" s="428"/>
      <c r="H234" s="433">
        <f>H228+H231</f>
        <v>21276553</v>
      </c>
      <c r="I234" s="33" t="s">
        <v>54</v>
      </c>
      <c r="J234" s="18"/>
      <c r="K234" s="1"/>
      <c r="L234" s="194"/>
      <c r="M234" s="1"/>
      <c r="N234" s="194"/>
      <c r="O234" s="194"/>
      <c r="P234" s="201"/>
      <c r="Q234" s="343"/>
      <c r="R234" s="349"/>
      <c r="S234" s="361"/>
      <c r="T234" s="361"/>
      <c r="U234" s="345"/>
      <c r="V234" s="345"/>
      <c r="W234" s="345"/>
      <c r="X234" s="345"/>
      <c r="Y234" s="345"/>
      <c r="Z234" s="345"/>
      <c r="AA234" s="345"/>
      <c r="AB234" s="346"/>
      <c r="AC234" s="355"/>
      <c r="AD234" s="355"/>
      <c r="AE234" s="355"/>
      <c r="AF234" s="354"/>
      <c r="AG234" s="354"/>
    </row>
    <row r="235" spans="1:33" ht="13.5" thickBot="1">
      <c r="A235" s="439"/>
      <c r="B235" s="468"/>
      <c r="C235" s="468"/>
      <c r="D235" s="51"/>
      <c r="E235" s="447"/>
      <c r="F235" s="445"/>
      <c r="G235" s="428"/>
      <c r="H235" s="436"/>
      <c r="I235" s="33" t="s">
        <v>56</v>
      </c>
      <c r="J235" s="19">
        <f aca="true" t="shared" si="13" ref="J235:N236">J227+J229+J231+J233</f>
        <v>177431</v>
      </c>
      <c r="K235" s="2">
        <f t="shared" si="13"/>
        <v>1003986</v>
      </c>
      <c r="L235" s="197">
        <f t="shared" si="13"/>
        <v>6843617</v>
      </c>
      <c r="M235" s="2">
        <f t="shared" si="13"/>
        <v>936621</v>
      </c>
      <c r="N235" s="2">
        <f t="shared" si="13"/>
        <v>823780</v>
      </c>
      <c r="O235" s="197">
        <f>L235+N235</f>
        <v>7667397</v>
      </c>
      <c r="P235" s="202">
        <f>O235/H228</f>
        <v>0.8217748667806538</v>
      </c>
      <c r="Q235" s="352"/>
      <c r="R235" s="349"/>
      <c r="S235" s="361"/>
      <c r="T235" s="364"/>
      <c r="U235" s="214"/>
      <c r="V235" s="214"/>
      <c r="W235" s="214"/>
      <c r="X235" s="214"/>
      <c r="Y235" s="214"/>
      <c r="Z235" s="214"/>
      <c r="AA235" s="214"/>
      <c r="AB235" s="346"/>
      <c r="AC235" s="356"/>
      <c r="AD235" s="356"/>
      <c r="AE235" s="356"/>
      <c r="AF235" s="354"/>
      <c r="AG235" s="354"/>
    </row>
    <row r="236" spans="1:33" ht="13.5" thickBot="1">
      <c r="A236" s="440"/>
      <c r="B236" s="470"/>
      <c r="C236" s="470"/>
      <c r="D236" s="52"/>
      <c r="E236" s="448"/>
      <c r="F236" s="445"/>
      <c r="G236" s="435"/>
      <c r="H236" s="437"/>
      <c r="I236" s="36" t="s">
        <v>57</v>
      </c>
      <c r="J236" s="20">
        <f t="shared" si="13"/>
        <v>0</v>
      </c>
      <c r="K236" s="3">
        <f t="shared" si="13"/>
        <v>1432912</v>
      </c>
      <c r="L236" s="198">
        <f t="shared" si="13"/>
        <v>8130960</v>
      </c>
      <c r="M236" s="3">
        <f t="shared" si="13"/>
        <v>616016</v>
      </c>
      <c r="N236" s="3">
        <f t="shared" si="13"/>
        <v>492014</v>
      </c>
      <c r="O236" s="198">
        <f>L236+N236</f>
        <v>8622974</v>
      </c>
      <c r="P236" s="203">
        <f>O236/H231</f>
        <v>0.7218134472836026</v>
      </c>
      <c r="Q236" s="352"/>
      <c r="R236" s="349"/>
      <c r="S236" s="361"/>
      <c r="T236" s="364"/>
      <c r="U236" s="214"/>
      <c r="V236" s="214"/>
      <c r="W236" s="214"/>
      <c r="X236" s="214"/>
      <c r="Y236" s="214"/>
      <c r="Z236" s="214"/>
      <c r="AA236" s="214"/>
      <c r="AB236" s="346"/>
      <c r="AC236" s="356"/>
      <c r="AD236" s="356"/>
      <c r="AE236" s="356"/>
      <c r="AF236" s="354"/>
      <c r="AG236" s="354"/>
    </row>
    <row r="237" spans="1:33" ht="12.75">
      <c r="A237" s="438">
        <f>A227+1</f>
        <v>24</v>
      </c>
      <c r="B237" s="420">
        <v>801</v>
      </c>
      <c r="C237" s="420">
        <v>80101</v>
      </c>
      <c r="D237" s="8"/>
      <c r="E237" s="446" t="s">
        <v>112</v>
      </c>
      <c r="F237" s="424" t="s">
        <v>167</v>
      </c>
      <c r="G237" s="427">
        <v>2012</v>
      </c>
      <c r="H237" s="38" t="s">
        <v>47</v>
      </c>
      <c r="I237" s="31" t="s">
        <v>59</v>
      </c>
      <c r="J237" s="32"/>
      <c r="K237" s="5"/>
      <c r="L237" s="192"/>
      <c r="M237" s="5"/>
      <c r="N237" s="192"/>
      <c r="O237" s="192"/>
      <c r="P237" s="193"/>
      <c r="Q237" s="343"/>
      <c r="R237" s="349"/>
      <c r="S237" s="345"/>
      <c r="T237" s="345"/>
      <c r="U237" s="345"/>
      <c r="V237" s="345"/>
      <c r="W237" s="345"/>
      <c r="X237" s="345"/>
      <c r="Y237" s="345"/>
      <c r="Z237" s="345"/>
      <c r="AA237" s="345"/>
      <c r="AB237" s="346"/>
      <c r="AC237" s="347"/>
      <c r="AG237" s="354"/>
    </row>
    <row r="238" spans="1:29" ht="12.75">
      <c r="A238" s="439"/>
      <c r="B238" s="441"/>
      <c r="C238" s="441"/>
      <c r="D238" s="46"/>
      <c r="E238" s="447"/>
      <c r="F238" s="425"/>
      <c r="G238" s="428"/>
      <c r="H238" s="471">
        <v>78866</v>
      </c>
      <c r="I238" s="33" t="s">
        <v>60</v>
      </c>
      <c r="J238" s="34"/>
      <c r="K238" s="1"/>
      <c r="L238" s="194"/>
      <c r="M238" s="1"/>
      <c r="N238" s="194"/>
      <c r="O238" s="194"/>
      <c r="P238" s="201"/>
      <c r="Q238" s="343"/>
      <c r="R238" s="349"/>
      <c r="S238" s="345"/>
      <c r="T238" s="345"/>
      <c r="U238" s="345"/>
      <c r="V238" s="345"/>
      <c r="W238" s="345"/>
      <c r="X238" s="345"/>
      <c r="Y238" s="345"/>
      <c r="Z238" s="345"/>
      <c r="AA238" s="345"/>
      <c r="AB238" s="346"/>
      <c r="AC238" s="347"/>
    </row>
    <row r="239" spans="1:29" ht="12.75">
      <c r="A239" s="439"/>
      <c r="B239" s="441"/>
      <c r="C239" s="441"/>
      <c r="D239" s="46"/>
      <c r="E239" s="447"/>
      <c r="F239" s="425"/>
      <c r="G239" s="428"/>
      <c r="H239" s="472"/>
      <c r="I239" s="33" t="s">
        <v>50</v>
      </c>
      <c r="J239" s="34"/>
      <c r="K239" s="1"/>
      <c r="L239" s="194"/>
      <c r="M239" s="1"/>
      <c r="N239" s="194"/>
      <c r="O239" s="194"/>
      <c r="P239" s="201"/>
      <c r="Q239" s="343"/>
      <c r="R239" s="349"/>
      <c r="S239" s="345"/>
      <c r="T239" s="345"/>
      <c r="U239" s="345"/>
      <c r="V239" s="345"/>
      <c r="W239" s="345"/>
      <c r="X239" s="345"/>
      <c r="Y239" s="345"/>
      <c r="Z239" s="345"/>
      <c r="AA239" s="345"/>
      <c r="AB239" s="346"/>
      <c r="AC239" s="347"/>
    </row>
    <row r="240" spans="1:29" ht="12.75">
      <c r="A240" s="439"/>
      <c r="B240" s="441"/>
      <c r="C240" s="441"/>
      <c r="D240" s="46"/>
      <c r="E240" s="447"/>
      <c r="F240" s="425"/>
      <c r="G240" s="428"/>
      <c r="H240" s="39" t="s">
        <v>51</v>
      </c>
      <c r="I240" s="33" t="s">
        <v>52</v>
      </c>
      <c r="J240" s="34"/>
      <c r="K240" s="1"/>
      <c r="L240" s="194"/>
      <c r="M240" s="1"/>
      <c r="N240" s="194"/>
      <c r="O240" s="194"/>
      <c r="P240" s="201"/>
      <c r="Q240" s="343"/>
      <c r="R240" s="349"/>
      <c r="S240" s="345"/>
      <c r="T240" s="345"/>
      <c r="U240" s="345"/>
      <c r="V240" s="345"/>
      <c r="W240" s="345"/>
      <c r="X240" s="345"/>
      <c r="Y240" s="345"/>
      <c r="Z240" s="345"/>
      <c r="AA240" s="345"/>
      <c r="AB240" s="346"/>
      <c r="AC240" s="347"/>
    </row>
    <row r="241" spans="1:29" ht="12.75">
      <c r="A241" s="439"/>
      <c r="B241" s="441"/>
      <c r="C241" s="441"/>
      <c r="D241" s="46">
        <v>1</v>
      </c>
      <c r="E241" s="447"/>
      <c r="F241" s="425"/>
      <c r="G241" s="428"/>
      <c r="H241" s="471">
        <v>0</v>
      </c>
      <c r="I241" s="33" t="s">
        <v>90</v>
      </c>
      <c r="J241" s="34"/>
      <c r="K241" s="22"/>
      <c r="L241" s="226">
        <v>12730</v>
      </c>
      <c r="M241" s="1">
        <v>50363</v>
      </c>
      <c r="N241" s="226">
        <v>45256</v>
      </c>
      <c r="O241" s="226">
        <f>L241+M241</f>
        <v>63093</v>
      </c>
      <c r="P241" s="227">
        <f>O241/H238</f>
        <v>0.8000025359470494</v>
      </c>
      <c r="Q241" s="365"/>
      <c r="R241" s="349"/>
      <c r="S241" s="345"/>
      <c r="T241" s="345"/>
      <c r="U241" s="345"/>
      <c r="V241" s="345"/>
      <c r="W241" s="345"/>
      <c r="X241" s="345"/>
      <c r="Y241" s="345"/>
      <c r="Z241" s="345"/>
      <c r="AA241" s="345"/>
      <c r="AB241" s="346"/>
      <c r="AC241" s="347"/>
    </row>
    <row r="242" spans="1:30" ht="11.25" customHeight="1">
      <c r="A242" s="439"/>
      <c r="B242" s="441"/>
      <c r="C242" s="441"/>
      <c r="D242" s="46"/>
      <c r="E242" s="447"/>
      <c r="F242" s="425"/>
      <c r="G242" s="428">
        <v>2014</v>
      </c>
      <c r="H242" s="472"/>
      <c r="I242" s="33" t="s">
        <v>91</v>
      </c>
      <c r="J242" s="34"/>
      <c r="K242" s="1"/>
      <c r="L242" s="194"/>
      <c r="M242" s="1"/>
      <c r="N242" s="194"/>
      <c r="O242" s="194"/>
      <c r="P242" s="201"/>
      <c r="Q242" s="343"/>
      <c r="R242" s="349"/>
      <c r="S242" s="345"/>
      <c r="T242" s="345"/>
      <c r="U242" s="345"/>
      <c r="V242" s="345"/>
      <c r="W242" s="345"/>
      <c r="X242" s="345"/>
      <c r="Y242" s="345"/>
      <c r="Z242" s="345"/>
      <c r="AA242" s="345"/>
      <c r="AB242" s="346"/>
      <c r="AC242" s="347"/>
      <c r="AD242" s="347"/>
    </row>
    <row r="243" spans="1:29" ht="11.25" customHeight="1">
      <c r="A243" s="439"/>
      <c r="B243" s="441"/>
      <c r="C243" s="441"/>
      <c r="D243" s="46"/>
      <c r="E243" s="447"/>
      <c r="F243" s="425"/>
      <c r="G243" s="428"/>
      <c r="H243" s="39" t="s">
        <v>55</v>
      </c>
      <c r="I243" s="33" t="s">
        <v>53</v>
      </c>
      <c r="J243" s="34"/>
      <c r="K243" s="1"/>
      <c r="L243" s="194"/>
      <c r="M243" s="1"/>
      <c r="N243" s="194"/>
      <c r="O243" s="194"/>
      <c r="P243" s="201"/>
      <c r="Q243" s="343"/>
      <c r="R243" s="349"/>
      <c r="S243" s="345"/>
      <c r="T243" s="345"/>
      <c r="U243" s="345"/>
      <c r="V243" s="345"/>
      <c r="W243" s="345"/>
      <c r="X243" s="345"/>
      <c r="Y243" s="345"/>
      <c r="Z243" s="345"/>
      <c r="AA243" s="345"/>
      <c r="AB243" s="346"/>
      <c r="AC243" s="347"/>
    </row>
    <row r="244" spans="1:29" ht="11.25" customHeight="1">
      <c r="A244" s="439"/>
      <c r="B244" s="441"/>
      <c r="C244" s="441"/>
      <c r="D244" s="46"/>
      <c r="E244" s="447"/>
      <c r="F244" s="425"/>
      <c r="G244" s="428"/>
      <c r="H244" s="471">
        <f>H238+H241</f>
        <v>78866</v>
      </c>
      <c r="I244" s="33" t="s">
        <v>54</v>
      </c>
      <c r="J244" s="34"/>
      <c r="K244" s="1"/>
      <c r="L244" s="194"/>
      <c r="M244" s="1"/>
      <c r="N244" s="194"/>
      <c r="O244" s="194"/>
      <c r="P244" s="201"/>
      <c r="Q244" s="343"/>
      <c r="R244" s="349"/>
      <c r="S244" s="345"/>
      <c r="T244" s="345"/>
      <c r="U244" s="345"/>
      <c r="V244" s="345"/>
      <c r="W244" s="345"/>
      <c r="X244" s="345"/>
      <c r="Y244" s="345"/>
      <c r="Z244" s="345"/>
      <c r="AA244" s="345"/>
      <c r="AB244" s="346"/>
      <c r="AC244" s="347"/>
    </row>
    <row r="245" spans="1:29" ht="12.75">
      <c r="A245" s="439"/>
      <c r="B245" s="441"/>
      <c r="C245" s="441"/>
      <c r="D245" s="46"/>
      <c r="E245" s="447"/>
      <c r="F245" s="425"/>
      <c r="G245" s="428"/>
      <c r="H245" s="473"/>
      <c r="I245" s="33" t="s">
        <v>56</v>
      </c>
      <c r="J245" s="35">
        <f aca="true" t="shared" si="14" ref="J245:N246">J237+J239+J241+J243</f>
        <v>0</v>
      </c>
      <c r="K245" s="2">
        <f t="shared" si="14"/>
        <v>0</v>
      </c>
      <c r="L245" s="197">
        <f t="shared" si="14"/>
        <v>12730</v>
      </c>
      <c r="M245" s="2">
        <f t="shared" si="14"/>
        <v>50363</v>
      </c>
      <c r="N245" s="2">
        <f t="shared" si="14"/>
        <v>45256</v>
      </c>
      <c r="O245" s="197">
        <f>L245+M245</f>
        <v>63093</v>
      </c>
      <c r="P245" s="202">
        <f>O245/H238</f>
        <v>0.8000025359470494</v>
      </c>
      <c r="Q245" s="352"/>
      <c r="R245" s="349"/>
      <c r="S245" s="345"/>
      <c r="T245" s="214"/>
      <c r="U245" s="214"/>
      <c r="V245" s="214"/>
      <c r="W245" s="214"/>
      <c r="X245" s="214"/>
      <c r="Y245" s="214"/>
      <c r="Z245" s="214"/>
      <c r="AA245" s="214"/>
      <c r="AB245" s="346"/>
      <c r="AC245" s="347"/>
    </row>
    <row r="246" spans="1:30" ht="13.5" thickBot="1">
      <c r="A246" s="440"/>
      <c r="B246" s="421"/>
      <c r="C246" s="421"/>
      <c r="D246" s="47"/>
      <c r="E246" s="448"/>
      <c r="F246" s="426"/>
      <c r="G246" s="435"/>
      <c r="H246" s="474"/>
      <c r="I246" s="36" t="s">
        <v>57</v>
      </c>
      <c r="J246" s="37">
        <f t="shared" si="14"/>
        <v>0</v>
      </c>
      <c r="K246" s="3">
        <f t="shared" si="14"/>
        <v>0</v>
      </c>
      <c r="L246" s="198">
        <f t="shared" si="14"/>
        <v>0</v>
      </c>
      <c r="M246" s="3">
        <f t="shared" si="14"/>
        <v>0</v>
      </c>
      <c r="N246" s="3">
        <f t="shared" si="14"/>
        <v>0</v>
      </c>
      <c r="O246" s="198">
        <f>L246+M246</f>
        <v>0</v>
      </c>
      <c r="P246" s="203">
        <f>O246/H244</f>
        <v>0</v>
      </c>
      <c r="Q246" s="352"/>
      <c r="R246" s="349"/>
      <c r="S246" s="345"/>
      <c r="T246" s="214"/>
      <c r="U246" s="214"/>
      <c r="V246" s="214"/>
      <c r="W246" s="214"/>
      <c r="X246" s="214"/>
      <c r="Y246" s="214"/>
      <c r="Z246" s="214"/>
      <c r="AA246" s="214"/>
      <c r="AB246" s="346"/>
      <c r="AC246" s="347"/>
      <c r="AD246" s="347"/>
    </row>
    <row r="247" spans="1:29" ht="9.75" customHeight="1">
      <c r="A247" s="438">
        <f>A237+1</f>
        <v>25</v>
      </c>
      <c r="B247" s="420">
        <v>801</v>
      </c>
      <c r="C247" s="420">
        <v>80110</v>
      </c>
      <c r="D247" s="8"/>
      <c r="E247" s="446" t="s">
        <v>168</v>
      </c>
      <c r="F247" s="424" t="s">
        <v>113</v>
      </c>
      <c r="G247" s="427">
        <v>2012</v>
      </c>
      <c r="H247" s="38" t="s">
        <v>47</v>
      </c>
      <c r="I247" s="31" t="s">
        <v>59</v>
      </c>
      <c r="J247" s="32"/>
      <c r="K247" s="5"/>
      <c r="L247" s="192"/>
      <c r="M247" s="5"/>
      <c r="N247" s="192"/>
      <c r="O247" s="192"/>
      <c r="P247" s="193"/>
      <c r="Q247" s="343"/>
      <c r="R247" s="349"/>
      <c r="S247" s="345"/>
      <c r="T247" s="345"/>
      <c r="U247" s="345"/>
      <c r="V247" s="345"/>
      <c r="W247" s="345"/>
      <c r="X247" s="345"/>
      <c r="Y247" s="345"/>
      <c r="Z247" s="345"/>
      <c r="AA247" s="345"/>
      <c r="AB247" s="346"/>
      <c r="AC247" s="347"/>
    </row>
    <row r="248" spans="1:29" ht="9.75" customHeight="1">
      <c r="A248" s="439"/>
      <c r="B248" s="441"/>
      <c r="C248" s="441"/>
      <c r="D248" s="46"/>
      <c r="E248" s="447"/>
      <c r="F248" s="425"/>
      <c r="G248" s="428"/>
      <c r="H248" s="471">
        <v>79248</v>
      </c>
      <c r="I248" s="33" t="s">
        <v>60</v>
      </c>
      <c r="J248" s="34"/>
      <c r="K248" s="1"/>
      <c r="L248" s="194"/>
      <c r="M248" s="1"/>
      <c r="N248" s="194"/>
      <c r="O248" s="194"/>
      <c r="P248" s="201"/>
      <c r="Q248" s="343"/>
      <c r="R248" s="349"/>
      <c r="S248" s="345"/>
      <c r="T248" s="345"/>
      <c r="U248" s="345"/>
      <c r="V248" s="345"/>
      <c r="W248" s="345"/>
      <c r="X248" s="345"/>
      <c r="Y248" s="345"/>
      <c r="Z248" s="345"/>
      <c r="AA248" s="345"/>
      <c r="AB248" s="346"/>
      <c r="AC248" s="347"/>
    </row>
    <row r="249" spans="1:29" ht="9.75" customHeight="1">
      <c r="A249" s="439"/>
      <c r="B249" s="441"/>
      <c r="C249" s="441"/>
      <c r="D249" s="46"/>
      <c r="E249" s="447"/>
      <c r="F249" s="425"/>
      <c r="G249" s="428"/>
      <c r="H249" s="472"/>
      <c r="I249" s="33" t="s">
        <v>50</v>
      </c>
      <c r="J249" s="34"/>
      <c r="K249" s="1"/>
      <c r="L249" s="194"/>
      <c r="M249" s="1"/>
      <c r="N249" s="194"/>
      <c r="O249" s="194"/>
      <c r="P249" s="201"/>
      <c r="Q249" s="343"/>
      <c r="R249" s="349"/>
      <c r="S249" s="345"/>
      <c r="T249" s="345"/>
      <c r="U249" s="345"/>
      <c r="V249" s="345"/>
      <c r="W249" s="345"/>
      <c r="X249" s="345"/>
      <c r="Y249" s="345"/>
      <c r="Z249" s="345"/>
      <c r="AA249" s="345"/>
      <c r="AB249" s="346"/>
      <c r="AC249" s="347"/>
    </row>
    <row r="250" spans="1:29" ht="9.75" customHeight="1">
      <c r="A250" s="439"/>
      <c r="B250" s="441"/>
      <c r="C250" s="441"/>
      <c r="D250" s="46"/>
      <c r="E250" s="447"/>
      <c r="F250" s="425"/>
      <c r="G250" s="428"/>
      <c r="H250" s="39" t="s">
        <v>51</v>
      </c>
      <c r="I250" s="33" t="s">
        <v>52</v>
      </c>
      <c r="J250" s="34"/>
      <c r="K250" s="1"/>
      <c r="L250" s="194"/>
      <c r="M250" s="1"/>
      <c r="N250" s="194"/>
      <c r="O250" s="194"/>
      <c r="P250" s="201"/>
      <c r="Q250" s="343"/>
      <c r="R250" s="349"/>
      <c r="S250" s="345"/>
      <c r="T250" s="345"/>
      <c r="U250" s="345"/>
      <c r="V250" s="345"/>
      <c r="W250" s="345"/>
      <c r="X250" s="345"/>
      <c r="Y250" s="345"/>
      <c r="Z250" s="345"/>
      <c r="AA250" s="345"/>
      <c r="AB250" s="346"/>
      <c r="AC250" s="347"/>
    </row>
    <row r="251" spans="1:29" ht="12.75">
      <c r="A251" s="439"/>
      <c r="B251" s="441"/>
      <c r="C251" s="441"/>
      <c r="D251" s="46">
        <v>1</v>
      </c>
      <c r="E251" s="447"/>
      <c r="F251" s="425"/>
      <c r="G251" s="428"/>
      <c r="H251" s="471">
        <v>0</v>
      </c>
      <c r="I251" s="33" t="s">
        <v>90</v>
      </c>
      <c r="J251" s="34"/>
      <c r="K251" s="22"/>
      <c r="L251" s="226">
        <v>2486</v>
      </c>
      <c r="M251" s="1">
        <v>60912</v>
      </c>
      <c r="N251" s="226">
        <v>37639</v>
      </c>
      <c r="O251" s="226">
        <f>L251+N251</f>
        <v>40125</v>
      </c>
      <c r="P251" s="227">
        <f>O251/H248</f>
        <v>0.5063219261053906</v>
      </c>
      <c r="Q251" s="365"/>
      <c r="R251" s="349"/>
      <c r="S251" s="345"/>
      <c r="T251" s="345"/>
      <c r="U251" s="345"/>
      <c r="V251" s="345"/>
      <c r="W251" s="345"/>
      <c r="X251" s="345"/>
      <c r="Y251" s="345"/>
      <c r="Z251" s="345"/>
      <c r="AA251" s="345"/>
      <c r="AB251" s="346"/>
      <c r="AC251" s="347"/>
    </row>
    <row r="252" spans="1:29" ht="10.5" customHeight="1">
      <c r="A252" s="439"/>
      <c r="B252" s="441"/>
      <c r="C252" s="441"/>
      <c r="D252" s="46"/>
      <c r="E252" s="447"/>
      <c r="F252" s="425"/>
      <c r="G252" s="428">
        <v>2014</v>
      </c>
      <c r="H252" s="472"/>
      <c r="I252" s="33" t="s">
        <v>91</v>
      </c>
      <c r="J252" s="34"/>
      <c r="K252" s="1"/>
      <c r="L252" s="194"/>
      <c r="M252" s="1"/>
      <c r="N252" s="194"/>
      <c r="O252" s="194"/>
      <c r="P252" s="201"/>
      <c r="Q252" s="343"/>
      <c r="R252" s="349"/>
      <c r="S252" s="345"/>
      <c r="T252" s="345"/>
      <c r="U252" s="345"/>
      <c r="V252" s="345"/>
      <c r="W252" s="345"/>
      <c r="X252" s="345"/>
      <c r="Y252" s="345"/>
      <c r="Z252" s="345"/>
      <c r="AA252" s="345"/>
      <c r="AB252" s="346"/>
      <c r="AC252" s="347"/>
    </row>
    <row r="253" spans="1:29" ht="10.5" customHeight="1">
      <c r="A253" s="439"/>
      <c r="B253" s="441"/>
      <c r="C253" s="441"/>
      <c r="D253" s="46"/>
      <c r="E253" s="447"/>
      <c r="F253" s="425"/>
      <c r="G253" s="428"/>
      <c r="H253" s="39" t="s">
        <v>55</v>
      </c>
      <c r="I253" s="33" t="s">
        <v>53</v>
      </c>
      <c r="J253" s="34"/>
      <c r="K253" s="1"/>
      <c r="L253" s="194"/>
      <c r="M253" s="1"/>
      <c r="N253" s="194"/>
      <c r="O253" s="194"/>
      <c r="P253" s="201"/>
      <c r="Q253" s="343"/>
      <c r="R253" s="349"/>
      <c r="S253" s="345"/>
      <c r="T253" s="345"/>
      <c r="U253" s="345"/>
      <c r="V253" s="345"/>
      <c r="W253" s="345"/>
      <c r="X253" s="345"/>
      <c r="Y253" s="345"/>
      <c r="Z253" s="345"/>
      <c r="AA253" s="345"/>
      <c r="AB253" s="346"/>
      <c r="AC253" s="347"/>
    </row>
    <row r="254" spans="1:29" ht="10.5" customHeight="1">
      <c r="A254" s="439"/>
      <c r="B254" s="441"/>
      <c r="C254" s="441"/>
      <c r="D254" s="46"/>
      <c r="E254" s="447"/>
      <c r="F254" s="425"/>
      <c r="G254" s="428"/>
      <c r="H254" s="471">
        <f>H248+H251</f>
        <v>79248</v>
      </c>
      <c r="I254" s="33" t="s">
        <v>54</v>
      </c>
      <c r="J254" s="34"/>
      <c r="K254" s="1"/>
      <c r="L254" s="194"/>
      <c r="M254" s="1"/>
      <c r="N254" s="194"/>
      <c r="O254" s="194"/>
      <c r="P254" s="201"/>
      <c r="Q254" s="343"/>
      <c r="R254" s="349"/>
      <c r="S254" s="345"/>
      <c r="T254" s="345"/>
      <c r="U254" s="345"/>
      <c r="V254" s="345"/>
      <c r="W254" s="345"/>
      <c r="X254" s="345"/>
      <c r="Y254" s="345"/>
      <c r="Z254" s="345"/>
      <c r="AA254" s="345"/>
      <c r="AB254" s="346"/>
      <c r="AC254" s="347"/>
    </row>
    <row r="255" spans="1:29" ht="12.75">
      <c r="A255" s="439"/>
      <c r="B255" s="441"/>
      <c r="C255" s="441"/>
      <c r="D255" s="46"/>
      <c r="E255" s="447"/>
      <c r="F255" s="425"/>
      <c r="G255" s="428"/>
      <c r="H255" s="473"/>
      <c r="I255" s="33" t="s">
        <v>56</v>
      </c>
      <c r="J255" s="35">
        <f>J247+J249+J251+J253</f>
        <v>0</v>
      </c>
      <c r="K255" s="2">
        <f>K247+K249+K251+K253</f>
        <v>0</v>
      </c>
      <c r="L255" s="197">
        <f>L247+L249+L251+L253</f>
        <v>2486</v>
      </c>
      <c r="M255" s="2">
        <f>M247+M249+M251+M253</f>
        <v>60912</v>
      </c>
      <c r="N255" s="2">
        <f>N247+N249+N251+N253</f>
        <v>37639</v>
      </c>
      <c r="O255" s="197">
        <f>L255+N255</f>
        <v>40125</v>
      </c>
      <c r="P255" s="202">
        <f>O255/H248</f>
        <v>0.5063219261053906</v>
      </c>
      <c r="Q255" s="352"/>
      <c r="R255" s="349"/>
      <c r="S255" s="345"/>
      <c r="T255" s="214"/>
      <c r="U255" s="214"/>
      <c r="V255" s="214"/>
      <c r="W255" s="214"/>
      <c r="X255" s="214"/>
      <c r="Y255" s="214"/>
      <c r="Z255" s="214"/>
      <c r="AA255" s="214"/>
      <c r="AB255" s="346"/>
      <c r="AC255" s="347"/>
    </row>
    <row r="256" spans="1:29" ht="13.5" thickBot="1">
      <c r="A256" s="440"/>
      <c r="B256" s="421"/>
      <c r="C256" s="421"/>
      <c r="D256" s="47"/>
      <c r="E256" s="448"/>
      <c r="F256" s="426"/>
      <c r="G256" s="435"/>
      <c r="H256" s="474"/>
      <c r="I256" s="36" t="s">
        <v>57</v>
      </c>
      <c r="J256" s="37">
        <f>J248+J250+J252+J254</f>
        <v>0</v>
      </c>
      <c r="K256" s="3">
        <f>K248+K250+K252+K254</f>
        <v>0</v>
      </c>
      <c r="L256" s="198">
        <f>L250+L252+L254</f>
        <v>0</v>
      </c>
      <c r="M256" s="3">
        <f>M248+M250+M252+M254</f>
        <v>0</v>
      </c>
      <c r="N256" s="3">
        <f>N248+N250+N252+N254</f>
        <v>0</v>
      </c>
      <c r="O256" s="198">
        <f>L256+N256</f>
        <v>0</v>
      </c>
      <c r="P256" s="203">
        <f>O256/H254</f>
        <v>0</v>
      </c>
      <c r="Q256" s="352"/>
      <c r="R256" s="349"/>
      <c r="S256" s="345"/>
      <c r="T256" s="214"/>
      <c r="U256" s="214"/>
      <c r="V256" s="214"/>
      <c r="W256" s="214"/>
      <c r="X256" s="214"/>
      <c r="Y256" s="214"/>
      <c r="Z256" s="214"/>
      <c r="AA256" s="214"/>
      <c r="AB256" s="346"/>
      <c r="AC256" s="347"/>
    </row>
    <row r="257" spans="1:29" ht="10.5" customHeight="1">
      <c r="A257" s="438">
        <f>A247+1</f>
        <v>26</v>
      </c>
      <c r="B257" s="420">
        <v>801</v>
      </c>
      <c r="C257" s="420">
        <v>80110</v>
      </c>
      <c r="D257" s="8"/>
      <c r="E257" s="442" t="s">
        <v>112</v>
      </c>
      <c r="F257" s="424" t="s">
        <v>115</v>
      </c>
      <c r="G257" s="459">
        <v>2011</v>
      </c>
      <c r="H257" s="38" t="s">
        <v>47</v>
      </c>
      <c r="I257" s="31" t="s">
        <v>59</v>
      </c>
      <c r="J257" s="228"/>
      <c r="K257" s="229"/>
      <c r="L257" s="212"/>
      <c r="M257" s="211"/>
      <c r="N257" s="212"/>
      <c r="O257" s="212"/>
      <c r="P257" s="213"/>
      <c r="Q257" s="352"/>
      <c r="R257" s="349"/>
      <c r="S257" s="345"/>
      <c r="T257" s="214"/>
      <c r="U257" s="214"/>
      <c r="V257" s="214"/>
      <c r="W257" s="214"/>
      <c r="X257" s="214"/>
      <c r="Y257" s="214"/>
      <c r="Z257" s="214"/>
      <c r="AA257" s="214"/>
      <c r="AB257" s="346"/>
      <c r="AC257" s="347"/>
    </row>
    <row r="258" spans="1:29" ht="10.5" customHeight="1">
      <c r="A258" s="439"/>
      <c r="B258" s="441"/>
      <c r="C258" s="441"/>
      <c r="D258" s="46"/>
      <c r="E258" s="443"/>
      <c r="F258" s="425"/>
      <c r="G258" s="460"/>
      <c r="H258" s="471">
        <v>81578</v>
      </c>
      <c r="I258" s="33" t="s">
        <v>60</v>
      </c>
      <c r="J258" s="228"/>
      <c r="K258" s="229"/>
      <c r="L258" s="217"/>
      <c r="M258" s="2"/>
      <c r="N258" s="217"/>
      <c r="O258" s="217"/>
      <c r="P258" s="218"/>
      <c r="Q258" s="352"/>
      <c r="R258" s="349"/>
      <c r="S258" s="345"/>
      <c r="T258" s="214"/>
      <c r="U258" s="214"/>
      <c r="V258" s="214"/>
      <c r="W258" s="214"/>
      <c r="X258" s="214"/>
      <c r="Y258" s="214"/>
      <c r="Z258" s="214"/>
      <c r="AA258" s="214"/>
      <c r="AB258" s="346"/>
      <c r="AC258" s="347"/>
    </row>
    <row r="259" spans="1:29" ht="10.5" customHeight="1">
      <c r="A259" s="439"/>
      <c r="B259" s="441"/>
      <c r="C259" s="441"/>
      <c r="D259" s="46"/>
      <c r="E259" s="443"/>
      <c r="F259" s="425"/>
      <c r="G259" s="460"/>
      <c r="H259" s="472"/>
      <c r="I259" s="33" t="s">
        <v>50</v>
      </c>
      <c r="J259" s="228"/>
      <c r="K259" s="229"/>
      <c r="L259" s="217"/>
      <c r="M259" s="2"/>
      <c r="N259" s="217"/>
      <c r="O259" s="217"/>
      <c r="P259" s="218"/>
      <c r="Q259" s="352"/>
      <c r="R259" s="349"/>
      <c r="S259" s="345"/>
      <c r="T259" s="214"/>
      <c r="U259" s="214"/>
      <c r="V259" s="214"/>
      <c r="W259" s="214"/>
      <c r="X259" s="214"/>
      <c r="Y259" s="214"/>
      <c r="Z259" s="214"/>
      <c r="AA259" s="214"/>
      <c r="AB259" s="346"/>
      <c r="AC259" s="347"/>
    </row>
    <row r="260" spans="1:29" ht="10.5" customHeight="1">
      <c r="A260" s="439"/>
      <c r="B260" s="441"/>
      <c r="C260" s="441"/>
      <c r="D260" s="46"/>
      <c r="E260" s="443"/>
      <c r="F260" s="425"/>
      <c r="G260" s="460"/>
      <c r="H260" s="39" t="s">
        <v>51</v>
      </c>
      <c r="I260" s="33" t="s">
        <v>52</v>
      </c>
      <c r="J260" s="228"/>
      <c r="K260" s="229"/>
      <c r="L260" s="217"/>
      <c r="M260" s="2"/>
      <c r="N260" s="217"/>
      <c r="O260" s="217"/>
      <c r="P260" s="218"/>
      <c r="Q260" s="352"/>
      <c r="R260" s="349"/>
      <c r="S260" s="345"/>
      <c r="T260" s="214"/>
      <c r="U260" s="214"/>
      <c r="V260" s="214"/>
      <c r="W260" s="214"/>
      <c r="X260" s="214"/>
      <c r="Y260" s="214"/>
      <c r="Z260" s="214"/>
      <c r="AA260" s="214"/>
      <c r="AB260" s="346"/>
      <c r="AC260" s="347"/>
    </row>
    <row r="261" spans="1:29" ht="12.75">
      <c r="A261" s="439"/>
      <c r="B261" s="441"/>
      <c r="C261" s="441"/>
      <c r="D261" s="46">
        <v>1</v>
      </c>
      <c r="E261" s="443"/>
      <c r="F261" s="425"/>
      <c r="G261" s="460"/>
      <c r="H261" s="471">
        <v>0</v>
      </c>
      <c r="I261" s="33" t="s">
        <v>90</v>
      </c>
      <c r="J261" s="228"/>
      <c r="K261" s="229"/>
      <c r="L261" s="217">
        <v>59005</v>
      </c>
      <c r="M261" s="2">
        <v>22573</v>
      </c>
      <c r="N261" s="217">
        <v>22571</v>
      </c>
      <c r="O261" s="217">
        <f>L261+N261</f>
        <v>81576</v>
      </c>
      <c r="P261" s="218">
        <f>O261/H258</f>
        <v>0.999975483586261</v>
      </c>
      <c r="Q261" s="352"/>
      <c r="R261" s="349"/>
      <c r="S261" s="345"/>
      <c r="T261" s="214"/>
      <c r="U261" s="214"/>
      <c r="V261" s="214"/>
      <c r="W261" s="214"/>
      <c r="X261" s="214"/>
      <c r="Y261" s="214"/>
      <c r="Z261" s="214"/>
      <c r="AA261" s="214"/>
      <c r="AB261" s="346"/>
      <c r="AC261" s="347"/>
    </row>
    <row r="262" spans="1:29" ht="12.75">
      <c r="A262" s="439"/>
      <c r="B262" s="441"/>
      <c r="C262" s="441"/>
      <c r="D262" s="46"/>
      <c r="E262" s="443"/>
      <c r="F262" s="425"/>
      <c r="G262" s="460">
        <v>2013</v>
      </c>
      <c r="H262" s="472"/>
      <c r="I262" s="33" t="s">
        <v>91</v>
      </c>
      <c r="J262" s="228"/>
      <c r="K262" s="229"/>
      <c r="L262" s="217"/>
      <c r="M262" s="2"/>
      <c r="N262" s="217"/>
      <c r="O262" s="217"/>
      <c r="P262" s="218"/>
      <c r="Q262" s="352"/>
      <c r="R262" s="349"/>
      <c r="S262" s="345"/>
      <c r="T262" s="214"/>
      <c r="U262" s="214"/>
      <c r="V262" s="214"/>
      <c r="W262" s="214"/>
      <c r="X262" s="214"/>
      <c r="Y262" s="214"/>
      <c r="Z262" s="214"/>
      <c r="AA262" s="214"/>
      <c r="AB262" s="346"/>
      <c r="AC262" s="347"/>
    </row>
    <row r="263" spans="1:29" ht="12.75">
      <c r="A263" s="439"/>
      <c r="B263" s="441"/>
      <c r="C263" s="441"/>
      <c r="D263" s="46"/>
      <c r="E263" s="443"/>
      <c r="F263" s="425"/>
      <c r="G263" s="460"/>
      <c r="H263" s="39" t="s">
        <v>55</v>
      </c>
      <c r="I263" s="33" t="s">
        <v>53</v>
      </c>
      <c r="J263" s="228"/>
      <c r="K263" s="229"/>
      <c r="L263" s="217"/>
      <c r="M263" s="2"/>
      <c r="N263" s="217"/>
      <c r="O263" s="217"/>
      <c r="P263" s="218"/>
      <c r="Q263" s="352"/>
      <c r="R263" s="349"/>
      <c r="S263" s="345"/>
      <c r="T263" s="214"/>
      <c r="U263" s="214"/>
      <c r="V263" s="214"/>
      <c r="W263" s="214"/>
      <c r="X263" s="214"/>
      <c r="Y263" s="214"/>
      <c r="Z263" s="214"/>
      <c r="AA263" s="214"/>
      <c r="AB263" s="346"/>
      <c r="AC263" s="347"/>
    </row>
    <row r="264" spans="1:29" ht="12.75">
      <c r="A264" s="439"/>
      <c r="B264" s="441"/>
      <c r="C264" s="441"/>
      <c r="D264" s="46"/>
      <c r="E264" s="443"/>
      <c r="F264" s="425"/>
      <c r="G264" s="460"/>
      <c r="H264" s="471">
        <f>H258+H261</f>
        <v>81578</v>
      </c>
      <c r="I264" s="33" t="s">
        <v>54</v>
      </c>
      <c r="J264" s="228"/>
      <c r="K264" s="229"/>
      <c r="L264" s="217"/>
      <c r="M264" s="2"/>
      <c r="N264" s="217"/>
      <c r="O264" s="217"/>
      <c r="P264" s="218"/>
      <c r="Q264" s="352"/>
      <c r="R264" s="349"/>
      <c r="S264" s="345"/>
      <c r="T264" s="214"/>
      <c r="U264" s="214"/>
      <c r="V264" s="214"/>
      <c r="W264" s="214"/>
      <c r="X264" s="214"/>
      <c r="Y264" s="214"/>
      <c r="Z264" s="214"/>
      <c r="AA264" s="214"/>
      <c r="AB264" s="346"/>
      <c r="AC264" s="347"/>
    </row>
    <row r="265" spans="1:29" ht="12.75">
      <c r="A265" s="439"/>
      <c r="B265" s="441"/>
      <c r="C265" s="441"/>
      <c r="D265" s="46"/>
      <c r="E265" s="443"/>
      <c r="F265" s="425"/>
      <c r="G265" s="460"/>
      <c r="H265" s="473"/>
      <c r="I265" s="33" t="s">
        <v>56</v>
      </c>
      <c r="J265" s="228"/>
      <c r="K265" s="229"/>
      <c r="L265" s="217">
        <f aca="true" t="shared" si="15" ref="L265:N266">L257+L259+L261+L263</f>
        <v>59005</v>
      </c>
      <c r="M265" s="1">
        <f t="shared" si="15"/>
        <v>22573</v>
      </c>
      <c r="N265" s="1">
        <f t="shared" si="15"/>
        <v>22571</v>
      </c>
      <c r="O265" s="217">
        <f>L265+N265</f>
        <v>81576</v>
      </c>
      <c r="P265" s="218">
        <f>O265/H258</f>
        <v>0.999975483586261</v>
      </c>
      <c r="Q265" s="352"/>
      <c r="R265" s="349"/>
      <c r="S265" s="345"/>
      <c r="T265" s="345"/>
      <c r="U265" s="345"/>
      <c r="V265" s="345"/>
      <c r="W265" s="345"/>
      <c r="X265" s="345"/>
      <c r="Y265" s="214"/>
      <c r="Z265" s="214"/>
      <c r="AA265" s="214"/>
      <c r="AB265" s="346"/>
      <c r="AC265" s="347"/>
    </row>
    <row r="266" spans="1:29" ht="13.5" thickBot="1">
      <c r="A266" s="440"/>
      <c r="B266" s="421"/>
      <c r="C266" s="421"/>
      <c r="D266" s="47"/>
      <c r="E266" s="444"/>
      <c r="F266" s="426"/>
      <c r="G266" s="463"/>
      <c r="H266" s="474"/>
      <c r="I266" s="36" t="s">
        <v>57</v>
      </c>
      <c r="J266" s="228"/>
      <c r="K266" s="229"/>
      <c r="L266" s="222">
        <f t="shared" si="15"/>
        <v>0</v>
      </c>
      <c r="M266" s="6">
        <f t="shared" si="15"/>
        <v>0</v>
      </c>
      <c r="N266" s="6">
        <f t="shared" si="15"/>
        <v>0</v>
      </c>
      <c r="O266" s="222">
        <f>L266+N266</f>
        <v>0</v>
      </c>
      <c r="P266" s="223">
        <f>O266/H264</f>
        <v>0</v>
      </c>
      <c r="Q266" s="352"/>
      <c r="R266" s="349"/>
      <c r="S266" s="345"/>
      <c r="T266" s="345"/>
      <c r="U266" s="345"/>
      <c r="V266" s="345"/>
      <c r="W266" s="345"/>
      <c r="X266" s="345"/>
      <c r="Y266" s="214"/>
      <c r="Z266" s="214"/>
      <c r="AA266" s="214"/>
      <c r="AB266" s="346"/>
      <c r="AC266" s="347"/>
    </row>
    <row r="267" spans="1:31" ht="12.75">
      <c r="A267" s="438">
        <f>A257+1</f>
        <v>27</v>
      </c>
      <c r="B267" s="420">
        <v>801</v>
      </c>
      <c r="C267" s="420">
        <v>80110</v>
      </c>
      <c r="D267" s="8"/>
      <c r="E267" s="442" t="s">
        <v>214</v>
      </c>
      <c r="F267" s="424" t="s">
        <v>115</v>
      </c>
      <c r="G267" s="427">
        <v>2013</v>
      </c>
      <c r="H267" s="9" t="s">
        <v>47</v>
      </c>
      <c r="I267" s="31" t="s">
        <v>59</v>
      </c>
      <c r="J267" s="32"/>
      <c r="K267" s="5"/>
      <c r="L267" s="192"/>
      <c r="M267" s="5"/>
      <c r="N267" s="192"/>
      <c r="O267" s="192"/>
      <c r="P267" s="193"/>
      <c r="Q267" s="343"/>
      <c r="R267" s="349"/>
      <c r="S267" s="345"/>
      <c r="T267" s="345"/>
      <c r="U267" s="345"/>
      <c r="V267" s="345"/>
      <c r="W267" s="345"/>
      <c r="X267" s="345"/>
      <c r="Y267" s="345"/>
      <c r="Z267" s="345"/>
      <c r="AA267" s="345"/>
      <c r="AB267" s="346"/>
      <c r="AC267" s="355"/>
      <c r="AD267" s="366"/>
      <c r="AE267" s="366"/>
    </row>
    <row r="268" spans="1:31" ht="12.75">
      <c r="A268" s="439"/>
      <c r="B268" s="441"/>
      <c r="C268" s="441"/>
      <c r="D268" s="46"/>
      <c r="E268" s="443"/>
      <c r="F268" s="425"/>
      <c r="G268" s="428"/>
      <c r="H268" s="433">
        <v>81880</v>
      </c>
      <c r="I268" s="33" t="s">
        <v>60</v>
      </c>
      <c r="J268" s="34"/>
      <c r="K268" s="1"/>
      <c r="L268" s="194"/>
      <c r="M268" s="1"/>
      <c r="N268" s="194"/>
      <c r="O268" s="194"/>
      <c r="P268" s="201"/>
      <c r="Q268" s="343"/>
      <c r="R268" s="349"/>
      <c r="S268" s="345"/>
      <c r="T268" s="345"/>
      <c r="U268" s="345"/>
      <c r="V268" s="345"/>
      <c r="W268" s="345"/>
      <c r="X268" s="345"/>
      <c r="Y268" s="345"/>
      <c r="Z268" s="345"/>
      <c r="AA268" s="345"/>
      <c r="AB268" s="346"/>
      <c r="AC268" s="355"/>
      <c r="AD268" s="366"/>
      <c r="AE268" s="366"/>
    </row>
    <row r="269" spans="1:31" ht="12.75">
      <c r="A269" s="439"/>
      <c r="B269" s="441"/>
      <c r="C269" s="441"/>
      <c r="D269" s="46"/>
      <c r="E269" s="443"/>
      <c r="F269" s="425"/>
      <c r="G269" s="428"/>
      <c r="H269" s="434"/>
      <c r="I269" s="33" t="s">
        <v>50</v>
      </c>
      <c r="J269" s="34"/>
      <c r="K269" s="1"/>
      <c r="L269" s="194"/>
      <c r="M269" s="1"/>
      <c r="N269" s="194"/>
      <c r="O269" s="194"/>
      <c r="P269" s="201"/>
      <c r="Q269" s="343"/>
      <c r="R269" s="349"/>
      <c r="S269" s="345"/>
      <c r="T269" s="345"/>
      <c r="U269" s="345"/>
      <c r="V269" s="345"/>
      <c r="W269" s="345"/>
      <c r="X269" s="345"/>
      <c r="Y269" s="345"/>
      <c r="Z269" s="345"/>
      <c r="AA269" s="345"/>
      <c r="AB269" s="346"/>
      <c r="AC269" s="355"/>
      <c r="AD269" s="366"/>
      <c r="AE269" s="366"/>
    </row>
    <row r="270" spans="1:31" ht="12.75">
      <c r="A270" s="439"/>
      <c r="B270" s="441"/>
      <c r="C270" s="441"/>
      <c r="D270" s="46"/>
      <c r="E270" s="443"/>
      <c r="F270" s="425"/>
      <c r="G270" s="428"/>
      <c r="H270" s="10" t="s">
        <v>51</v>
      </c>
      <c r="I270" s="33" t="s">
        <v>52</v>
      </c>
      <c r="J270" s="34"/>
      <c r="K270" s="1"/>
      <c r="L270" s="194"/>
      <c r="M270" s="1"/>
      <c r="N270" s="194"/>
      <c r="O270" s="194"/>
      <c r="P270" s="201"/>
      <c r="Q270" s="343"/>
      <c r="R270" s="349"/>
      <c r="S270" s="345"/>
      <c r="T270" s="345"/>
      <c r="U270" s="345"/>
      <c r="V270" s="345"/>
      <c r="W270" s="345"/>
      <c r="X270" s="345"/>
      <c r="Y270" s="345"/>
      <c r="Z270" s="345"/>
      <c r="AA270" s="345"/>
      <c r="AB270" s="346"/>
      <c r="AC270" s="355"/>
      <c r="AD270" s="366"/>
      <c r="AE270" s="366"/>
    </row>
    <row r="271" spans="1:31" ht="12.75">
      <c r="A271" s="439"/>
      <c r="B271" s="441"/>
      <c r="C271" s="441"/>
      <c r="D271" s="46">
        <v>1</v>
      </c>
      <c r="E271" s="443"/>
      <c r="F271" s="425"/>
      <c r="G271" s="428"/>
      <c r="H271" s="433">
        <v>0</v>
      </c>
      <c r="I271" s="33" t="s">
        <v>90</v>
      </c>
      <c r="J271" s="34"/>
      <c r="K271" s="1">
        <v>7754</v>
      </c>
      <c r="L271" s="194">
        <v>0</v>
      </c>
      <c r="M271" s="1">
        <v>23000</v>
      </c>
      <c r="N271" s="194">
        <v>10431</v>
      </c>
      <c r="O271" s="194">
        <f>L271+N271</f>
        <v>10431</v>
      </c>
      <c r="P271" s="201">
        <f>O271/H268</f>
        <v>0.12739374694675135</v>
      </c>
      <c r="Q271" s="343"/>
      <c r="R271" s="349"/>
      <c r="S271" s="345"/>
      <c r="T271" s="345"/>
      <c r="U271" s="345"/>
      <c r="V271" s="345"/>
      <c r="W271" s="345"/>
      <c r="X271" s="345"/>
      <c r="Y271" s="345"/>
      <c r="Z271" s="345"/>
      <c r="AA271" s="345"/>
      <c r="AB271" s="346"/>
      <c r="AC271" s="355"/>
      <c r="AD271" s="355"/>
      <c r="AE271" s="355"/>
    </row>
    <row r="272" spans="1:31" ht="12.75">
      <c r="A272" s="439"/>
      <c r="B272" s="441"/>
      <c r="C272" s="441"/>
      <c r="D272" s="46"/>
      <c r="E272" s="443"/>
      <c r="F272" s="425"/>
      <c r="G272" s="428">
        <v>2015</v>
      </c>
      <c r="H272" s="434"/>
      <c r="I272" s="33" t="s">
        <v>91</v>
      </c>
      <c r="J272" s="34"/>
      <c r="K272" s="1"/>
      <c r="L272" s="194"/>
      <c r="M272" s="1"/>
      <c r="N272" s="194"/>
      <c r="O272" s="194"/>
      <c r="P272" s="201"/>
      <c r="Q272" s="343"/>
      <c r="R272" s="349"/>
      <c r="S272" s="345"/>
      <c r="T272" s="345"/>
      <c r="U272" s="345"/>
      <c r="V272" s="345"/>
      <c r="W272" s="345"/>
      <c r="X272" s="345"/>
      <c r="Y272" s="345"/>
      <c r="Z272" s="345"/>
      <c r="AA272" s="345"/>
      <c r="AB272" s="346"/>
      <c r="AC272" s="355"/>
      <c r="AD272" s="355"/>
      <c r="AE272" s="355"/>
    </row>
    <row r="273" spans="1:31" ht="12.75">
      <c r="A273" s="439"/>
      <c r="B273" s="441"/>
      <c r="C273" s="441"/>
      <c r="D273" s="46"/>
      <c r="E273" s="443"/>
      <c r="F273" s="425"/>
      <c r="G273" s="428"/>
      <c r="H273" s="10" t="s">
        <v>55</v>
      </c>
      <c r="I273" s="33" t="s">
        <v>53</v>
      </c>
      <c r="J273" s="34"/>
      <c r="K273" s="1"/>
      <c r="L273" s="194"/>
      <c r="M273" s="1"/>
      <c r="N273" s="194"/>
      <c r="O273" s="194"/>
      <c r="P273" s="201"/>
      <c r="Q273" s="343"/>
      <c r="R273" s="349"/>
      <c r="S273" s="345"/>
      <c r="T273" s="345"/>
      <c r="U273" s="345"/>
      <c r="V273" s="345"/>
      <c r="W273" s="345"/>
      <c r="X273" s="345"/>
      <c r="Y273" s="345"/>
      <c r="Z273" s="345"/>
      <c r="AA273" s="345"/>
      <c r="AB273" s="346"/>
      <c r="AC273" s="355"/>
      <c r="AD273" s="355"/>
      <c r="AE273" s="355"/>
    </row>
    <row r="274" spans="1:31" ht="12.75">
      <c r="A274" s="439"/>
      <c r="B274" s="441"/>
      <c r="C274" s="441"/>
      <c r="D274" s="46"/>
      <c r="E274" s="443"/>
      <c r="F274" s="425"/>
      <c r="G274" s="428"/>
      <c r="H274" s="433">
        <f>H268+H271</f>
        <v>81880</v>
      </c>
      <c r="I274" s="33" t="s">
        <v>54</v>
      </c>
      <c r="J274" s="34"/>
      <c r="K274" s="1"/>
      <c r="L274" s="194"/>
      <c r="M274" s="1"/>
      <c r="N274" s="194"/>
      <c r="O274" s="194"/>
      <c r="P274" s="201"/>
      <c r="Q274" s="343"/>
      <c r="R274" s="349"/>
      <c r="S274" s="345"/>
      <c r="T274" s="345"/>
      <c r="U274" s="345"/>
      <c r="V274" s="345"/>
      <c r="W274" s="345"/>
      <c r="X274" s="345"/>
      <c r="Y274" s="345"/>
      <c r="Z274" s="345"/>
      <c r="AA274" s="345"/>
      <c r="AB274" s="346"/>
      <c r="AC274" s="355"/>
      <c r="AD274" s="355"/>
      <c r="AE274" s="355"/>
    </row>
    <row r="275" spans="1:31" ht="12.75">
      <c r="A275" s="439"/>
      <c r="B275" s="441"/>
      <c r="C275" s="441"/>
      <c r="D275" s="46"/>
      <c r="E275" s="443"/>
      <c r="F275" s="425"/>
      <c r="G275" s="428"/>
      <c r="H275" s="436"/>
      <c r="I275" s="33" t="s">
        <v>56</v>
      </c>
      <c r="J275" s="35">
        <f>J267+J269+J271+J273</f>
        <v>0</v>
      </c>
      <c r="K275" s="2">
        <f>K267+K269+K271+K273</f>
        <v>7754</v>
      </c>
      <c r="L275" s="197">
        <v>0</v>
      </c>
      <c r="M275" s="2">
        <f>M267+M269+M271+M273</f>
        <v>23000</v>
      </c>
      <c r="N275" s="2">
        <f>N267+N269+N271+N273</f>
        <v>10431</v>
      </c>
      <c r="O275" s="197">
        <f>L275+N275</f>
        <v>10431</v>
      </c>
      <c r="P275" s="202">
        <f>O275/H268</f>
        <v>0.12739374694675135</v>
      </c>
      <c r="Q275" s="352"/>
      <c r="R275" s="349"/>
      <c r="S275" s="345"/>
      <c r="T275" s="214"/>
      <c r="U275" s="214"/>
      <c r="V275" s="214"/>
      <c r="W275" s="214"/>
      <c r="X275" s="214"/>
      <c r="Y275" s="214"/>
      <c r="Z275" s="214"/>
      <c r="AA275" s="214"/>
      <c r="AB275" s="346"/>
      <c r="AC275" s="356"/>
      <c r="AD275" s="356"/>
      <c r="AE275" s="356"/>
    </row>
    <row r="276" spans="1:31" ht="13.5" thickBot="1">
      <c r="A276" s="440"/>
      <c r="B276" s="421"/>
      <c r="C276" s="421"/>
      <c r="D276" s="47"/>
      <c r="E276" s="444"/>
      <c r="F276" s="426"/>
      <c r="G276" s="435"/>
      <c r="H276" s="437"/>
      <c r="I276" s="36" t="s">
        <v>57</v>
      </c>
      <c r="J276" s="37">
        <f>J268+J270+J272+J274</f>
        <v>0</v>
      </c>
      <c r="K276" s="3">
        <f>K268+K270+K272+K274</f>
        <v>0</v>
      </c>
      <c r="L276" s="198">
        <v>0</v>
      </c>
      <c r="M276" s="3">
        <f>M268+M270+M272+M274</f>
        <v>0</v>
      </c>
      <c r="N276" s="3">
        <f>N268+N270+N272+N274</f>
        <v>0</v>
      </c>
      <c r="O276" s="198">
        <f>L276+N276</f>
        <v>0</v>
      </c>
      <c r="P276" s="203">
        <f>O276/H268</f>
        <v>0</v>
      </c>
      <c r="Q276" s="352"/>
      <c r="R276" s="349"/>
      <c r="S276" s="345"/>
      <c r="T276" s="214"/>
      <c r="U276" s="214"/>
      <c r="V276" s="214"/>
      <c r="W276" s="214"/>
      <c r="X276" s="214"/>
      <c r="Y276" s="214"/>
      <c r="Z276" s="214"/>
      <c r="AA276" s="214"/>
      <c r="AB276" s="346"/>
      <c r="AC276" s="356"/>
      <c r="AD276" s="356"/>
      <c r="AE276" s="356"/>
    </row>
    <row r="277" spans="1:29" ht="12.75" customHeight="1">
      <c r="A277" s="438">
        <f>A267+1</f>
        <v>28</v>
      </c>
      <c r="B277" s="420">
        <v>801</v>
      </c>
      <c r="C277" s="420">
        <v>80110</v>
      </c>
      <c r="D277" s="8"/>
      <c r="E277" s="442" t="s">
        <v>112</v>
      </c>
      <c r="F277" s="424" t="s">
        <v>169</v>
      </c>
      <c r="G277" s="427">
        <v>2012</v>
      </c>
      <c r="H277" s="9" t="s">
        <v>47</v>
      </c>
      <c r="I277" s="31" t="s">
        <v>59</v>
      </c>
      <c r="J277" s="32"/>
      <c r="K277" s="5"/>
      <c r="L277" s="192"/>
      <c r="M277" s="5"/>
      <c r="N277" s="192"/>
      <c r="O277" s="192"/>
      <c r="P277" s="193"/>
      <c r="Q277" s="343"/>
      <c r="R277" s="349"/>
      <c r="S277" s="345"/>
      <c r="T277" s="345"/>
      <c r="U277" s="345"/>
      <c r="V277" s="345"/>
      <c r="W277" s="345"/>
      <c r="X277" s="345"/>
      <c r="Y277" s="345"/>
      <c r="Z277" s="345"/>
      <c r="AA277" s="345"/>
      <c r="AB277" s="346"/>
      <c r="AC277" s="347"/>
    </row>
    <row r="278" spans="1:29" ht="12.75">
      <c r="A278" s="439"/>
      <c r="B278" s="441"/>
      <c r="C278" s="441"/>
      <c r="D278" s="46"/>
      <c r="E278" s="443"/>
      <c r="F278" s="425"/>
      <c r="G278" s="428"/>
      <c r="H278" s="433">
        <v>81202</v>
      </c>
      <c r="I278" s="33" t="s">
        <v>60</v>
      </c>
      <c r="J278" s="34"/>
      <c r="K278" s="1"/>
      <c r="L278" s="194"/>
      <c r="M278" s="1"/>
      <c r="N278" s="194"/>
      <c r="O278" s="194"/>
      <c r="P278" s="201"/>
      <c r="Q278" s="343"/>
      <c r="R278" s="349"/>
      <c r="S278" s="345"/>
      <c r="T278" s="345"/>
      <c r="U278" s="345"/>
      <c r="V278" s="345"/>
      <c r="W278" s="345"/>
      <c r="X278" s="345"/>
      <c r="Y278" s="345"/>
      <c r="Z278" s="345"/>
      <c r="AA278" s="345"/>
      <c r="AB278" s="346"/>
      <c r="AC278" s="347"/>
    </row>
    <row r="279" spans="1:29" ht="12.75">
      <c r="A279" s="439"/>
      <c r="B279" s="441"/>
      <c r="C279" s="441"/>
      <c r="D279" s="46"/>
      <c r="E279" s="443"/>
      <c r="F279" s="425"/>
      <c r="G279" s="428"/>
      <c r="H279" s="434"/>
      <c r="I279" s="33" t="s">
        <v>50</v>
      </c>
      <c r="J279" s="34"/>
      <c r="K279" s="1"/>
      <c r="L279" s="194"/>
      <c r="M279" s="1"/>
      <c r="N279" s="194"/>
      <c r="O279" s="194"/>
      <c r="P279" s="201"/>
      <c r="Q279" s="343"/>
      <c r="R279" s="349"/>
      <c r="S279" s="345"/>
      <c r="T279" s="345"/>
      <c r="U279" s="345"/>
      <c r="V279" s="345"/>
      <c r="W279" s="345"/>
      <c r="X279" s="345"/>
      <c r="Y279" s="345"/>
      <c r="Z279" s="345"/>
      <c r="AA279" s="345"/>
      <c r="AB279" s="346"/>
      <c r="AC279" s="347"/>
    </row>
    <row r="280" spans="1:29" ht="12.75">
      <c r="A280" s="439"/>
      <c r="B280" s="441"/>
      <c r="C280" s="441"/>
      <c r="D280" s="46"/>
      <c r="E280" s="443"/>
      <c r="F280" s="425"/>
      <c r="G280" s="428"/>
      <c r="H280" s="10" t="s">
        <v>51</v>
      </c>
      <c r="I280" s="33" t="s">
        <v>52</v>
      </c>
      <c r="J280" s="34"/>
      <c r="K280" s="1"/>
      <c r="L280" s="194"/>
      <c r="M280" s="1"/>
      <c r="N280" s="194"/>
      <c r="O280" s="194"/>
      <c r="P280" s="201"/>
      <c r="Q280" s="343"/>
      <c r="R280" s="349"/>
      <c r="S280" s="345"/>
      <c r="T280" s="345"/>
      <c r="U280" s="345"/>
      <c r="V280" s="345"/>
      <c r="W280" s="345"/>
      <c r="X280" s="345"/>
      <c r="Y280" s="345"/>
      <c r="Z280" s="345"/>
      <c r="AA280" s="345"/>
      <c r="AB280" s="346"/>
      <c r="AC280" s="347"/>
    </row>
    <row r="281" spans="1:29" ht="12.75">
      <c r="A281" s="439"/>
      <c r="B281" s="441"/>
      <c r="C281" s="441"/>
      <c r="D281" s="46">
        <v>1</v>
      </c>
      <c r="E281" s="443"/>
      <c r="F281" s="425"/>
      <c r="G281" s="428"/>
      <c r="H281" s="433">
        <v>0</v>
      </c>
      <c r="I281" s="33" t="s">
        <v>90</v>
      </c>
      <c r="J281" s="34"/>
      <c r="K281" s="1"/>
      <c r="L281" s="194">
        <v>12484</v>
      </c>
      <c r="M281" s="1">
        <v>52478</v>
      </c>
      <c r="N281" s="194">
        <v>37631</v>
      </c>
      <c r="O281" s="194">
        <f>L281+N281</f>
        <v>50115</v>
      </c>
      <c r="P281" s="201">
        <f>O281/H278</f>
        <v>0.6171646018570971</v>
      </c>
      <c r="Q281" s="343"/>
      <c r="R281" s="349"/>
      <c r="S281" s="345"/>
      <c r="T281" s="345"/>
      <c r="U281" s="345"/>
      <c r="V281" s="345"/>
      <c r="W281" s="345"/>
      <c r="X281" s="345"/>
      <c r="Y281" s="345"/>
      <c r="Z281" s="345"/>
      <c r="AA281" s="345"/>
      <c r="AB281" s="346"/>
      <c r="AC281" s="347"/>
    </row>
    <row r="282" spans="1:29" ht="12.75">
      <c r="A282" s="439"/>
      <c r="B282" s="441"/>
      <c r="C282" s="441"/>
      <c r="D282" s="46"/>
      <c r="E282" s="443"/>
      <c r="F282" s="425"/>
      <c r="G282" s="428">
        <v>2014</v>
      </c>
      <c r="H282" s="434"/>
      <c r="I282" s="33" t="s">
        <v>91</v>
      </c>
      <c r="J282" s="34"/>
      <c r="K282" s="1"/>
      <c r="L282" s="194"/>
      <c r="M282" s="1"/>
      <c r="N282" s="194"/>
      <c r="O282" s="194"/>
      <c r="P282" s="201"/>
      <c r="Q282" s="343"/>
      <c r="R282" s="349"/>
      <c r="S282" s="345"/>
      <c r="T282" s="345"/>
      <c r="U282" s="345"/>
      <c r="V282" s="345"/>
      <c r="W282" s="345"/>
      <c r="X282" s="345"/>
      <c r="Y282" s="345"/>
      <c r="Z282" s="345"/>
      <c r="AA282" s="345"/>
      <c r="AB282" s="346"/>
      <c r="AC282" s="347"/>
    </row>
    <row r="283" spans="1:29" ht="12.75">
      <c r="A283" s="439"/>
      <c r="B283" s="441"/>
      <c r="C283" s="441"/>
      <c r="D283" s="46"/>
      <c r="E283" s="443"/>
      <c r="F283" s="425"/>
      <c r="G283" s="428"/>
      <c r="H283" s="10" t="s">
        <v>55</v>
      </c>
      <c r="I283" s="33" t="s">
        <v>53</v>
      </c>
      <c r="J283" s="34"/>
      <c r="K283" s="1"/>
      <c r="L283" s="194"/>
      <c r="M283" s="1"/>
      <c r="N283" s="194"/>
      <c r="O283" s="194"/>
      <c r="P283" s="201"/>
      <c r="Q283" s="343"/>
      <c r="R283" s="349"/>
      <c r="S283" s="345"/>
      <c r="T283" s="345"/>
      <c r="U283" s="345"/>
      <c r="V283" s="345"/>
      <c r="W283" s="345"/>
      <c r="X283" s="345"/>
      <c r="Y283" s="345"/>
      <c r="Z283" s="345"/>
      <c r="AA283" s="345"/>
      <c r="AB283" s="346"/>
      <c r="AC283" s="347"/>
    </row>
    <row r="284" spans="1:29" ht="12.75">
      <c r="A284" s="439"/>
      <c r="B284" s="441"/>
      <c r="C284" s="441"/>
      <c r="D284" s="46"/>
      <c r="E284" s="443"/>
      <c r="F284" s="425"/>
      <c r="G284" s="428"/>
      <c r="H284" s="433">
        <f>H278+H281</f>
        <v>81202</v>
      </c>
      <c r="I284" s="33" t="s">
        <v>54</v>
      </c>
      <c r="J284" s="34"/>
      <c r="K284" s="1"/>
      <c r="L284" s="194"/>
      <c r="M284" s="1"/>
      <c r="N284" s="194"/>
      <c r="O284" s="194"/>
      <c r="P284" s="201"/>
      <c r="Q284" s="343"/>
      <c r="R284" s="349"/>
      <c r="S284" s="345"/>
      <c r="T284" s="345"/>
      <c r="U284" s="345"/>
      <c r="V284" s="345"/>
      <c r="W284" s="345"/>
      <c r="X284" s="345"/>
      <c r="Y284" s="345"/>
      <c r="Z284" s="345"/>
      <c r="AA284" s="345"/>
      <c r="AB284" s="346"/>
      <c r="AC284" s="347"/>
    </row>
    <row r="285" spans="1:29" ht="12.75">
      <c r="A285" s="439"/>
      <c r="B285" s="441"/>
      <c r="C285" s="441"/>
      <c r="D285" s="46"/>
      <c r="E285" s="443"/>
      <c r="F285" s="425"/>
      <c r="G285" s="428"/>
      <c r="H285" s="436"/>
      <c r="I285" s="33" t="s">
        <v>56</v>
      </c>
      <c r="J285" s="35">
        <f aca="true" t="shared" si="16" ref="J285:N286">J277+J279+J281+J283</f>
        <v>0</v>
      </c>
      <c r="K285" s="2">
        <f t="shared" si="16"/>
        <v>0</v>
      </c>
      <c r="L285" s="197">
        <f t="shared" si="16"/>
        <v>12484</v>
      </c>
      <c r="M285" s="2">
        <f t="shared" si="16"/>
        <v>52478</v>
      </c>
      <c r="N285" s="2">
        <f t="shared" si="16"/>
        <v>37631</v>
      </c>
      <c r="O285" s="197">
        <f>L285+N285</f>
        <v>50115</v>
      </c>
      <c r="P285" s="202">
        <f>O285/H278</f>
        <v>0.6171646018570971</v>
      </c>
      <c r="Q285" s="352"/>
      <c r="R285" s="349"/>
      <c r="S285" s="345"/>
      <c r="T285" s="214"/>
      <c r="U285" s="214"/>
      <c r="V285" s="214"/>
      <c r="W285" s="214"/>
      <c r="X285" s="214"/>
      <c r="Y285" s="214"/>
      <c r="Z285" s="214"/>
      <c r="AA285" s="214"/>
      <c r="AB285" s="346"/>
      <c r="AC285" s="347"/>
    </row>
    <row r="286" spans="1:29" ht="13.5" thickBot="1">
      <c r="A286" s="440"/>
      <c r="B286" s="421"/>
      <c r="C286" s="421"/>
      <c r="D286" s="47"/>
      <c r="E286" s="444"/>
      <c r="F286" s="426"/>
      <c r="G286" s="435"/>
      <c r="H286" s="437"/>
      <c r="I286" s="36" t="s">
        <v>57</v>
      </c>
      <c r="J286" s="37">
        <f t="shared" si="16"/>
        <v>0</v>
      </c>
      <c r="K286" s="3">
        <f t="shared" si="16"/>
        <v>0</v>
      </c>
      <c r="L286" s="198">
        <f t="shared" si="16"/>
        <v>0</v>
      </c>
      <c r="M286" s="3">
        <f t="shared" si="16"/>
        <v>0</v>
      </c>
      <c r="N286" s="3">
        <f t="shared" si="16"/>
        <v>0</v>
      </c>
      <c r="O286" s="198">
        <f>L286+N286</f>
        <v>0</v>
      </c>
      <c r="P286" s="203">
        <f>O286/H278</f>
        <v>0</v>
      </c>
      <c r="Q286" s="352"/>
      <c r="R286" s="349"/>
      <c r="S286" s="345"/>
      <c r="T286" s="214"/>
      <c r="U286" s="214"/>
      <c r="V286" s="214"/>
      <c r="W286" s="214"/>
      <c r="X286" s="214"/>
      <c r="Y286" s="214"/>
      <c r="Z286" s="214"/>
      <c r="AA286" s="214"/>
      <c r="AB286" s="346"/>
      <c r="AC286" s="347"/>
    </row>
    <row r="287" spans="1:29" ht="10.5" customHeight="1">
      <c r="A287" s="438">
        <f>A277+1</f>
        <v>29</v>
      </c>
      <c r="B287" s="420">
        <v>801</v>
      </c>
      <c r="C287" s="420">
        <v>80110</v>
      </c>
      <c r="D287" s="8"/>
      <c r="E287" s="442" t="s">
        <v>112</v>
      </c>
      <c r="F287" s="424" t="s">
        <v>170</v>
      </c>
      <c r="G287" s="427">
        <v>2012</v>
      </c>
      <c r="H287" s="9" t="s">
        <v>47</v>
      </c>
      <c r="I287" s="31" t="s">
        <v>59</v>
      </c>
      <c r="J287" s="32"/>
      <c r="K287" s="5"/>
      <c r="L287" s="192"/>
      <c r="M287" s="5"/>
      <c r="N287" s="192"/>
      <c r="O287" s="192"/>
      <c r="P287" s="193"/>
      <c r="Q287" s="343"/>
      <c r="R287" s="349"/>
      <c r="S287" s="345"/>
      <c r="T287" s="345"/>
      <c r="U287" s="345"/>
      <c r="V287" s="345"/>
      <c r="W287" s="345"/>
      <c r="X287" s="345"/>
      <c r="Y287" s="345"/>
      <c r="Z287" s="345"/>
      <c r="AA287" s="345"/>
      <c r="AB287" s="346"/>
      <c r="AC287" s="347"/>
    </row>
    <row r="288" spans="1:29" ht="10.5" customHeight="1">
      <c r="A288" s="439"/>
      <c r="B288" s="441"/>
      <c r="C288" s="441"/>
      <c r="D288" s="46"/>
      <c r="E288" s="443"/>
      <c r="F288" s="425"/>
      <c r="G288" s="428"/>
      <c r="H288" s="433">
        <v>81443</v>
      </c>
      <c r="I288" s="33" t="s">
        <v>60</v>
      </c>
      <c r="J288" s="34"/>
      <c r="K288" s="1"/>
      <c r="L288" s="194"/>
      <c r="M288" s="1"/>
      <c r="N288" s="194"/>
      <c r="O288" s="194"/>
      <c r="P288" s="201"/>
      <c r="Q288" s="343"/>
      <c r="R288" s="349"/>
      <c r="S288" s="345"/>
      <c r="T288" s="345"/>
      <c r="U288" s="345"/>
      <c r="V288" s="345"/>
      <c r="W288" s="345"/>
      <c r="X288" s="345"/>
      <c r="Y288" s="345"/>
      <c r="Z288" s="345"/>
      <c r="AA288" s="345"/>
      <c r="AB288" s="346"/>
      <c r="AC288" s="347"/>
    </row>
    <row r="289" spans="1:29" ht="10.5" customHeight="1">
      <c r="A289" s="439"/>
      <c r="B289" s="441"/>
      <c r="C289" s="441"/>
      <c r="D289" s="46"/>
      <c r="E289" s="443"/>
      <c r="F289" s="425"/>
      <c r="G289" s="428"/>
      <c r="H289" s="434"/>
      <c r="I289" s="33" t="s">
        <v>50</v>
      </c>
      <c r="J289" s="34"/>
      <c r="K289" s="1"/>
      <c r="L289" s="194"/>
      <c r="M289" s="1"/>
      <c r="N289" s="194"/>
      <c r="O289" s="194"/>
      <c r="P289" s="201"/>
      <c r="Q289" s="343"/>
      <c r="R289" s="349"/>
      <c r="S289" s="345"/>
      <c r="T289" s="345"/>
      <c r="U289" s="345"/>
      <c r="V289" s="345"/>
      <c r="W289" s="345"/>
      <c r="X289" s="345"/>
      <c r="Y289" s="345"/>
      <c r="Z289" s="345"/>
      <c r="AA289" s="345"/>
      <c r="AB289" s="346"/>
      <c r="AC289" s="347"/>
    </row>
    <row r="290" spans="1:29" ht="10.5" customHeight="1">
      <c r="A290" s="439"/>
      <c r="B290" s="441"/>
      <c r="C290" s="441"/>
      <c r="D290" s="46"/>
      <c r="E290" s="443"/>
      <c r="F290" s="425"/>
      <c r="G290" s="428"/>
      <c r="H290" s="10" t="s">
        <v>51</v>
      </c>
      <c r="I290" s="33" t="s">
        <v>52</v>
      </c>
      <c r="J290" s="34"/>
      <c r="K290" s="1"/>
      <c r="L290" s="194"/>
      <c r="M290" s="1"/>
      <c r="N290" s="194"/>
      <c r="O290" s="194"/>
      <c r="P290" s="201"/>
      <c r="Q290" s="343"/>
      <c r="R290" s="349"/>
      <c r="S290" s="345"/>
      <c r="T290" s="345"/>
      <c r="U290" s="345"/>
      <c r="V290" s="345"/>
      <c r="W290" s="345"/>
      <c r="X290" s="345"/>
      <c r="Y290" s="345"/>
      <c r="Z290" s="345"/>
      <c r="AA290" s="345"/>
      <c r="AB290" s="346"/>
      <c r="AC290" s="347"/>
    </row>
    <row r="291" spans="1:31" ht="12.75">
      <c r="A291" s="439"/>
      <c r="B291" s="441"/>
      <c r="C291" s="441"/>
      <c r="D291" s="46">
        <v>1</v>
      </c>
      <c r="E291" s="443"/>
      <c r="F291" s="425"/>
      <c r="G291" s="428"/>
      <c r="H291" s="433">
        <v>0</v>
      </c>
      <c r="I291" s="33" t="s">
        <v>90</v>
      </c>
      <c r="J291" s="34"/>
      <c r="K291" s="1"/>
      <c r="L291" s="194">
        <v>3287</v>
      </c>
      <c r="M291" s="1">
        <v>50954</v>
      </c>
      <c r="N291" s="194">
        <v>41112</v>
      </c>
      <c r="O291" s="194">
        <f>L291+N291</f>
        <v>44399</v>
      </c>
      <c r="P291" s="201">
        <f>O291/H288</f>
        <v>0.5451542796802672</v>
      </c>
      <c r="Q291" s="343"/>
      <c r="R291" s="349"/>
      <c r="S291" s="345"/>
      <c r="T291" s="345"/>
      <c r="U291" s="345"/>
      <c r="V291" s="345"/>
      <c r="W291" s="345"/>
      <c r="X291" s="345"/>
      <c r="Y291" s="345"/>
      <c r="Z291" s="345"/>
      <c r="AA291" s="345"/>
      <c r="AB291" s="346"/>
      <c r="AC291" s="350"/>
      <c r="AD291" s="350"/>
      <c r="AE291" s="350"/>
    </row>
    <row r="292" spans="1:31" ht="12.75">
      <c r="A292" s="439"/>
      <c r="B292" s="441"/>
      <c r="C292" s="441"/>
      <c r="D292" s="46"/>
      <c r="E292" s="443"/>
      <c r="F292" s="425"/>
      <c r="G292" s="428">
        <v>2014</v>
      </c>
      <c r="H292" s="434"/>
      <c r="I292" s="33" t="s">
        <v>91</v>
      </c>
      <c r="J292" s="34"/>
      <c r="K292" s="1"/>
      <c r="L292" s="194"/>
      <c r="M292" s="1"/>
      <c r="N292" s="194"/>
      <c r="O292" s="194"/>
      <c r="P292" s="201"/>
      <c r="Q292" s="343"/>
      <c r="R292" s="349"/>
      <c r="S292" s="345"/>
      <c r="T292" s="345"/>
      <c r="U292" s="345"/>
      <c r="V292" s="345"/>
      <c r="W292" s="345"/>
      <c r="X292" s="345"/>
      <c r="Y292" s="345"/>
      <c r="Z292" s="345"/>
      <c r="AA292" s="345"/>
      <c r="AB292" s="346"/>
      <c r="AC292" s="350"/>
      <c r="AD292" s="350"/>
      <c r="AE292" s="350"/>
    </row>
    <row r="293" spans="1:31" ht="12.75">
      <c r="A293" s="439"/>
      <c r="B293" s="441"/>
      <c r="C293" s="441"/>
      <c r="D293" s="46"/>
      <c r="E293" s="443"/>
      <c r="F293" s="425"/>
      <c r="G293" s="428"/>
      <c r="H293" s="10" t="s">
        <v>55</v>
      </c>
      <c r="I293" s="33" t="s">
        <v>53</v>
      </c>
      <c r="J293" s="34"/>
      <c r="K293" s="1"/>
      <c r="L293" s="194"/>
      <c r="M293" s="1"/>
      <c r="N293" s="194"/>
      <c r="O293" s="194"/>
      <c r="P293" s="201"/>
      <c r="Q293" s="343"/>
      <c r="R293" s="349"/>
      <c r="S293" s="345"/>
      <c r="T293" s="345"/>
      <c r="U293" s="345"/>
      <c r="V293" s="345"/>
      <c r="W293" s="345"/>
      <c r="X293" s="345"/>
      <c r="Y293" s="345"/>
      <c r="Z293" s="345"/>
      <c r="AA293" s="345"/>
      <c r="AB293" s="346"/>
      <c r="AC293" s="350"/>
      <c r="AD293" s="350"/>
      <c r="AE293" s="350"/>
    </row>
    <row r="294" spans="1:31" ht="12.75">
      <c r="A294" s="439"/>
      <c r="B294" s="441"/>
      <c r="C294" s="441"/>
      <c r="D294" s="46"/>
      <c r="E294" s="443"/>
      <c r="F294" s="425"/>
      <c r="G294" s="428"/>
      <c r="H294" s="433">
        <f>H288+H291</f>
        <v>81443</v>
      </c>
      <c r="I294" s="33" t="s">
        <v>54</v>
      </c>
      <c r="J294" s="34"/>
      <c r="K294" s="1"/>
      <c r="L294" s="194"/>
      <c r="M294" s="1"/>
      <c r="N294" s="194"/>
      <c r="O294" s="194"/>
      <c r="P294" s="201"/>
      <c r="Q294" s="343"/>
      <c r="R294" s="349"/>
      <c r="S294" s="345"/>
      <c r="T294" s="345"/>
      <c r="U294" s="345"/>
      <c r="V294" s="345"/>
      <c r="W294" s="345"/>
      <c r="X294" s="345"/>
      <c r="Y294" s="345"/>
      <c r="Z294" s="345"/>
      <c r="AA294" s="345"/>
      <c r="AB294" s="346"/>
      <c r="AC294" s="350"/>
      <c r="AD294" s="350"/>
      <c r="AE294" s="350"/>
    </row>
    <row r="295" spans="1:31" ht="12.75">
      <c r="A295" s="439"/>
      <c r="B295" s="441"/>
      <c r="C295" s="441"/>
      <c r="D295" s="46"/>
      <c r="E295" s="443"/>
      <c r="F295" s="425"/>
      <c r="G295" s="428"/>
      <c r="H295" s="436"/>
      <c r="I295" s="33" t="s">
        <v>56</v>
      </c>
      <c r="J295" s="35">
        <f aca="true" t="shared" si="17" ref="J295:N296">J287+J289+J291+J293</f>
        <v>0</v>
      </c>
      <c r="K295" s="2">
        <f t="shared" si="17"/>
        <v>0</v>
      </c>
      <c r="L295" s="197">
        <f t="shared" si="17"/>
        <v>3287</v>
      </c>
      <c r="M295" s="2">
        <f t="shared" si="17"/>
        <v>50954</v>
      </c>
      <c r="N295" s="2">
        <f t="shared" si="17"/>
        <v>41112</v>
      </c>
      <c r="O295" s="197">
        <f>L295+N295</f>
        <v>44399</v>
      </c>
      <c r="P295" s="202">
        <f>O295/H288</f>
        <v>0.5451542796802672</v>
      </c>
      <c r="Q295" s="352"/>
      <c r="R295" s="349"/>
      <c r="S295" s="345"/>
      <c r="T295" s="214"/>
      <c r="U295" s="214"/>
      <c r="V295" s="214"/>
      <c r="W295" s="214"/>
      <c r="X295" s="214"/>
      <c r="Y295" s="214"/>
      <c r="Z295" s="214"/>
      <c r="AA295" s="214"/>
      <c r="AB295" s="346"/>
      <c r="AC295" s="351"/>
      <c r="AD295" s="351"/>
      <c r="AE295" s="351"/>
    </row>
    <row r="296" spans="1:31" ht="13.5" thickBot="1">
      <c r="A296" s="440"/>
      <c r="B296" s="421"/>
      <c r="C296" s="421"/>
      <c r="D296" s="47"/>
      <c r="E296" s="444"/>
      <c r="F296" s="426"/>
      <c r="G296" s="435"/>
      <c r="H296" s="437"/>
      <c r="I296" s="36" t="s">
        <v>57</v>
      </c>
      <c r="J296" s="37">
        <f t="shared" si="17"/>
        <v>0</v>
      </c>
      <c r="K296" s="3">
        <f t="shared" si="17"/>
        <v>0</v>
      </c>
      <c r="L296" s="198">
        <f t="shared" si="17"/>
        <v>0</v>
      </c>
      <c r="M296" s="3">
        <f t="shared" si="17"/>
        <v>0</v>
      </c>
      <c r="N296" s="3">
        <f t="shared" si="17"/>
        <v>0</v>
      </c>
      <c r="O296" s="198">
        <f>L296+N296</f>
        <v>0</v>
      </c>
      <c r="P296" s="203">
        <f>O296/H288</f>
        <v>0</v>
      </c>
      <c r="Q296" s="352"/>
      <c r="R296" s="349"/>
      <c r="S296" s="345"/>
      <c r="T296" s="214"/>
      <c r="U296" s="214"/>
      <c r="V296" s="214"/>
      <c r="W296" s="214"/>
      <c r="X296" s="214"/>
      <c r="Y296" s="214"/>
      <c r="Z296" s="214"/>
      <c r="AA296" s="214"/>
      <c r="AB296" s="346"/>
      <c r="AC296" s="351"/>
      <c r="AD296" s="351"/>
      <c r="AE296" s="351"/>
    </row>
    <row r="297" spans="1:29" ht="10.5" customHeight="1">
      <c r="A297" s="438">
        <f>A287+1</f>
        <v>30</v>
      </c>
      <c r="B297" s="420">
        <v>801</v>
      </c>
      <c r="C297" s="420">
        <v>80110</v>
      </c>
      <c r="D297" s="8"/>
      <c r="E297" s="442" t="s">
        <v>112</v>
      </c>
      <c r="F297" s="424" t="s">
        <v>171</v>
      </c>
      <c r="G297" s="427">
        <v>2012</v>
      </c>
      <c r="H297" s="9" t="s">
        <v>47</v>
      </c>
      <c r="I297" s="31" t="s">
        <v>59</v>
      </c>
      <c r="J297" s="32"/>
      <c r="K297" s="5"/>
      <c r="L297" s="192"/>
      <c r="M297" s="5"/>
      <c r="N297" s="192"/>
      <c r="O297" s="192"/>
      <c r="P297" s="193"/>
      <c r="Q297" s="343"/>
      <c r="R297" s="349"/>
      <c r="S297" s="345"/>
      <c r="T297" s="345"/>
      <c r="U297" s="345"/>
      <c r="V297" s="345"/>
      <c r="W297" s="345"/>
      <c r="X297" s="345"/>
      <c r="Y297" s="345"/>
      <c r="Z297" s="345"/>
      <c r="AA297" s="345"/>
      <c r="AB297" s="346"/>
      <c r="AC297" s="347"/>
    </row>
    <row r="298" spans="1:29" ht="10.5" customHeight="1">
      <c r="A298" s="439"/>
      <c r="B298" s="441"/>
      <c r="C298" s="441"/>
      <c r="D298" s="46"/>
      <c r="E298" s="443"/>
      <c r="F298" s="425"/>
      <c r="G298" s="428"/>
      <c r="H298" s="433">
        <v>79175</v>
      </c>
      <c r="I298" s="33" t="s">
        <v>60</v>
      </c>
      <c r="J298" s="34"/>
      <c r="K298" s="1"/>
      <c r="L298" s="194"/>
      <c r="M298" s="1"/>
      <c r="N298" s="194"/>
      <c r="O298" s="194"/>
      <c r="P298" s="201"/>
      <c r="Q298" s="343"/>
      <c r="R298" s="349"/>
      <c r="S298" s="345"/>
      <c r="T298" s="345"/>
      <c r="U298" s="345"/>
      <c r="V298" s="345"/>
      <c r="W298" s="345"/>
      <c r="X298" s="345"/>
      <c r="Y298" s="345"/>
      <c r="Z298" s="345"/>
      <c r="AA298" s="345"/>
      <c r="AB298" s="346"/>
      <c r="AC298" s="347"/>
    </row>
    <row r="299" spans="1:29" ht="10.5" customHeight="1">
      <c r="A299" s="439"/>
      <c r="B299" s="441"/>
      <c r="C299" s="441"/>
      <c r="D299" s="46"/>
      <c r="E299" s="443"/>
      <c r="F299" s="425"/>
      <c r="G299" s="428"/>
      <c r="H299" s="434"/>
      <c r="I299" s="33" t="s">
        <v>50</v>
      </c>
      <c r="J299" s="34"/>
      <c r="K299" s="1"/>
      <c r="L299" s="194"/>
      <c r="M299" s="1"/>
      <c r="N299" s="194"/>
      <c r="O299" s="194"/>
      <c r="P299" s="201"/>
      <c r="Q299" s="343"/>
      <c r="R299" s="349"/>
      <c r="S299" s="345"/>
      <c r="T299" s="345"/>
      <c r="U299" s="345"/>
      <c r="V299" s="345"/>
      <c r="W299" s="345"/>
      <c r="X299" s="345"/>
      <c r="Y299" s="345"/>
      <c r="Z299" s="345"/>
      <c r="AA299" s="345"/>
      <c r="AB299" s="346"/>
      <c r="AC299" s="347"/>
    </row>
    <row r="300" spans="1:29" ht="10.5" customHeight="1">
      <c r="A300" s="439"/>
      <c r="B300" s="441"/>
      <c r="C300" s="441"/>
      <c r="D300" s="46"/>
      <c r="E300" s="443"/>
      <c r="F300" s="425"/>
      <c r="G300" s="428"/>
      <c r="H300" s="10" t="s">
        <v>51</v>
      </c>
      <c r="I300" s="33" t="s">
        <v>52</v>
      </c>
      <c r="J300" s="34"/>
      <c r="K300" s="1"/>
      <c r="L300" s="194"/>
      <c r="M300" s="1"/>
      <c r="N300" s="194"/>
      <c r="O300" s="194"/>
      <c r="P300" s="201"/>
      <c r="Q300" s="343"/>
      <c r="R300" s="349"/>
      <c r="S300" s="345"/>
      <c r="T300" s="345"/>
      <c r="U300" s="345"/>
      <c r="V300" s="345"/>
      <c r="W300" s="345"/>
      <c r="X300" s="345"/>
      <c r="Y300" s="345"/>
      <c r="Z300" s="345"/>
      <c r="AA300" s="345"/>
      <c r="AB300" s="346"/>
      <c r="AC300" s="347"/>
    </row>
    <row r="301" spans="1:31" ht="12.75">
      <c r="A301" s="439"/>
      <c r="B301" s="441"/>
      <c r="C301" s="441"/>
      <c r="D301" s="46">
        <v>1</v>
      </c>
      <c r="E301" s="443"/>
      <c r="F301" s="425"/>
      <c r="G301" s="428"/>
      <c r="H301" s="433">
        <v>0</v>
      </c>
      <c r="I301" s="33" t="s">
        <v>90</v>
      </c>
      <c r="J301" s="34"/>
      <c r="K301" s="1"/>
      <c r="L301" s="194">
        <v>15315</v>
      </c>
      <c r="M301" s="1">
        <v>28925</v>
      </c>
      <c r="N301" s="194">
        <v>26713</v>
      </c>
      <c r="O301" s="194">
        <f>L301+N301</f>
        <v>42028</v>
      </c>
      <c r="P301" s="201">
        <f>O301/H298</f>
        <v>0.5308241237764446</v>
      </c>
      <c r="Q301" s="343"/>
      <c r="R301" s="349"/>
      <c r="S301" s="345"/>
      <c r="T301" s="345"/>
      <c r="U301" s="345"/>
      <c r="V301" s="345"/>
      <c r="W301" s="345"/>
      <c r="X301" s="345"/>
      <c r="Y301" s="345"/>
      <c r="Z301" s="345"/>
      <c r="AA301" s="345"/>
      <c r="AB301" s="346"/>
      <c r="AC301" s="350"/>
      <c r="AD301" s="350"/>
      <c r="AE301" s="350"/>
    </row>
    <row r="302" spans="1:31" ht="11.25" customHeight="1">
      <c r="A302" s="439"/>
      <c r="B302" s="441"/>
      <c r="C302" s="441"/>
      <c r="D302" s="46"/>
      <c r="E302" s="443"/>
      <c r="F302" s="425"/>
      <c r="G302" s="428">
        <v>2014</v>
      </c>
      <c r="H302" s="434"/>
      <c r="I302" s="33" t="s">
        <v>91</v>
      </c>
      <c r="J302" s="34"/>
      <c r="K302" s="1"/>
      <c r="L302" s="194"/>
      <c r="M302" s="1"/>
      <c r="N302" s="194"/>
      <c r="O302" s="194"/>
      <c r="P302" s="201"/>
      <c r="Q302" s="343"/>
      <c r="R302" s="349"/>
      <c r="S302" s="345"/>
      <c r="T302" s="345"/>
      <c r="U302" s="345"/>
      <c r="V302" s="345"/>
      <c r="W302" s="345"/>
      <c r="X302" s="345"/>
      <c r="Y302" s="345"/>
      <c r="Z302" s="345"/>
      <c r="AA302" s="345"/>
      <c r="AB302" s="346"/>
      <c r="AC302" s="350"/>
      <c r="AD302" s="350"/>
      <c r="AE302" s="350"/>
    </row>
    <row r="303" spans="1:31" ht="11.25" customHeight="1">
      <c r="A303" s="439"/>
      <c r="B303" s="441"/>
      <c r="C303" s="441"/>
      <c r="D303" s="46"/>
      <c r="E303" s="443"/>
      <c r="F303" s="425"/>
      <c r="G303" s="428"/>
      <c r="H303" s="10" t="s">
        <v>55</v>
      </c>
      <c r="I303" s="33" t="s">
        <v>53</v>
      </c>
      <c r="J303" s="34"/>
      <c r="K303" s="1"/>
      <c r="L303" s="194"/>
      <c r="M303" s="1"/>
      <c r="N303" s="194"/>
      <c r="O303" s="194"/>
      <c r="P303" s="201"/>
      <c r="Q303" s="343"/>
      <c r="R303" s="349"/>
      <c r="S303" s="345"/>
      <c r="T303" s="345"/>
      <c r="U303" s="345"/>
      <c r="V303" s="345"/>
      <c r="W303" s="345"/>
      <c r="X303" s="345"/>
      <c r="Y303" s="345"/>
      <c r="Z303" s="345"/>
      <c r="AA303" s="345"/>
      <c r="AB303" s="346"/>
      <c r="AC303" s="350"/>
      <c r="AD303" s="350"/>
      <c r="AE303" s="350"/>
    </row>
    <row r="304" spans="1:31" ht="11.25" customHeight="1">
      <c r="A304" s="439"/>
      <c r="B304" s="441"/>
      <c r="C304" s="441"/>
      <c r="D304" s="46"/>
      <c r="E304" s="443"/>
      <c r="F304" s="425"/>
      <c r="G304" s="428"/>
      <c r="H304" s="433">
        <f>H298+H301</f>
        <v>79175</v>
      </c>
      <c r="I304" s="33" t="s">
        <v>54</v>
      </c>
      <c r="J304" s="34"/>
      <c r="K304" s="1"/>
      <c r="L304" s="194"/>
      <c r="M304" s="1"/>
      <c r="N304" s="194"/>
      <c r="O304" s="194"/>
      <c r="P304" s="201"/>
      <c r="Q304" s="343"/>
      <c r="R304" s="349"/>
      <c r="S304" s="345"/>
      <c r="T304" s="345"/>
      <c r="U304" s="345"/>
      <c r="V304" s="345"/>
      <c r="W304" s="345"/>
      <c r="X304" s="345"/>
      <c r="Y304" s="345"/>
      <c r="Z304" s="345"/>
      <c r="AA304" s="345"/>
      <c r="AB304" s="346"/>
      <c r="AC304" s="350"/>
      <c r="AD304" s="350"/>
      <c r="AE304" s="350"/>
    </row>
    <row r="305" spans="1:31" ht="12.75">
      <c r="A305" s="439"/>
      <c r="B305" s="441"/>
      <c r="C305" s="441"/>
      <c r="D305" s="46"/>
      <c r="E305" s="443"/>
      <c r="F305" s="425"/>
      <c r="G305" s="428"/>
      <c r="H305" s="436"/>
      <c r="I305" s="33" t="s">
        <v>56</v>
      </c>
      <c r="J305" s="35">
        <f aca="true" t="shared" si="18" ref="J305:N306">J297+J299+J301+J303</f>
        <v>0</v>
      </c>
      <c r="K305" s="2">
        <f t="shared" si="18"/>
        <v>0</v>
      </c>
      <c r="L305" s="197">
        <f t="shared" si="18"/>
        <v>15315</v>
      </c>
      <c r="M305" s="2">
        <f t="shared" si="18"/>
        <v>28925</v>
      </c>
      <c r="N305" s="2">
        <f t="shared" si="18"/>
        <v>26713</v>
      </c>
      <c r="O305" s="197">
        <f>L305+N305</f>
        <v>42028</v>
      </c>
      <c r="P305" s="202">
        <f>O305/H298</f>
        <v>0.5308241237764446</v>
      </c>
      <c r="Q305" s="352"/>
      <c r="R305" s="349"/>
      <c r="S305" s="345"/>
      <c r="T305" s="214"/>
      <c r="U305" s="214"/>
      <c r="V305" s="214"/>
      <c r="W305" s="214"/>
      <c r="X305" s="214"/>
      <c r="Y305" s="214"/>
      <c r="Z305" s="214"/>
      <c r="AA305" s="214"/>
      <c r="AB305" s="346"/>
      <c r="AC305" s="351"/>
      <c r="AD305" s="351"/>
      <c r="AE305" s="351"/>
    </row>
    <row r="306" spans="1:31" ht="13.5" thickBot="1">
      <c r="A306" s="440"/>
      <c r="B306" s="421"/>
      <c r="C306" s="421"/>
      <c r="D306" s="47"/>
      <c r="E306" s="444"/>
      <c r="F306" s="426"/>
      <c r="G306" s="435"/>
      <c r="H306" s="437"/>
      <c r="I306" s="36" t="s">
        <v>57</v>
      </c>
      <c r="J306" s="37">
        <f t="shared" si="18"/>
        <v>0</v>
      </c>
      <c r="K306" s="3">
        <f t="shared" si="18"/>
        <v>0</v>
      </c>
      <c r="L306" s="198">
        <f t="shared" si="18"/>
        <v>0</v>
      </c>
      <c r="M306" s="3">
        <f t="shared" si="18"/>
        <v>0</v>
      </c>
      <c r="N306" s="3">
        <f t="shared" si="18"/>
        <v>0</v>
      </c>
      <c r="O306" s="198">
        <f>L306+N306</f>
        <v>0</v>
      </c>
      <c r="P306" s="203">
        <f>O306/H298</f>
        <v>0</v>
      </c>
      <c r="Q306" s="352"/>
      <c r="R306" s="349"/>
      <c r="S306" s="345"/>
      <c r="T306" s="214"/>
      <c r="U306" s="214"/>
      <c r="V306" s="214"/>
      <c r="W306" s="214"/>
      <c r="X306" s="214"/>
      <c r="Y306" s="214"/>
      <c r="Z306" s="214"/>
      <c r="AA306" s="214"/>
      <c r="AB306" s="346"/>
      <c r="AC306" s="351"/>
      <c r="AD306" s="351"/>
      <c r="AE306" s="351"/>
    </row>
    <row r="307" spans="1:29" ht="11.25" customHeight="1">
      <c r="A307" s="438">
        <f>A297+1</f>
        <v>31</v>
      </c>
      <c r="B307" s="420">
        <v>801</v>
      </c>
      <c r="C307" s="420">
        <v>80110</v>
      </c>
      <c r="D307" s="8"/>
      <c r="E307" s="442" t="s">
        <v>112</v>
      </c>
      <c r="F307" s="424" t="s">
        <v>172</v>
      </c>
      <c r="G307" s="427">
        <v>2012</v>
      </c>
      <c r="H307" s="9" t="s">
        <v>47</v>
      </c>
      <c r="I307" s="31" t="s">
        <v>59</v>
      </c>
      <c r="J307" s="32"/>
      <c r="K307" s="5"/>
      <c r="L307" s="192"/>
      <c r="M307" s="5"/>
      <c r="N307" s="192"/>
      <c r="O307" s="192"/>
      <c r="P307" s="193"/>
      <c r="Q307" s="343"/>
      <c r="R307" s="349"/>
      <c r="S307" s="345"/>
      <c r="T307" s="345"/>
      <c r="U307" s="345"/>
      <c r="V307" s="345"/>
      <c r="W307" s="345"/>
      <c r="X307" s="345"/>
      <c r="Y307" s="345"/>
      <c r="Z307" s="345"/>
      <c r="AA307" s="345"/>
      <c r="AB307" s="346"/>
      <c r="AC307" s="347"/>
    </row>
    <row r="308" spans="1:29" ht="11.25" customHeight="1">
      <c r="A308" s="439"/>
      <c r="B308" s="441"/>
      <c r="C308" s="441"/>
      <c r="D308" s="46"/>
      <c r="E308" s="443"/>
      <c r="F308" s="425"/>
      <c r="G308" s="428"/>
      <c r="H308" s="433">
        <v>79812</v>
      </c>
      <c r="I308" s="33" t="s">
        <v>60</v>
      </c>
      <c r="J308" s="34"/>
      <c r="K308" s="1"/>
      <c r="L308" s="194"/>
      <c r="M308" s="1"/>
      <c r="N308" s="194"/>
      <c r="O308" s="194"/>
      <c r="P308" s="201"/>
      <c r="Q308" s="343"/>
      <c r="R308" s="349"/>
      <c r="S308" s="345"/>
      <c r="T308" s="345"/>
      <c r="U308" s="345"/>
      <c r="V308" s="345"/>
      <c r="W308" s="345"/>
      <c r="X308" s="345"/>
      <c r="Y308" s="345"/>
      <c r="Z308" s="345"/>
      <c r="AA308" s="345"/>
      <c r="AB308" s="346"/>
      <c r="AC308" s="347"/>
    </row>
    <row r="309" spans="1:29" ht="11.25" customHeight="1">
      <c r="A309" s="439"/>
      <c r="B309" s="441"/>
      <c r="C309" s="441"/>
      <c r="D309" s="46"/>
      <c r="E309" s="443"/>
      <c r="F309" s="425"/>
      <c r="G309" s="428"/>
      <c r="H309" s="434"/>
      <c r="I309" s="33" t="s">
        <v>50</v>
      </c>
      <c r="J309" s="34"/>
      <c r="K309" s="1"/>
      <c r="L309" s="194"/>
      <c r="M309" s="1"/>
      <c r="N309" s="194"/>
      <c r="O309" s="194"/>
      <c r="P309" s="201"/>
      <c r="Q309" s="343"/>
      <c r="R309" s="349"/>
      <c r="S309" s="345"/>
      <c r="T309" s="345"/>
      <c r="U309" s="345"/>
      <c r="V309" s="345"/>
      <c r="W309" s="345"/>
      <c r="X309" s="345"/>
      <c r="Y309" s="345"/>
      <c r="Z309" s="345"/>
      <c r="AA309" s="345"/>
      <c r="AB309" s="346"/>
      <c r="AC309" s="347"/>
    </row>
    <row r="310" spans="1:29" ht="11.25" customHeight="1">
      <c r="A310" s="439"/>
      <c r="B310" s="441"/>
      <c r="C310" s="441"/>
      <c r="D310" s="46"/>
      <c r="E310" s="443"/>
      <c r="F310" s="425"/>
      <c r="G310" s="428"/>
      <c r="H310" s="10" t="s">
        <v>51</v>
      </c>
      <c r="I310" s="33" t="s">
        <v>52</v>
      </c>
      <c r="J310" s="34"/>
      <c r="K310" s="1"/>
      <c r="L310" s="194"/>
      <c r="M310" s="1"/>
      <c r="N310" s="194"/>
      <c r="O310" s="194"/>
      <c r="P310" s="201"/>
      <c r="Q310" s="343"/>
      <c r="R310" s="349"/>
      <c r="S310" s="345"/>
      <c r="T310" s="345"/>
      <c r="U310" s="345"/>
      <c r="V310" s="345"/>
      <c r="W310" s="345"/>
      <c r="X310" s="345"/>
      <c r="Y310" s="345"/>
      <c r="Z310" s="345"/>
      <c r="AA310" s="345"/>
      <c r="AB310" s="346"/>
      <c r="AC310" s="347"/>
    </row>
    <row r="311" spans="1:29" ht="12.75">
      <c r="A311" s="439"/>
      <c r="B311" s="441"/>
      <c r="C311" s="441"/>
      <c r="D311" s="46">
        <v>1</v>
      </c>
      <c r="E311" s="443"/>
      <c r="F311" s="425"/>
      <c r="G311" s="428"/>
      <c r="H311" s="433">
        <v>0</v>
      </c>
      <c r="I311" s="33" t="s">
        <v>90</v>
      </c>
      <c r="J311" s="34"/>
      <c r="K311" s="1"/>
      <c r="L311" s="194">
        <v>5732</v>
      </c>
      <c r="M311" s="1">
        <v>58118</v>
      </c>
      <c r="N311" s="194">
        <v>48129</v>
      </c>
      <c r="O311" s="194">
        <f>L311+N311</f>
        <v>53861</v>
      </c>
      <c r="P311" s="201">
        <f>O311/H308</f>
        <v>0.6748483937252544</v>
      </c>
      <c r="Q311" s="343"/>
      <c r="R311" s="349"/>
      <c r="S311" s="345"/>
      <c r="T311" s="345"/>
      <c r="U311" s="345"/>
      <c r="V311" s="345"/>
      <c r="W311" s="345"/>
      <c r="X311" s="345"/>
      <c r="Y311" s="345"/>
      <c r="Z311" s="345"/>
      <c r="AA311" s="345"/>
      <c r="AB311" s="346"/>
      <c r="AC311" s="347"/>
    </row>
    <row r="312" spans="1:29" ht="10.5" customHeight="1">
      <c r="A312" s="439"/>
      <c r="B312" s="441"/>
      <c r="C312" s="441"/>
      <c r="D312" s="46"/>
      <c r="E312" s="443"/>
      <c r="F312" s="425"/>
      <c r="G312" s="428">
        <v>2014</v>
      </c>
      <c r="H312" s="434"/>
      <c r="I312" s="33" t="s">
        <v>91</v>
      </c>
      <c r="J312" s="34"/>
      <c r="K312" s="1"/>
      <c r="L312" s="194"/>
      <c r="M312" s="1"/>
      <c r="N312" s="194"/>
      <c r="O312" s="194"/>
      <c r="P312" s="201"/>
      <c r="Q312" s="343"/>
      <c r="R312" s="349"/>
      <c r="S312" s="345"/>
      <c r="T312" s="345"/>
      <c r="U312" s="345"/>
      <c r="V312" s="345"/>
      <c r="W312" s="345"/>
      <c r="X312" s="345"/>
      <c r="Y312" s="345"/>
      <c r="Z312" s="345"/>
      <c r="AA312" s="345"/>
      <c r="AB312" s="346"/>
      <c r="AC312" s="347"/>
    </row>
    <row r="313" spans="1:29" ht="10.5" customHeight="1">
      <c r="A313" s="439"/>
      <c r="B313" s="441"/>
      <c r="C313" s="441"/>
      <c r="D313" s="46"/>
      <c r="E313" s="443"/>
      <c r="F313" s="425"/>
      <c r="G313" s="428"/>
      <c r="H313" s="10" t="s">
        <v>55</v>
      </c>
      <c r="I313" s="33" t="s">
        <v>53</v>
      </c>
      <c r="J313" s="34"/>
      <c r="K313" s="1"/>
      <c r="L313" s="194"/>
      <c r="M313" s="1"/>
      <c r="N313" s="194"/>
      <c r="O313" s="194"/>
      <c r="P313" s="201"/>
      <c r="Q313" s="343"/>
      <c r="R313" s="349"/>
      <c r="S313" s="345"/>
      <c r="T313" s="345"/>
      <c r="U313" s="345"/>
      <c r="V313" s="345"/>
      <c r="W313" s="345"/>
      <c r="X313" s="345"/>
      <c r="Y313" s="345"/>
      <c r="Z313" s="345"/>
      <c r="AA313" s="345"/>
      <c r="AB313" s="346"/>
      <c r="AC313" s="347"/>
    </row>
    <row r="314" spans="1:29" ht="10.5" customHeight="1">
      <c r="A314" s="439"/>
      <c r="B314" s="441"/>
      <c r="C314" s="441"/>
      <c r="D314" s="46"/>
      <c r="E314" s="443"/>
      <c r="F314" s="425"/>
      <c r="G314" s="428"/>
      <c r="H314" s="433">
        <f>H308+H311</f>
        <v>79812</v>
      </c>
      <c r="I314" s="33" t="s">
        <v>54</v>
      </c>
      <c r="J314" s="34"/>
      <c r="K314" s="1"/>
      <c r="L314" s="194"/>
      <c r="M314" s="1"/>
      <c r="N314" s="194"/>
      <c r="O314" s="194"/>
      <c r="P314" s="201"/>
      <c r="Q314" s="343"/>
      <c r="R314" s="349"/>
      <c r="S314" s="345"/>
      <c r="T314" s="345"/>
      <c r="U314" s="345"/>
      <c r="V314" s="345"/>
      <c r="W314" s="345"/>
      <c r="X314" s="345"/>
      <c r="Y314" s="345"/>
      <c r="Z314" s="345"/>
      <c r="AA314" s="345"/>
      <c r="AB314" s="346"/>
      <c r="AC314" s="347"/>
    </row>
    <row r="315" spans="1:29" ht="12.75">
      <c r="A315" s="439"/>
      <c r="B315" s="441"/>
      <c r="C315" s="441"/>
      <c r="D315" s="46"/>
      <c r="E315" s="443"/>
      <c r="F315" s="425"/>
      <c r="G315" s="428"/>
      <c r="H315" s="436"/>
      <c r="I315" s="33" t="s">
        <v>56</v>
      </c>
      <c r="J315" s="35">
        <f aca="true" t="shared" si="19" ref="J315:N316">J307+J309+J311+J313</f>
        <v>0</v>
      </c>
      <c r="K315" s="2">
        <f t="shared" si="19"/>
        <v>0</v>
      </c>
      <c r="L315" s="197">
        <f t="shared" si="19"/>
        <v>5732</v>
      </c>
      <c r="M315" s="2">
        <f t="shared" si="19"/>
        <v>58118</v>
      </c>
      <c r="N315" s="2">
        <f t="shared" si="19"/>
        <v>48129</v>
      </c>
      <c r="O315" s="197">
        <f>L315+N315</f>
        <v>53861</v>
      </c>
      <c r="P315" s="202">
        <f>O315/H308</f>
        <v>0.6748483937252544</v>
      </c>
      <c r="Q315" s="352"/>
      <c r="R315" s="349"/>
      <c r="S315" s="345"/>
      <c r="T315" s="214"/>
      <c r="U315" s="214"/>
      <c r="V315" s="214"/>
      <c r="W315" s="214"/>
      <c r="X315" s="214"/>
      <c r="Y315" s="214"/>
      <c r="Z315" s="214"/>
      <c r="AA315" s="214"/>
      <c r="AB315" s="346"/>
      <c r="AC315" s="347"/>
    </row>
    <row r="316" spans="1:29" ht="13.5" thickBot="1">
      <c r="A316" s="440"/>
      <c r="B316" s="421"/>
      <c r="C316" s="421"/>
      <c r="D316" s="47"/>
      <c r="E316" s="444"/>
      <c r="F316" s="426"/>
      <c r="G316" s="435"/>
      <c r="H316" s="437"/>
      <c r="I316" s="36" t="s">
        <v>57</v>
      </c>
      <c r="J316" s="37">
        <f t="shared" si="19"/>
        <v>0</v>
      </c>
      <c r="K316" s="3">
        <f t="shared" si="19"/>
        <v>0</v>
      </c>
      <c r="L316" s="198">
        <f t="shared" si="19"/>
        <v>0</v>
      </c>
      <c r="M316" s="3">
        <f t="shared" si="19"/>
        <v>0</v>
      </c>
      <c r="N316" s="3">
        <f t="shared" si="19"/>
        <v>0</v>
      </c>
      <c r="O316" s="198">
        <f>L316+N316</f>
        <v>0</v>
      </c>
      <c r="P316" s="203">
        <f>O316/H308</f>
        <v>0</v>
      </c>
      <c r="Q316" s="352"/>
      <c r="R316" s="349"/>
      <c r="S316" s="345"/>
      <c r="T316" s="214"/>
      <c r="U316" s="214"/>
      <c r="V316" s="214"/>
      <c r="W316" s="214"/>
      <c r="X316" s="214"/>
      <c r="Y316" s="214"/>
      <c r="Z316" s="214"/>
      <c r="AA316" s="214"/>
      <c r="AB316" s="346"/>
      <c r="AC316" s="347"/>
    </row>
    <row r="317" spans="1:29" ht="12.75">
      <c r="A317" s="438">
        <f>A307+1</f>
        <v>32</v>
      </c>
      <c r="B317" s="420">
        <v>801</v>
      </c>
      <c r="C317" s="420">
        <v>80110</v>
      </c>
      <c r="D317" s="8"/>
      <c r="E317" s="442" t="s">
        <v>214</v>
      </c>
      <c r="F317" s="424" t="s">
        <v>114</v>
      </c>
      <c r="G317" s="427">
        <v>2013</v>
      </c>
      <c r="H317" s="9" t="s">
        <v>47</v>
      </c>
      <c r="I317" s="31" t="s">
        <v>59</v>
      </c>
      <c r="J317" s="32"/>
      <c r="K317" s="5"/>
      <c r="L317" s="192"/>
      <c r="M317" s="5"/>
      <c r="N317" s="192"/>
      <c r="O317" s="192"/>
      <c r="P317" s="193"/>
      <c r="Q317" s="343"/>
      <c r="R317" s="349"/>
      <c r="S317" s="345"/>
      <c r="T317" s="345"/>
      <c r="U317" s="345"/>
      <c r="V317" s="345"/>
      <c r="W317" s="345"/>
      <c r="X317" s="345"/>
      <c r="Y317" s="345"/>
      <c r="Z317" s="345"/>
      <c r="AA317" s="345"/>
      <c r="AB317" s="346"/>
      <c r="AC317" s="347"/>
    </row>
    <row r="318" spans="1:29" ht="12.75">
      <c r="A318" s="439"/>
      <c r="B318" s="441"/>
      <c r="C318" s="441"/>
      <c r="D318" s="46"/>
      <c r="E318" s="443"/>
      <c r="F318" s="425"/>
      <c r="G318" s="428"/>
      <c r="H318" s="433">
        <v>83532</v>
      </c>
      <c r="I318" s="33" t="s">
        <v>60</v>
      </c>
      <c r="J318" s="34"/>
      <c r="K318" s="1"/>
      <c r="L318" s="194"/>
      <c r="M318" s="1"/>
      <c r="N318" s="194"/>
      <c r="O318" s="194"/>
      <c r="P318" s="201"/>
      <c r="Q318" s="343"/>
      <c r="R318" s="349"/>
      <c r="S318" s="345"/>
      <c r="T318" s="345"/>
      <c r="U318" s="345"/>
      <c r="V318" s="345"/>
      <c r="W318" s="345"/>
      <c r="X318" s="345"/>
      <c r="Y318" s="345"/>
      <c r="Z318" s="345"/>
      <c r="AA318" s="345"/>
      <c r="AB318" s="346"/>
      <c r="AC318" s="347"/>
    </row>
    <row r="319" spans="1:29" ht="12.75">
      <c r="A319" s="439"/>
      <c r="B319" s="441"/>
      <c r="C319" s="441"/>
      <c r="D319" s="46"/>
      <c r="E319" s="443"/>
      <c r="F319" s="425"/>
      <c r="G319" s="428"/>
      <c r="H319" s="434"/>
      <c r="I319" s="33" t="s">
        <v>50</v>
      </c>
      <c r="J319" s="34"/>
      <c r="K319" s="1"/>
      <c r="L319" s="194"/>
      <c r="M319" s="1"/>
      <c r="N319" s="194"/>
      <c r="O319" s="194"/>
      <c r="P319" s="201"/>
      <c r="Q319" s="343"/>
      <c r="R319" s="349"/>
      <c r="S319" s="345"/>
      <c r="T319" s="345"/>
      <c r="U319" s="345"/>
      <c r="V319" s="345"/>
      <c r="W319" s="345"/>
      <c r="X319" s="345"/>
      <c r="Y319" s="345"/>
      <c r="Z319" s="345"/>
      <c r="AA319" s="345"/>
      <c r="AB319" s="346"/>
      <c r="AC319" s="347"/>
    </row>
    <row r="320" spans="1:29" ht="12.75">
      <c r="A320" s="439"/>
      <c r="B320" s="441"/>
      <c r="C320" s="441"/>
      <c r="D320" s="46"/>
      <c r="E320" s="443"/>
      <c r="F320" s="425"/>
      <c r="G320" s="428"/>
      <c r="H320" s="10" t="s">
        <v>51</v>
      </c>
      <c r="I320" s="33" t="s">
        <v>52</v>
      </c>
      <c r="J320" s="34"/>
      <c r="K320" s="1"/>
      <c r="L320" s="194"/>
      <c r="M320" s="1"/>
      <c r="N320" s="194"/>
      <c r="O320" s="194"/>
      <c r="P320" s="201"/>
      <c r="Q320" s="343"/>
      <c r="R320" s="349"/>
      <c r="S320" s="345"/>
      <c r="T320" s="345"/>
      <c r="U320" s="345"/>
      <c r="V320" s="345"/>
      <c r="W320" s="345"/>
      <c r="X320" s="345"/>
      <c r="Y320" s="345"/>
      <c r="Z320" s="345"/>
      <c r="AA320" s="345"/>
      <c r="AB320" s="346"/>
      <c r="AC320" s="347"/>
    </row>
    <row r="321" spans="1:31" ht="12.75">
      <c r="A321" s="439"/>
      <c r="B321" s="441"/>
      <c r="C321" s="441"/>
      <c r="D321" s="46">
        <v>1</v>
      </c>
      <c r="E321" s="443"/>
      <c r="F321" s="425"/>
      <c r="G321" s="428"/>
      <c r="H321" s="433">
        <v>0</v>
      </c>
      <c r="I321" s="33" t="s">
        <v>90</v>
      </c>
      <c r="J321" s="34"/>
      <c r="K321" s="1"/>
      <c r="L321" s="194">
        <v>0</v>
      </c>
      <c r="M321" s="1">
        <f>66826-20000</f>
        <v>46826</v>
      </c>
      <c r="N321" s="194">
        <v>11564</v>
      </c>
      <c r="O321" s="194">
        <f>L321+N321</f>
        <v>11564</v>
      </c>
      <c r="P321" s="201">
        <f>O321/H318</f>
        <v>0.13843796389407653</v>
      </c>
      <c r="Q321" s="343"/>
      <c r="R321" s="349"/>
      <c r="S321" s="345"/>
      <c r="T321" s="345"/>
      <c r="U321" s="345"/>
      <c r="V321" s="345"/>
      <c r="W321" s="345"/>
      <c r="X321" s="345"/>
      <c r="Y321" s="345"/>
      <c r="Z321" s="345"/>
      <c r="AA321" s="345"/>
      <c r="AB321" s="346"/>
      <c r="AC321" s="347"/>
      <c r="AD321" s="347"/>
      <c r="AE321" s="347"/>
    </row>
    <row r="322" spans="1:29" ht="12.75">
      <c r="A322" s="439"/>
      <c r="B322" s="441"/>
      <c r="C322" s="441"/>
      <c r="D322" s="46"/>
      <c r="E322" s="443"/>
      <c r="F322" s="425"/>
      <c r="G322" s="428">
        <v>2015</v>
      </c>
      <c r="H322" s="434"/>
      <c r="I322" s="33" t="s">
        <v>91</v>
      </c>
      <c r="J322" s="34"/>
      <c r="K322" s="1"/>
      <c r="L322" s="194"/>
      <c r="M322" s="1"/>
      <c r="N322" s="194"/>
      <c r="O322" s="194"/>
      <c r="P322" s="201"/>
      <c r="Q322" s="343"/>
      <c r="R322" s="349"/>
      <c r="S322" s="345"/>
      <c r="T322" s="345"/>
      <c r="U322" s="345"/>
      <c r="V322" s="345"/>
      <c r="W322" s="345"/>
      <c r="X322" s="345"/>
      <c r="Y322" s="345"/>
      <c r="Z322" s="345"/>
      <c r="AA322" s="345"/>
      <c r="AB322" s="346"/>
      <c r="AC322" s="347"/>
    </row>
    <row r="323" spans="1:29" ht="12.75">
      <c r="A323" s="439"/>
      <c r="B323" s="441"/>
      <c r="C323" s="441"/>
      <c r="D323" s="46"/>
      <c r="E323" s="443"/>
      <c r="F323" s="425"/>
      <c r="G323" s="428"/>
      <c r="H323" s="10" t="s">
        <v>55</v>
      </c>
      <c r="I323" s="33" t="s">
        <v>53</v>
      </c>
      <c r="J323" s="34"/>
      <c r="K323" s="1"/>
      <c r="L323" s="194"/>
      <c r="M323" s="1"/>
      <c r="N323" s="194"/>
      <c r="O323" s="194"/>
      <c r="P323" s="201"/>
      <c r="Q323" s="343"/>
      <c r="R323" s="349"/>
      <c r="S323" s="345"/>
      <c r="T323" s="345"/>
      <c r="U323" s="345"/>
      <c r="V323" s="345"/>
      <c r="W323" s="345"/>
      <c r="X323" s="345"/>
      <c r="Y323" s="345"/>
      <c r="Z323" s="345"/>
      <c r="AA323" s="345"/>
      <c r="AB323" s="346"/>
      <c r="AC323" s="347"/>
    </row>
    <row r="324" spans="1:29" ht="12.75">
      <c r="A324" s="439"/>
      <c r="B324" s="441"/>
      <c r="C324" s="441"/>
      <c r="D324" s="46"/>
      <c r="E324" s="443"/>
      <c r="F324" s="425"/>
      <c r="G324" s="428"/>
      <c r="H324" s="433">
        <f>H318+H321</f>
        <v>83532</v>
      </c>
      <c r="I324" s="33" t="s">
        <v>54</v>
      </c>
      <c r="J324" s="34"/>
      <c r="K324" s="1"/>
      <c r="L324" s="194"/>
      <c r="M324" s="1"/>
      <c r="N324" s="194"/>
      <c r="O324" s="194"/>
      <c r="P324" s="201"/>
      <c r="Q324" s="343"/>
      <c r="R324" s="349"/>
      <c r="S324" s="345"/>
      <c r="T324" s="345"/>
      <c r="U324" s="345"/>
      <c r="V324" s="345"/>
      <c r="W324" s="345"/>
      <c r="X324" s="345"/>
      <c r="Y324" s="345"/>
      <c r="Z324" s="345"/>
      <c r="AA324" s="345"/>
      <c r="AB324" s="346"/>
      <c r="AC324" s="347"/>
    </row>
    <row r="325" spans="1:29" ht="12.75">
      <c r="A325" s="439"/>
      <c r="B325" s="441"/>
      <c r="C325" s="441"/>
      <c r="D325" s="46"/>
      <c r="E325" s="443"/>
      <c r="F325" s="425"/>
      <c r="G325" s="428"/>
      <c r="H325" s="436"/>
      <c r="I325" s="33" t="s">
        <v>56</v>
      </c>
      <c r="J325" s="35">
        <f aca="true" t="shared" si="20" ref="J325:N326">J317+J319+J321+J323</f>
        <v>0</v>
      </c>
      <c r="K325" s="2">
        <f t="shared" si="20"/>
        <v>0</v>
      </c>
      <c r="L325" s="197">
        <f t="shared" si="20"/>
        <v>0</v>
      </c>
      <c r="M325" s="2">
        <f t="shared" si="20"/>
        <v>46826</v>
      </c>
      <c r="N325" s="2">
        <f t="shared" si="20"/>
        <v>11564</v>
      </c>
      <c r="O325" s="197">
        <f>L325+N325</f>
        <v>11564</v>
      </c>
      <c r="P325" s="202">
        <f>O325/H318</f>
        <v>0.13843796389407653</v>
      </c>
      <c r="Q325" s="352"/>
      <c r="R325" s="349"/>
      <c r="S325" s="345"/>
      <c r="T325" s="214"/>
      <c r="U325" s="214"/>
      <c r="V325" s="214"/>
      <c r="W325" s="214"/>
      <c r="X325" s="214"/>
      <c r="Y325" s="214"/>
      <c r="Z325" s="214"/>
      <c r="AA325" s="214"/>
      <c r="AB325" s="346"/>
      <c r="AC325" s="347"/>
    </row>
    <row r="326" spans="1:29" ht="13.5" thickBot="1">
      <c r="A326" s="440"/>
      <c r="B326" s="421"/>
      <c r="C326" s="421"/>
      <c r="D326" s="47"/>
      <c r="E326" s="444"/>
      <c r="F326" s="426"/>
      <c r="G326" s="435"/>
      <c r="H326" s="437"/>
      <c r="I326" s="36" t="s">
        <v>57</v>
      </c>
      <c r="J326" s="37">
        <f t="shared" si="20"/>
        <v>0</v>
      </c>
      <c r="K326" s="3">
        <f t="shared" si="20"/>
        <v>0</v>
      </c>
      <c r="L326" s="198">
        <f t="shared" si="20"/>
        <v>0</v>
      </c>
      <c r="M326" s="3">
        <f t="shared" si="20"/>
        <v>0</v>
      </c>
      <c r="N326" s="3">
        <f t="shared" si="20"/>
        <v>0</v>
      </c>
      <c r="O326" s="198">
        <f>L326+N326</f>
        <v>0</v>
      </c>
      <c r="P326" s="203">
        <f>O326/H318</f>
        <v>0</v>
      </c>
      <c r="Q326" s="352"/>
      <c r="R326" s="349"/>
      <c r="S326" s="345"/>
      <c r="T326" s="214"/>
      <c r="U326" s="214"/>
      <c r="V326" s="214"/>
      <c r="W326" s="214"/>
      <c r="X326" s="214"/>
      <c r="Y326" s="214"/>
      <c r="Z326" s="214"/>
      <c r="AA326" s="214"/>
      <c r="AB326" s="346"/>
      <c r="AC326" s="347"/>
    </row>
    <row r="327" spans="1:31" ht="10.5" customHeight="1">
      <c r="A327" s="438">
        <f>A317+1</f>
        <v>33</v>
      </c>
      <c r="B327" s="420">
        <v>801</v>
      </c>
      <c r="C327" s="420">
        <v>80111</v>
      </c>
      <c r="D327" s="8"/>
      <c r="E327" s="464" t="s">
        <v>112</v>
      </c>
      <c r="F327" s="456" t="s">
        <v>215</v>
      </c>
      <c r="G327" s="459">
        <v>2013</v>
      </c>
      <c r="H327" s="9" t="s">
        <v>47</v>
      </c>
      <c r="I327" s="31" t="s">
        <v>59</v>
      </c>
      <c r="J327" s="228"/>
      <c r="K327" s="215"/>
      <c r="L327" s="192"/>
      <c r="M327" s="211"/>
      <c r="N327" s="212"/>
      <c r="O327" s="212"/>
      <c r="P327" s="213"/>
      <c r="Q327" s="352"/>
      <c r="R327" s="349"/>
      <c r="S327" s="345"/>
      <c r="T327" s="214"/>
      <c r="U327" s="214"/>
      <c r="V327" s="214"/>
      <c r="W327" s="214"/>
      <c r="X327" s="214"/>
      <c r="Y327" s="214"/>
      <c r="Z327" s="214"/>
      <c r="AA327" s="214"/>
      <c r="AB327" s="346"/>
      <c r="AC327" s="355"/>
      <c r="AD327" s="366"/>
      <c r="AE327" s="366"/>
    </row>
    <row r="328" spans="1:31" ht="10.5" customHeight="1">
      <c r="A328" s="439"/>
      <c r="B328" s="441"/>
      <c r="C328" s="441"/>
      <c r="D328" s="46"/>
      <c r="E328" s="465"/>
      <c r="F328" s="457"/>
      <c r="G328" s="460"/>
      <c r="H328" s="475">
        <v>81758</v>
      </c>
      <c r="I328" s="33" t="s">
        <v>60</v>
      </c>
      <c r="J328" s="228"/>
      <c r="K328" s="215"/>
      <c r="L328" s="194"/>
      <c r="M328" s="2"/>
      <c r="N328" s="217"/>
      <c r="O328" s="217"/>
      <c r="P328" s="218"/>
      <c r="Q328" s="352"/>
      <c r="R328" s="349"/>
      <c r="S328" s="345"/>
      <c r="T328" s="214"/>
      <c r="U328" s="214"/>
      <c r="V328" s="214"/>
      <c r="W328" s="214"/>
      <c r="X328" s="214"/>
      <c r="Y328" s="214"/>
      <c r="Z328" s="214"/>
      <c r="AA328" s="214"/>
      <c r="AB328" s="346"/>
      <c r="AC328" s="355"/>
      <c r="AD328" s="366"/>
      <c r="AE328" s="366"/>
    </row>
    <row r="329" spans="1:31" ht="10.5" customHeight="1">
      <c r="A329" s="439"/>
      <c r="B329" s="441"/>
      <c r="C329" s="441"/>
      <c r="D329" s="46"/>
      <c r="E329" s="465"/>
      <c r="F329" s="457"/>
      <c r="G329" s="460"/>
      <c r="H329" s="476"/>
      <c r="I329" s="33" t="s">
        <v>50</v>
      </c>
      <c r="J329" s="228"/>
      <c r="K329" s="215"/>
      <c r="L329" s="194"/>
      <c r="M329" s="2"/>
      <c r="N329" s="217"/>
      <c r="O329" s="217"/>
      <c r="P329" s="218"/>
      <c r="Q329" s="352"/>
      <c r="R329" s="349"/>
      <c r="S329" s="345"/>
      <c r="T329" s="214"/>
      <c r="U329" s="214"/>
      <c r="V329" s="214"/>
      <c r="W329" s="214"/>
      <c r="X329" s="214"/>
      <c r="Y329" s="214"/>
      <c r="Z329" s="214"/>
      <c r="AA329" s="214"/>
      <c r="AB329" s="346"/>
      <c r="AC329" s="355"/>
      <c r="AD329" s="366"/>
      <c r="AE329" s="366"/>
    </row>
    <row r="330" spans="1:31" ht="10.5" customHeight="1">
      <c r="A330" s="439"/>
      <c r="B330" s="441"/>
      <c r="C330" s="441"/>
      <c r="D330" s="46"/>
      <c r="E330" s="465"/>
      <c r="F330" s="457"/>
      <c r="G330" s="460"/>
      <c r="H330" s="10" t="s">
        <v>51</v>
      </c>
      <c r="I330" s="33" t="s">
        <v>52</v>
      </c>
      <c r="J330" s="228"/>
      <c r="K330" s="215"/>
      <c r="L330" s="194"/>
      <c r="M330" s="2"/>
      <c r="N330" s="217"/>
      <c r="O330" s="217"/>
      <c r="P330" s="218"/>
      <c r="Q330" s="352"/>
      <c r="R330" s="349"/>
      <c r="S330" s="345"/>
      <c r="T330" s="214"/>
      <c r="U330" s="214"/>
      <c r="V330" s="214"/>
      <c r="W330" s="214"/>
      <c r="X330" s="214"/>
      <c r="Y330" s="214"/>
      <c r="Z330" s="214"/>
      <c r="AA330" s="214"/>
      <c r="AB330" s="346"/>
      <c r="AC330" s="355"/>
      <c r="AD330" s="366"/>
      <c r="AE330" s="366"/>
    </row>
    <row r="331" spans="1:31" ht="12.75">
      <c r="A331" s="439"/>
      <c r="B331" s="441"/>
      <c r="C331" s="441"/>
      <c r="D331" s="46">
        <v>1</v>
      </c>
      <c r="E331" s="465"/>
      <c r="F331" s="457"/>
      <c r="G331" s="461"/>
      <c r="H331" s="475">
        <v>0</v>
      </c>
      <c r="I331" s="33" t="s">
        <v>90</v>
      </c>
      <c r="J331" s="228"/>
      <c r="K331" s="215"/>
      <c r="L331" s="194">
        <v>0</v>
      </c>
      <c r="M331" s="2">
        <v>10300</v>
      </c>
      <c r="N331" s="217">
        <v>4237</v>
      </c>
      <c r="O331" s="217">
        <f>L331+N331</f>
        <v>4237</v>
      </c>
      <c r="P331" s="218">
        <f>O331/H328</f>
        <v>0.05182367474742533</v>
      </c>
      <c r="Q331" s="352"/>
      <c r="R331" s="349"/>
      <c r="S331" s="345"/>
      <c r="T331" s="214"/>
      <c r="U331" s="214"/>
      <c r="V331" s="214"/>
      <c r="W331" s="214"/>
      <c r="X331" s="214"/>
      <c r="Y331" s="214"/>
      <c r="Z331" s="214"/>
      <c r="AA331" s="214"/>
      <c r="AB331" s="346"/>
      <c r="AC331" s="355"/>
      <c r="AD331" s="355"/>
      <c r="AE331" s="355"/>
    </row>
    <row r="332" spans="1:31" ht="10.5" customHeight="1">
      <c r="A332" s="439"/>
      <c r="B332" s="441"/>
      <c r="C332" s="441"/>
      <c r="D332" s="46"/>
      <c r="E332" s="465"/>
      <c r="F332" s="457"/>
      <c r="G332" s="460">
        <v>2015</v>
      </c>
      <c r="H332" s="476"/>
      <c r="I332" s="33" t="s">
        <v>91</v>
      </c>
      <c r="J332" s="228"/>
      <c r="K332" s="215"/>
      <c r="L332" s="194"/>
      <c r="M332" s="2"/>
      <c r="N332" s="217"/>
      <c r="O332" s="217"/>
      <c r="P332" s="218"/>
      <c r="Q332" s="352"/>
      <c r="R332" s="349"/>
      <c r="S332" s="345"/>
      <c r="T332" s="214"/>
      <c r="U332" s="214"/>
      <c r="V332" s="214"/>
      <c r="W332" s="214"/>
      <c r="X332" s="214"/>
      <c r="Y332" s="214"/>
      <c r="Z332" s="214"/>
      <c r="AA332" s="214"/>
      <c r="AB332" s="346"/>
      <c r="AC332" s="355"/>
      <c r="AD332" s="355"/>
      <c r="AE332" s="355"/>
    </row>
    <row r="333" spans="1:31" ht="10.5" customHeight="1">
      <c r="A333" s="439"/>
      <c r="B333" s="441"/>
      <c r="C333" s="441"/>
      <c r="D333" s="46"/>
      <c r="E333" s="465"/>
      <c r="F333" s="457"/>
      <c r="G333" s="460"/>
      <c r="H333" s="10" t="s">
        <v>55</v>
      </c>
      <c r="I333" s="33" t="s">
        <v>53</v>
      </c>
      <c r="J333" s="228"/>
      <c r="K333" s="215"/>
      <c r="L333" s="194"/>
      <c r="M333" s="2"/>
      <c r="N333" s="217"/>
      <c r="O333" s="217"/>
      <c r="P333" s="218"/>
      <c r="Q333" s="352"/>
      <c r="R333" s="349"/>
      <c r="S333" s="345"/>
      <c r="T333" s="214"/>
      <c r="U333" s="214"/>
      <c r="V333" s="214"/>
      <c r="W333" s="214"/>
      <c r="X333" s="214"/>
      <c r="Y333" s="214"/>
      <c r="Z333" s="214"/>
      <c r="AA333" s="214"/>
      <c r="AB333" s="346"/>
      <c r="AC333" s="355"/>
      <c r="AD333" s="355"/>
      <c r="AE333" s="355"/>
    </row>
    <row r="334" spans="1:31" ht="10.5" customHeight="1">
      <c r="A334" s="439"/>
      <c r="B334" s="441"/>
      <c r="C334" s="441"/>
      <c r="D334" s="46"/>
      <c r="E334" s="465"/>
      <c r="F334" s="457"/>
      <c r="G334" s="460"/>
      <c r="H334" s="475">
        <f>H328+H331</f>
        <v>81758</v>
      </c>
      <c r="I334" s="33" t="s">
        <v>54</v>
      </c>
      <c r="J334" s="228"/>
      <c r="K334" s="215"/>
      <c r="L334" s="194"/>
      <c r="M334" s="2"/>
      <c r="N334" s="217"/>
      <c r="O334" s="217"/>
      <c r="P334" s="218"/>
      <c r="Q334" s="352"/>
      <c r="R334" s="349"/>
      <c r="S334" s="345"/>
      <c r="T334" s="214"/>
      <c r="U334" s="214"/>
      <c r="V334" s="214"/>
      <c r="W334" s="214"/>
      <c r="X334" s="214"/>
      <c r="Y334" s="214"/>
      <c r="Z334" s="214"/>
      <c r="AA334" s="214"/>
      <c r="AB334" s="346"/>
      <c r="AC334" s="355"/>
      <c r="AD334" s="355"/>
      <c r="AE334" s="355"/>
    </row>
    <row r="335" spans="1:31" ht="12.75">
      <c r="A335" s="439"/>
      <c r="B335" s="441"/>
      <c r="C335" s="441"/>
      <c r="D335" s="46"/>
      <c r="E335" s="465"/>
      <c r="F335" s="457"/>
      <c r="G335" s="460"/>
      <c r="H335" s="477"/>
      <c r="I335" s="33" t="s">
        <v>56</v>
      </c>
      <c r="J335" s="228"/>
      <c r="K335" s="215"/>
      <c r="L335" s="197">
        <f aca="true" t="shared" si="21" ref="L335:N336">L327+L329+L331+L333</f>
        <v>0</v>
      </c>
      <c r="M335" s="2">
        <f t="shared" si="21"/>
        <v>10300</v>
      </c>
      <c r="N335" s="2">
        <f t="shared" si="21"/>
        <v>4237</v>
      </c>
      <c r="O335" s="217">
        <f>+L335+N335</f>
        <v>4237</v>
      </c>
      <c r="P335" s="218">
        <f>O335/H328</f>
        <v>0.05182367474742533</v>
      </c>
      <c r="Q335" s="352"/>
      <c r="R335" s="349"/>
      <c r="S335" s="345"/>
      <c r="T335" s="214"/>
      <c r="U335" s="214"/>
      <c r="V335" s="214"/>
      <c r="W335" s="214"/>
      <c r="X335" s="214"/>
      <c r="Y335" s="214"/>
      <c r="Z335" s="214"/>
      <c r="AA335" s="214"/>
      <c r="AB335" s="346"/>
      <c r="AC335" s="356"/>
      <c r="AD335" s="356"/>
      <c r="AE335" s="356"/>
    </row>
    <row r="336" spans="1:31" ht="13.5" thickBot="1">
      <c r="A336" s="440"/>
      <c r="B336" s="421"/>
      <c r="C336" s="421"/>
      <c r="D336" s="47"/>
      <c r="E336" s="466"/>
      <c r="F336" s="458"/>
      <c r="G336" s="463"/>
      <c r="H336" s="478"/>
      <c r="I336" s="36" t="s">
        <v>57</v>
      </c>
      <c r="J336" s="228"/>
      <c r="K336" s="215"/>
      <c r="L336" s="198">
        <f t="shared" si="21"/>
        <v>0</v>
      </c>
      <c r="M336" s="3">
        <f t="shared" si="21"/>
        <v>0</v>
      </c>
      <c r="N336" s="3">
        <f t="shared" si="21"/>
        <v>0</v>
      </c>
      <c r="O336" s="222">
        <f>L336+N336</f>
        <v>0</v>
      </c>
      <c r="P336" s="223">
        <f>O336/H328</f>
        <v>0</v>
      </c>
      <c r="Q336" s="352"/>
      <c r="R336" s="349"/>
      <c r="S336" s="345"/>
      <c r="T336" s="214"/>
      <c r="U336" s="214"/>
      <c r="V336" s="214"/>
      <c r="W336" s="214"/>
      <c r="X336" s="214"/>
      <c r="Y336" s="214"/>
      <c r="Z336" s="214"/>
      <c r="AA336" s="214"/>
      <c r="AB336" s="346"/>
      <c r="AC336" s="356"/>
      <c r="AD336" s="356"/>
      <c r="AE336" s="356"/>
    </row>
    <row r="337" spans="1:29" ht="10.5" customHeight="1">
      <c r="A337" s="438">
        <f>A327+1</f>
        <v>34</v>
      </c>
      <c r="B337" s="479">
        <v>801</v>
      </c>
      <c r="C337" s="479">
        <v>80110</v>
      </c>
      <c r="D337" s="48"/>
      <c r="E337" s="482" t="s">
        <v>216</v>
      </c>
      <c r="F337" s="485" t="s">
        <v>217</v>
      </c>
      <c r="G337" s="488">
        <v>2013</v>
      </c>
      <c r="H337" s="230" t="s">
        <v>47</v>
      </c>
      <c r="I337" s="26" t="s">
        <v>59</v>
      </c>
      <c r="J337" s="231"/>
      <c r="K337" s="232"/>
      <c r="L337" s="192"/>
      <c r="M337" s="233"/>
      <c r="N337" s="234"/>
      <c r="O337" s="234"/>
      <c r="P337" s="235"/>
      <c r="Q337" s="367"/>
      <c r="R337" s="349"/>
      <c r="S337" s="345"/>
      <c r="T337" s="368"/>
      <c r="U337" s="368"/>
      <c r="V337" s="368"/>
      <c r="W337" s="368"/>
      <c r="X337" s="368"/>
      <c r="Y337" s="368"/>
      <c r="Z337" s="368"/>
      <c r="AA337" s="368"/>
      <c r="AB337" s="346"/>
      <c r="AC337" s="347"/>
    </row>
    <row r="338" spans="1:31" ht="10.5" customHeight="1">
      <c r="A338" s="439"/>
      <c r="B338" s="480"/>
      <c r="C338" s="480"/>
      <c r="D338" s="49"/>
      <c r="E338" s="483"/>
      <c r="F338" s="486"/>
      <c r="G338" s="489"/>
      <c r="H338" s="475">
        <v>83200</v>
      </c>
      <c r="I338" s="27" t="s">
        <v>60</v>
      </c>
      <c r="J338" s="231"/>
      <c r="K338" s="232"/>
      <c r="L338" s="194"/>
      <c r="M338" s="23"/>
      <c r="N338" s="236"/>
      <c r="O338" s="236"/>
      <c r="P338" s="237"/>
      <c r="Q338" s="367"/>
      <c r="R338" s="349"/>
      <c r="S338" s="345"/>
      <c r="T338" s="368"/>
      <c r="U338" s="368"/>
      <c r="V338" s="368"/>
      <c r="W338" s="368"/>
      <c r="X338" s="368"/>
      <c r="Y338" s="368"/>
      <c r="Z338" s="368"/>
      <c r="AA338" s="368"/>
      <c r="AB338" s="346"/>
      <c r="AC338" s="369"/>
      <c r="AD338" s="370"/>
      <c r="AE338" s="370"/>
    </row>
    <row r="339" spans="1:31" ht="10.5" customHeight="1">
      <c r="A339" s="439"/>
      <c r="B339" s="480"/>
      <c r="C339" s="480"/>
      <c r="D339" s="49"/>
      <c r="E339" s="483"/>
      <c r="F339" s="486"/>
      <c r="G339" s="489"/>
      <c r="H339" s="476"/>
      <c r="I339" s="27" t="s">
        <v>50</v>
      </c>
      <c r="J339" s="231"/>
      <c r="K339" s="232"/>
      <c r="L339" s="194"/>
      <c r="M339" s="23"/>
      <c r="N339" s="236"/>
      <c r="O339" s="236"/>
      <c r="P339" s="237"/>
      <c r="Q339" s="367"/>
      <c r="R339" s="349"/>
      <c r="S339" s="345"/>
      <c r="T339" s="368"/>
      <c r="U339" s="368"/>
      <c r="V339" s="368"/>
      <c r="W339" s="368"/>
      <c r="X339" s="368"/>
      <c r="Y339" s="368"/>
      <c r="Z339" s="368"/>
      <c r="AA339" s="368"/>
      <c r="AB339" s="346"/>
      <c r="AC339" s="369"/>
      <c r="AD339" s="370"/>
      <c r="AE339" s="370"/>
    </row>
    <row r="340" spans="1:31" ht="10.5" customHeight="1">
      <c r="A340" s="439"/>
      <c r="B340" s="480"/>
      <c r="C340" s="480"/>
      <c r="D340" s="49"/>
      <c r="E340" s="483"/>
      <c r="F340" s="486"/>
      <c r="G340" s="489"/>
      <c r="H340" s="238" t="s">
        <v>51</v>
      </c>
      <c r="I340" s="27" t="s">
        <v>52</v>
      </c>
      <c r="J340" s="231"/>
      <c r="K340" s="232"/>
      <c r="L340" s="194"/>
      <c r="M340" s="23"/>
      <c r="N340" s="236"/>
      <c r="O340" s="236"/>
      <c r="P340" s="237"/>
      <c r="Q340" s="367"/>
      <c r="R340" s="349"/>
      <c r="S340" s="345"/>
      <c r="T340" s="368"/>
      <c r="U340" s="368"/>
      <c r="V340" s="368"/>
      <c r="W340" s="368"/>
      <c r="X340" s="368"/>
      <c r="Y340" s="368"/>
      <c r="Z340" s="368"/>
      <c r="AA340" s="368"/>
      <c r="AB340" s="346"/>
      <c r="AC340" s="369"/>
      <c r="AD340" s="370"/>
      <c r="AE340" s="370"/>
    </row>
    <row r="341" spans="1:31" ht="12.75">
      <c r="A341" s="439"/>
      <c r="B341" s="480"/>
      <c r="C341" s="480"/>
      <c r="D341" s="49">
        <v>1</v>
      </c>
      <c r="E341" s="483"/>
      <c r="F341" s="486"/>
      <c r="G341" s="490"/>
      <c r="H341" s="475">
        <v>0</v>
      </c>
      <c r="I341" s="27" t="s">
        <v>90</v>
      </c>
      <c r="J341" s="231"/>
      <c r="K341" s="232"/>
      <c r="L341" s="194">
        <v>0</v>
      </c>
      <c r="M341" s="23">
        <v>27690</v>
      </c>
      <c r="N341" s="236">
        <v>16461</v>
      </c>
      <c r="O341" s="236">
        <f>L341+N341</f>
        <v>16461</v>
      </c>
      <c r="P341" s="237">
        <f>O341/H338</f>
        <v>0.1978485576923077</v>
      </c>
      <c r="Q341" s="367"/>
      <c r="R341" s="349"/>
      <c r="S341" s="345"/>
      <c r="T341" s="368"/>
      <c r="U341" s="368"/>
      <c r="V341" s="368"/>
      <c r="W341" s="368"/>
      <c r="X341" s="368"/>
      <c r="Y341" s="368"/>
      <c r="Z341" s="368"/>
      <c r="AA341" s="368"/>
      <c r="AB341" s="346"/>
      <c r="AC341" s="369"/>
      <c r="AD341" s="369"/>
      <c r="AE341" s="369"/>
    </row>
    <row r="342" spans="1:31" ht="11.25" customHeight="1">
      <c r="A342" s="439"/>
      <c r="B342" s="480"/>
      <c r="C342" s="480"/>
      <c r="D342" s="49"/>
      <c r="E342" s="483"/>
      <c r="F342" s="486"/>
      <c r="G342" s="489">
        <v>2015</v>
      </c>
      <c r="H342" s="476"/>
      <c r="I342" s="27" t="s">
        <v>91</v>
      </c>
      <c r="J342" s="231"/>
      <c r="K342" s="232"/>
      <c r="L342" s="194"/>
      <c r="M342" s="23"/>
      <c r="N342" s="236"/>
      <c r="O342" s="236"/>
      <c r="P342" s="237"/>
      <c r="Q342" s="367"/>
      <c r="R342" s="349"/>
      <c r="S342" s="345"/>
      <c r="T342" s="368"/>
      <c r="U342" s="368"/>
      <c r="V342" s="368"/>
      <c r="W342" s="368"/>
      <c r="X342" s="368"/>
      <c r="Y342" s="368"/>
      <c r="Z342" s="368"/>
      <c r="AA342" s="368"/>
      <c r="AB342" s="346"/>
      <c r="AC342" s="369"/>
      <c r="AD342" s="369"/>
      <c r="AE342" s="369"/>
    </row>
    <row r="343" spans="1:31" ht="11.25" customHeight="1">
      <c r="A343" s="439"/>
      <c r="B343" s="480"/>
      <c r="C343" s="480"/>
      <c r="D343" s="49"/>
      <c r="E343" s="483"/>
      <c r="F343" s="486"/>
      <c r="G343" s="489"/>
      <c r="H343" s="238" t="s">
        <v>55</v>
      </c>
      <c r="I343" s="27" t="s">
        <v>53</v>
      </c>
      <c r="J343" s="231"/>
      <c r="K343" s="232"/>
      <c r="L343" s="194"/>
      <c r="M343" s="23"/>
      <c r="N343" s="236"/>
      <c r="O343" s="236"/>
      <c r="P343" s="237"/>
      <c r="Q343" s="367"/>
      <c r="R343" s="349"/>
      <c r="S343" s="345"/>
      <c r="T343" s="368"/>
      <c r="U343" s="368"/>
      <c r="V343" s="368"/>
      <c r="W343" s="368"/>
      <c r="X343" s="368"/>
      <c r="Y343" s="368"/>
      <c r="Z343" s="368"/>
      <c r="AA343" s="368"/>
      <c r="AB343" s="346"/>
      <c r="AC343" s="369"/>
      <c r="AD343" s="369"/>
      <c r="AE343" s="369"/>
    </row>
    <row r="344" spans="1:31" ht="11.25" customHeight="1">
      <c r="A344" s="439"/>
      <c r="B344" s="480"/>
      <c r="C344" s="480"/>
      <c r="D344" s="49"/>
      <c r="E344" s="483"/>
      <c r="F344" s="486"/>
      <c r="G344" s="489"/>
      <c r="H344" s="475">
        <f>H338+H341</f>
        <v>83200</v>
      </c>
      <c r="I344" s="27" t="s">
        <v>54</v>
      </c>
      <c r="J344" s="231"/>
      <c r="K344" s="232"/>
      <c r="L344" s="194"/>
      <c r="M344" s="23"/>
      <c r="N344" s="236"/>
      <c r="O344" s="236"/>
      <c r="P344" s="237"/>
      <c r="Q344" s="367"/>
      <c r="R344" s="349"/>
      <c r="S344" s="345"/>
      <c r="T344" s="368"/>
      <c r="U344" s="368"/>
      <c r="V344" s="368"/>
      <c r="W344" s="368"/>
      <c r="X344" s="368"/>
      <c r="Y344" s="368"/>
      <c r="Z344" s="368"/>
      <c r="AA344" s="368"/>
      <c r="AB344" s="346"/>
      <c r="AC344" s="369"/>
      <c r="AD344" s="369"/>
      <c r="AE344" s="369"/>
    </row>
    <row r="345" spans="1:31" ht="12.75">
      <c r="A345" s="439"/>
      <c r="B345" s="480"/>
      <c r="C345" s="480"/>
      <c r="D345" s="49"/>
      <c r="E345" s="483"/>
      <c r="F345" s="486"/>
      <c r="G345" s="489"/>
      <c r="H345" s="477"/>
      <c r="I345" s="27" t="s">
        <v>56</v>
      </c>
      <c r="J345" s="231"/>
      <c r="K345" s="232"/>
      <c r="L345" s="197">
        <f aca="true" t="shared" si="22" ref="L345:N346">L337+L339+L341+L343</f>
        <v>0</v>
      </c>
      <c r="M345" s="23">
        <f t="shared" si="22"/>
        <v>27690</v>
      </c>
      <c r="N345" s="23">
        <f t="shared" si="22"/>
        <v>16461</v>
      </c>
      <c r="O345" s="236">
        <f>L345+N345</f>
        <v>16461</v>
      </c>
      <c r="P345" s="237">
        <f>O345/H338</f>
        <v>0.1978485576923077</v>
      </c>
      <c r="Q345" s="367"/>
      <c r="R345" s="349"/>
      <c r="S345" s="345"/>
      <c r="T345" s="368"/>
      <c r="U345" s="368"/>
      <c r="V345" s="368"/>
      <c r="W345" s="368"/>
      <c r="X345" s="368"/>
      <c r="Y345" s="368"/>
      <c r="Z345" s="368"/>
      <c r="AA345" s="368"/>
      <c r="AB345" s="346"/>
      <c r="AC345" s="369"/>
      <c r="AD345" s="369"/>
      <c r="AE345" s="369"/>
    </row>
    <row r="346" spans="1:31" ht="13.5" thickBot="1">
      <c r="A346" s="440"/>
      <c r="B346" s="481"/>
      <c r="C346" s="481"/>
      <c r="D346" s="50"/>
      <c r="E346" s="484"/>
      <c r="F346" s="487"/>
      <c r="G346" s="491"/>
      <c r="H346" s="478"/>
      <c r="I346" s="29" t="s">
        <v>57</v>
      </c>
      <c r="J346" s="231"/>
      <c r="K346" s="232"/>
      <c r="L346" s="198">
        <f t="shared" si="22"/>
        <v>0</v>
      </c>
      <c r="M346" s="24">
        <f t="shared" si="22"/>
        <v>0</v>
      </c>
      <c r="N346" s="24">
        <f t="shared" si="22"/>
        <v>0</v>
      </c>
      <c r="O346" s="239">
        <f>L346+N346</f>
        <v>0</v>
      </c>
      <c r="P346" s="240">
        <f>O346/H338</f>
        <v>0</v>
      </c>
      <c r="Q346" s="367"/>
      <c r="R346" s="349"/>
      <c r="S346" s="345"/>
      <c r="T346" s="368"/>
      <c r="U346" s="368"/>
      <c r="V346" s="368"/>
      <c r="W346" s="368"/>
      <c r="X346" s="368"/>
      <c r="Y346" s="368"/>
      <c r="Z346" s="368"/>
      <c r="AA346" s="368"/>
      <c r="AB346" s="346"/>
      <c r="AC346" s="369"/>
      <c r="AD346" s="371"/>
      <c r="AE346" s="371"/>
    </row>
    <row r="347" spans="1:31" ht="11.25" customHeight="1">
      <c r="A347" s="438">
        <f>A337+1</f>
        <v>35</v>
      </c>
      <c r="B347" s="479">
        <v>801</v>
      </c>
      <c r="C347" s="479">
        <v>80120</v>
      </c>
      <c r="D347" s="241"/>
      <c r="E347" s="492" t="s">
        <v>218</v>
      </c>
      <c r="F347" s="485" t="s">
        <v>219</v>
      </c>
      <c r="G347" s="488">
        <v>2013</v>
      </c>
      <c r="H347" s="230" t="s">
        <v>47</v>
      </c>
      <c r="I347" s="26" t="s">
        <v>59</v>
      </c>
      <c r="J347" s="231"/>
      <c r="K347" s="232"/>
      <c r="L347" s="192"/>
      <c r="M347" s="233"/>
      <c r="N347" s="234"/>
      <c r="O347" s="234"/>
      <c r="P347" s="235"/>
      <c r="Q347" s="367"/>
      <c r="R347" s="349"/>
      <c r="S347" s="345"/>
      <c r="T347" s="368"/>
      <c r="U347" s="368"/>
      <c r="V347" s="368"/>
      <c r="W347" s="368"/>
      <c r="X347" s="368"/>
      <c r="Y347" s="368"/>
      <c r="Z347" s="368"/>
      <c r="AA347" s="368"/>
      <c r="AB347" s="346"/>
      <c r="AC347" s="355"/>
      <c r="AD347" s="366"/>
      <c r="AE347" s="366"/>
    </row>
    <row r="348" spans="1:31" ht="11.25" customHeight="1">
      <c r="A348" s="439"/>
      <c r="B348" s="480"/>
      <c r="C348" s="480"/>
      <c r="D348" s="242"/>
      <c r="E348" s="493"/>
      <c r="F348" s="486"/>
      <c r="G348" s="489"/>
      <c r="H348" s="475">
        <v>86311</v>
      </c>
      <c r="I348" s="27" t="s">
        <v>60</v>
      </c>
      <c r="J348" s="231"/>
      <c r="K348" s="232"/>
      <c r="L348" s="194"/>
      <c r="M348" s="23"/>
      <c r="N348" s="236"/>
      <c r="O348" s="236"/>
      <c r="P348" s="237"/>
      <c r="Q348" s="367"/>
      <c r="R348" s="349"/>
      <c r="S348" s="345"/>
      <c r="T348" s="368"/>
      <c r="U348" s="368"/>
      <c r="V348" s="368"/>
      <c r="W348" s="368"/>
      <c r="X348" s="368"/>
      <c r="Y348" s="368"/>
      <c r="Z348" s="368"/>
      <c r="AA348" s="368"/>
      <c r="AB348" s="346"/>
      <c r="AC348" s="355"/>
      <c r="AD348" s="366"/>
      <c r="AE348" s="366"/>
    </row>
    <row r="349" spans="1:31" ht="11.25" customHeight="1">
      <c r="A349" s="439"/>
      <c r="B349" s="480"/>
      <c r="C349" s="480"/>
      <c r="D349" s="242"/>
      <c r="E349" s="493"/>
      <c r="F349" s="486"/>
      <c r="G349" s="489"/>
      <c r="H349" s="476"/>
      <c r="I349" s="27" t="s">
        <v>50</v>
      </c>
      <c r="J349" s="231"/>
      <c r="K349" s="232"/>
      <c r="L349" s="194"/>
      <c r="M349" s="23"/>
      <c r="N349" s="236"/>
      <c r="O349" s="236"/>
      <c r="P349" s="237"/>
      <c r="Q349" s="367"/>
      <c r="R349" s="349"/>
      <c r="S349" s="345"/>
      <c r="T349" s="368"/>
      <c r="U349" s="368"/>
      <c r="V349" s="368"/>
      <c r="W349" s="368"/>
      <c r="X349" s="368"/>
      <c r="Y349" s="368"/>
      <c r="Z349" s="368"/>
      <c r="AA349" s="368"/>
      <c r="AB349" s="346"/>
      <c r="AC349" s="355"/>
      <c r="AD349" s="366"/>
      <c r="AE349" s="366"/>
    </row>
    <row r="350" spans="1:31" ht="11.25" customHeight="1">
      <c r="A350" s="439"/>
      <c r="B350" s="480"/>
      <c r="C350" s="480"/>
      <c r="D350" s="242"/>
      <c r="E350" s="493"/>
      <c r="F350" s="486"/>
      <c r="G350" s="489"/>
      <c r="H350" s="238" t="s">
        <v>51</v>
      </c>
      <c r="I350" s="27" t="s">
        <v>52</v>
      </c>
      <c r="J350" s="231"/>
      <c r="K350" s="232"/>
      <c r="L350" s="194"/>
      <c r="M350" s="23"/>
      <c r="N350" s="236"/>
      <c r="O350" s="236"/>
      <c r="P350" s="237"/>
      <c r="Q350" s="367"/>
      <c r="R350" s="349"/>
      <c r="S350" s="345"/>
      <c r="T350" s="368"/>
      <c r="U350" s="368"/>
      <c r="V350" s="368"/>
      <c r="W350" s="368"/>
      <c r="X350" s="368"/>
      <c r="Y350" s="368"/>
      <c r="Z350" s="368"/>
      <c r="AA350" s="368"/>
      <c r="AB350" s="346"/>
      <c r="AC350" s="355"/>
      <c r="AD350" s="366"/>
      <c r="AE350" s="366"/>
    </row>
    <row r="351" spans="1:31" ht="12.75">
      <c r="A351" s="439"/>
      <c r="B351" s="480"/>
      <c r="C351" s="480"/>
      <c r="D351" s="242">
        <v>1</v>
      </c>
      <c r="E351" s="493"/>
      <c r="F351" s="486"/>
      <c r="G351" s="490"/>
      <c r="H351" s="475">
        <v>0</v>
      </c>
      <c r="I351" s="27" t="s">
        <v>90</v>
      </c>
      <c r="J351" s="231"/>
      <c r="K351" s="232"/>
      <c r="L351" s="194">
        <v>0</v>
      </c>
      <c r="M351" s="23">
        <v>60418</v>
      </c>
      <c r="N351" s="236">
        <v>16204</v>
      </c>
      <c r="O351" s="236">
        <f>L351+N351</f>
        <v>16204</v>
      </c>
      <c r="P351" s="237">
        <f>O351/H348</f>
        <v>0.1877396855557229</v>
      </c>
      <c r="Q351" s="367"/>
      <c r="R351" s="349"/>
      <c r="S351" s="345"/>
      <c r="T351" s="368"/>
      <c r="U351" s="368"/>
      <c r="V351" s="368"/>
      <c r="W351" s="368"/>
      <c r="X351" s="368"/>
      <c r="Y351" s="368"/>
      <c r="Z351" s="368"/>
      <c r="AA351" s="368"/>
      <c r="AB351" s="346"/>
      <c r="AC351" s="355"/>
      <c r="AD351" s="355"/>
      <c r="AE351" s="355"/>
    </row>
    <row r="352" spans="1:31" ht="12.75">
      <c r="A352" s="439"/>
      <c r="B352" s="480"/>
      <c r="C352" s="480"/>
      <c r="D352" s="242"/>
      <c r="E352" s="493"/>
      <c r="F352" s="486"/>
      <c r="G352" s="489">
        <v>2015</v>
      </c>
      <c r="H352" s="476"/>
      <c r="I352" s="27" t="s">
        <v>91</v>
      </c>
      <c r="J352" s="231"/>
      <c r="K352" s="232"/>
      <c r="L352" s="194"/>
      <c r="M352" s="23"/>
      <c r="N352" s="236"/>
      <c r="O352" s="236"/>
      <c r="P352" s="237"/>
      <c r="Q352" s="367"/>
      <c r="R352" s="349"/>
      <c r="S352" s="345"/>
      <c r="T352" s="368"/>
      <c r="U352" s="368"/>
      <c r="V352" s="368"/>
      <c r="W352" s="368"/>
      <c r="X352" s="368"/>
      <c r="Y352" s="368"/>
      <c r="Z352" s="368"/>
      <c r="AA352" s="368"/>
      <c r="AB352" s="346"/>
      <c r="AC352" s="355"/>
      <c r="AD352" s="355"/>
      <c r="AE352" s="355"/>
    </row>
    <row r="353" spans="1:31" ht="12.75">
      <c r="A353" s="439"/>
      <c r="B353" s="480"/>
      <c r="C353" s="480"/>
      <c r="D353" s="242"/>
      <c r="E353" s="493"/>
      <c r="F353" s="486"/>
      <c r="G353" s="489"/>
      <c r="H353" s="238" t="s">
        <v>55</v>
      </c>
      <c r="I353" s="27" t="s">
        <v>53</v>
      </c>
      <c r="J353" s="231"/>
      <c r="K353" s="232"/>
      <c r="L353" s="194"/>
      <c r="M353" s="23"/>
      <c r="N353" s="236"/>
      <c r="O353" s="236"/>
      <c r="P353" s="237"/>
      <c r="Q353" s="367"/>
      <c r="R353" s="349"/>
      <c r="S353" s="345"/>
      <c r="T353" s="368"/>
      <c r="U353" s="368"/>
      <c r="V353" s="368"/>
      <c r="W353" s="368"/>
      <c r="X353" s="368"/>
      <c r="Y353" s="368"/>
      <c r="Z353" s="368"/>
      <c r="AA353" s="368"/>
      <c r="AB353" s="346"/>
      <c r="AC353" s="355"/>
      <c r="AD353" s="355"/>
      <c r="AE353" s="355"/>
    </row>
    <row r="354" spans="1:31" ht="12.75">
      <c r="A354" s="439"/>
      <c r="B354" s="480"/>
      <c r="C354" s="480"/>
      <c r="D354" s="242"/>
      <c r="E354" s="493"/>
      <c r="F354" s="486"/>
      <c r="G354" s="489"/>
      <c r="H354" s="475">
        <f>H348+H351</f>
        <v>86311</v>
      </c>
      <c r="I354" s="27" t="s">
        <v>54</v>
      </c>
      <c r="J354" s="231"/>
      <c r="K354" s="232"/>
      <c r="L354" s="194"/>
      <c r="M354" s="23"/>
      <c r="N354" s="236"/>
      <c r="O354" s="236"/>
      <c r="P354" s="237"/>
      <c r="Q354" s="367"/>
      <c r="R354" s="349"/>
      <c r="S354" s="345"/>
      <c r="T354" s="368"/>
      <c r="U354" s="368"/>
      <c r="V354" s="368"/>
      <c r="W354" s="368"/>
      <c r="X354" s="368"/>
      <c r="Y354" s="368"/>
      <c r="Z354" s="368"/>
      <c r="AA354" s="368"/>
      <c r="AB354" s="346"/>
      <c r="AC354" s="355"/>
      <c r="AD354" s="355"/>
      <c r="AE354" s="355"/>
    </row>
    <row r="355" spans="1:31" ht="12.75">
      <c r="A355" s="439"/>
      <c r="B355" s="480"/>
      <c r="C355" s="480"/>
      <c r="D355" s="242"/>
      <c r="E355" s="493"/>
      <c r="F355" s="486"/>
      <c r="G355" s="489"/>
      <c r="H355" s="477"/>
      <c r="I355" s="27" t="s">
        <v>56</v>
      </c>
      <c r="J355" s="231"/>
      <c r="K355" s="232"/>
      <c r="L355" s="197">
        <f aca="true" t="shared" si="23" ref="L355:N356">L347+L349+L351+L353</f>
        <v>0</v>
      </c>
      <c r="M355" s="1">
        <f t="shared" si="23"/>
        <v>60418</v>
      </c>
      <c r="N355" s="1">
        <f t="shared" si="23"/>
        <v>16204</v>
      </c>
      <c r="O355" s="236">
        <f>L355+N355</f>
        <v>16204</v>
      </c>
      <c r="P355" s="237">
        <f>O355/H348</f>
        <v>0.1877396855557229</v>
      </c>
      <c r="Q355" s="367"/>
      <c r="R355" s="349"/>
      <c r="S355" s="345"/>
      <c r="T355" s="345"/>
      <c r="U355" s="345"/>
      <c r="V355" s="345"/>
      <c r="W355" s="345"/>
      <c r="X355" s="345"/>
      <c r="Y355" s="368"/>
      <c r="Z355" s="368"/>
      <c r="AA355" s="368"/>
      <c r="AB355" s="346"/>
      <c r="AC355" s="356"/>
      <c r="AD355" s="356"/>
      <c r="AE355" s="356"/>
    </row>
    <row r="356" spans="1:31" ht="13.5" thickBot="1">
      <c r="A356" s="440"/>
      <c r="B356" s="481"/>
      <c r="C356" s="481"/>
      <c r="D356" s="243"/>
      <c r="E356" s="494"/>
      <c r="F356" s="487"/>
      <c r="G356" s="491"/>
      <c r="H356" s="478"/>
      <c r="I356" s="29" t="s">
        <v>57</v>
      </c>
      <c r="J356" s="231"/>
      <c r="K356" s="232"/>
      <c r="L356" s="198">
        <f t="shared" si="23"/>
        <v>0</v>
      </c>
      <c r="M356" s="6">
        <f t="shared" si="23"/>
        <v>0</v>
      </c>
      <c r="N356" s="6">
        <f t="shared" si="23"/>
        <v>0</v>
      </c>
      <c r="O356" s="239">
        <f>L356+N356</f>
        <v>0</v>
      </c>
      <c r="P356" s="240">
        <f>O356/H348</f>
        <v>0</v>
      </c>
      <c r="Q356" s="367"/>
      <c r="R356" s="349"/>
      <c r="S356" s="345"/>
      <c r="T356" s="345"/>
      <c r="U356" s="345"/>
      <c r="V356" s="345"/>
      <c r="W356" s="345"/>
      <c r="X356" s="345"/>
      <c r="Y356" s="368"/>
      <c r="Z356" s="368"/>
      <c r="AA356" s="368"/>
      <c r="AB356" s="346"/>
      <c r="AC356" s="356"/>
      <c r="AD356" s="356"/>
      <c r="AE356" s="356"/>
    </row>
    <row r="357" spans="1:29" ht="11.25" customHeight="1">
      <c r="A357" s="438">
        <f>A347+1</f>
        <v>36</v>
      </c>
      <c r="B357" s="420">
        <v>801</v>
      </c>
      <c r="C357" s="420">
        <v>80130</v>
      </c>
      <c r="D357" s="8"/>
      <c r="E357" s="442" t="s">
        <v>168</v>
      </c>
      <c r="F357" s="424" t="s">
        <v>116</v>
      </c>
      <c r="G357" s="427">
        <v>2012</v>
      </c>
      <c r="H357" s="9" t="s">
        <v>47</v>
      </c>
      <c r="I357" s="31" t="s">
        <v>59</v>
      </c>
      <c r="J357" s="32"/>
      <c r="K357" s="5"/>
      <c r="L357" s="192"/>
      <c r="M357" s="5"/>
      <c r="N357" s="192"/>
      <c r="O357" s="192"/>
      <c r="P357" s="193"/>
      <c r="Q357" s="343"/>
      <c r="R357" s="349"/>
      <c r="S357" s="345"/>
      <c r="T357" s="345"/>
      <c r="U357" s="345"/>
      <c r="V357" s="345"/>
      <c r="W357" s="345"/>
      <c r="X357" s="345"/>
      <c r="Y357" s="345"/>
      <c r="Z357" s="345"/>
      <c r="AA357" s="345"/>
      <c r="AB357" s="346"/>
      <c r="AC357" s="347"/>
    </row>
    <row r="358" spans="1:29" ht="11.25" customHeight="1">
      <c r="A358" s="439"/>
      <c r="B358" s="441"/>
      <c r="C358" s="441"/>
      <c r="D358" s="46"/>
      <c r="E358" s="443"/>
      <c r="F358" s="425"/>
      <c r="G358" s="428"/>
      <c r="H358" s="433">
        <v>81200</v>
      </c>
      <c r="I358" s="33" t="s">
        <v>60</v>
      </c>
      <c r="J358" s="34"/>
      <c r="K358" s="1"/>
      <c r="L358" s="194"/>
      <c r="M358" s="1"/>
      <c r="N358" s="194"/>
      <c r="O358" s="194"/>
      <c r="P358" s="201"/>
      <c r="Q358" s="343"/>
      <c r="R358" s="349"/>
      <c r="S358" s="345"/>
      <c r="T358" s="345"/>
      <c r="U358" s="345"/>
      <c r="V358" s="345"/>
      <c r="W358" s="345"/>
      <c r="X358" s="345"/>
      <c r="Y358" s="345"/>
      <c r="Z358" s="345"/>
      <c r="AA358" s="345"/>
      <c r="AB358" s="346"/>
      <c r="AC358" s="347"/>
    </row>
    <row r="359" spans="1:29" ht="11.25" customHeight="1">
      <c r="A359" s="439"/>
      <c r="B359" s="441"/>
      <c r="C359" s="441"/>
      <c r="D359" s="46"/>
      <c r="E359" s="443"/>
      <c r="F359" s="425"/>
      <c r="G359" s="428"/>
      <c r="H359" s="434"/>
      <c r="I359" s="33" t="s">
        <v>50</v>
      </c>
      <c r="J359" s="34"/>
      <c r="K359" s="1"/>
      <c r="L359" s="194"/>
      <c r="M359" s="1"/>
      <c r="N359" s="194"/>
      <c r="O359" s="194"/>
      <c r="P359" s="201"/>
      <c r="Q359" s="343"/>
      <c r="R359" s="349"/>
      <c r="S359" s="345"/>
      <c r="T359" s="345"/>
      <c r="U359" s="345"/>
      <c r="V359" s="345"/>
      <c r="W359" s="345"/>
      <c r="X359" s="345"/>
      <c r="Y359" s="345"/>
      <c r="Z359" s="345"/>
      <c r="AA359" s="345"/>
      <c r="AB359" s="346"/>
      <c r="AC359" s="347"/>
    </row>
    <row r="360" spans="1:29" ht="11.25" customHeight="1">
      <c r="A360" s="439"/>
      <c r="B360" s="441"/>
      <c r="C360" s="441"/>
      <c r="D360" s="46"/>
      <c r="E360" s="443"/>
      <c r="F360" s="425"/>
      <c r="G360" s="428"/>
      <c r="H360" s="10" t="s">
        <v>51</v>
      </c>
      <c r="I360" s="33" t="s">
        <v>52</v>
      </c>
      <c r="J360" s="34"/>
      <c r="K360" s="1"/>
      <c r="L360" s="194"/>
      <c r="M360" s="1"/>
      <c r="N360" s="194"/>
      <c r="O360" s="194"/>
      <c r="P360" s="201"/>
      <c r="Q360" s="343"/>
      <c r="R360" s="349"/>
      <c r="S360" s="345"/>
      <c r="T360" s="345"/>
      <c r="U360" s="345"/>
      <c r="V360" s="345"/>
      <c r="W360" s="345"/>
      <c r="X360" s="345"/>
      <c r="Y360" s="345"/>
      <c r="Z360" s="345"/>
      <c r="AA360" s="345"/>
      <c r="AB360" s="346"/>
      <c r="AC360" s="347"/>
    </row>
    <row r="361" spans="1:29" ht="12.75">
      <c r="A361" s="439"/>
      <c r="B361" s="441"/>
      <c r="C361" s="441"/>
      <c r="D361" s="46">
        <v>1</v>
      </c>
      <c r="E361" s="443"/>
      <c r="F361" s="425"/>
      <c r="G361" s="428"/>
      <c r="H361" s="433">
        <v>0</v>
      </c>
      <c r="I361" s="33" t="s">
        <v>90</v>
      </c>
      <c r="J361" s="34"/>
      <c r="K361" s="1"/>
      <c r="L361" s="194">
        <v>8976</v>
      </c>
      <c r="M361" s="1">
        <v>55986</v>
      </c>
      <c r="N361" s="194">
        <v>41530</v>
      </c>
      <c r="O361" s="194">
        <f>L361+N361</f>
        <v>50506</v>
      </c>
      <c r="P361" s="201">
        <f>O361/H358</f>
        <v>0.6219950738916256</v>
      </c>
      <c r="Q361" s="343"/>
      <c r="R361" s="349"/>
      <c r="S361" s="345"/>
      <c r="T361" s="345"/>
      <c r="U361" s="345"/>
      <c r="V361" s="345"/>
      <c r="W361" s="345"/>
      <c r="X361" s="345"/>
      <c r="Y361" s="345"/>
      <c r="Z361" s="345"/>
      <c r="AA361" s="345"/>
      <c r="AB361" s="346"/>
      <c r="AC361" s="347"/>
    </row>
    <row r="362" spans="1:29" ht="12.75">
      <c r="A362" s="439"/>
      <c r="B362" s="441"/>
      <c r="C362" s="441"/>
      <c r="D362" s="46"/>
      <c r="E362" s="443"/>
      <c r="F362" s="425"/>
      <c r="G362" s="428">
        <v>2014</v>
      </c>
      <c r="H362" s="434"/>
      <c r="I362" s="33" t="s">
        <v>91</v>
      </c>
      <c r="J362" s="34"/>
      <c r="K362" s="1"/>
      <c r="L362" s="194"/>
      <c r="M362" s="1"/>
      <c r="N362" s="194"/>
      <c r="O362" s="194"/>
      <c r="P362" s="201"/>
      <c r="Q362" s="343"/>
      <c r="R362" s="349"/>
      <c r="S362" s="345"/>
      <c r="T362" s="345"/>
      <c r="U362" s="345"/>
      <c r="V362" s="345"/>
      <c r="W362" s="345"/>
      <c r="X362" s="345"/>
      <c r="Y362" s="345"/>
      <c r="Z362" s="345"/>
      <c r="AA362" s="345"/>
      <c r="AB362" s="346"/>
      <c r="AC362" s="347"/>
    </row>
    <row r="363" spans="1:29" ht="12.75">
      <c r="A363" s="439"/>
      <c r="B363" s="441"/>
      <c r="C363" s="441"/>
      <c r="D363" s="46"/>
      <c r="E363" s="443"/>
      <c r="F363" s="425"/>
      <c r="G363" s="428"/>
      <c r="H363" s="10" t="s">
        <v>55</v>
      </c>
      <c r="I363" s="33" t="s">
        <v>53</v>
      </c>
      <c r="J363" s="34"/>
      <c r="K363" s="1"/>
      <c r="L363" s="194"/>
      <c r="M363" s="1"/>
      <c r="N363" s="194"/>
      <c r="O363" s="194"/>
      <c r="P363" s="201"/>
      <c r="Q363" s="343"/>
      <c r="R363" s="349"/>
      <c r="S363" s="345"/>
      <c r="T363" s="345"/>
      <c r="U363" s="345"/>
      <c r="V363" s="345"/>
      <c r="W363" s="345"/>
      <c r="X363" s="345"/>
      <c r="Y363" s="345"/>
      <c r="Z363" s="345"/>
      <c r="AA363" s="345"/>
      <c r="AB363" s="346"/>
      <c r="AC363" s="347"/>
    </row>
    <row r="364" spans="1:29" ht="12.75">
      <c r="A364" s="439"/>
      <c r="B364" s="441"/>
      <c r="C364" s="441"/>
      <c r="D364" s="46"/>
      <c r="E364" s="443"/>
      <c r="F364" s="425"/>
      <c r="G364" s="428"/>
      <c r="H364" s="433">
        <f>H358+H361</f>
        <v>81200</v>
      </c>
      <c r="I364" s="33" t="s">
        <v>54</v>
      </c>
      <c r="J364" s="34"/>
      <c r="K364" s="1"/>
      <c r="L364" s="194"/>
      <c r="M364" s="1"/>
      <c r="N364" s="194"/>
      <c r="O364" s="194"/>
      <c r="P364" s="201"/>
      <c r="Q364" s="343"/>
      <c r="R364" s="349"/>
      <c r="S364" s="345"/>
      <c r="T364" s="345"/>
      <c r="U364" s="345"/>
      <c r="V364" s="345"/>
      <c r="W364" s="345"/>
      <c r="X364" s="345"/>
      <c r="Y364" s="345"/>
      <c r="Z364" s="345"/>
      <c r="AA364" s="345"/>
      <c r="AB364" s="346"/>
      <c r="AC364" s="347"/>
    </row>
    <row r="365" spans="1:29" ht="12.75">
      <c r="A365" s="439"/>
      <c r="B365" s="441"/>
      <c r="C365" s="441"/>
      <c r="D365" s="46"/>
      <c r="E365" s="443"/>
      <c r="F365" s="425"/>
      <c r="G365" s="428"/>
      <c r="H365" s="436"/>
      <c r="I365" s="33" t="s">
        <v>56</v>
      </c>
      <c r="J365" s="35">
        <f aca="true" t="shared" si="24" ref="J365:N366">J357+J359+J361+J363</f>
        <v>0</v>
      </c>
      <c r="K365" s="2">
        <f t="shared" si="24"/>
        <v>0</v>
      </c>
      <c r="L365" s="197">
        <f t="shared" si="24"/>
        <v>8976</v>
      </c>
      <c r="M365" s="2">
        <f t="shared" si="24"/>
        <v>55986</v>
      </c>
      <c r="N365" s="2">
        <f t="shared" si="24"/>
        <v>41530</v>
      </c>
      <c r="O365" s="197">
        <f>L365+N365</f>
        <v>50506</v>
      </c>
      <c r="P365" s="202">
        <f>O365/H358</f>
        <v>0.6219950738916256</v>
      </c>
      <c r="Q365" s="352"/>
      <c r="R365" s="349"/>
      <c r="S365" s="345"/>
      <c r="T365" s="214"/>
      <c r="U365" s="214"/>
      <c r="V365" s="214"/>
      <c r="W365" s="214"/>
      <c r="X365" s="214"/>
      <c r="Y365" s="214"/>
      <c r="Z365" s="214"/>
      <c r="AA365" s="214"/>
      <c r="AB365" s="346"/>
      <c r="AC365" s="347"/>
    </row>
    <row r="366" spans="1:29" ht="13.5" thickBot="1">
      <c r="A366" s="440"/>
      <c r="B366" s="421"/>
      <c r="C366" s="421"/>
      <c r="D366" s="47"/>
      <c r="E366" s="444"/>
      <c r="F366" s="426"/>
      <c r="G366" s="435"/>
      <c r="H366" s="437"/>
      <c r="I366" s="36" t="s">
        <v>57</v>
      </c>
      <c r="J366" s="37">
        <f t="shared" si="24"/>
        <v>0</v>
      </c>
      <c r="K366" s="3">
        <f t="shared" si="24"/>
        <v>0</v>
      </c>
      <c r="L366" s="198">
        <f t="shared" si="24"/>
        <v>0</v>
      </c>
      <c r="M366" s="3">
        <f t="shared" si="24"/>
        <v>0</v>
      </c>
      <c r="N366" s="3">
        <f t="shared" si="24"/>
        <v>0</v>
      </c>
      <c r="O366" s="198">
        <f>L366+N366</f>
        <v>0</v>
      </c>
      <c r="P366" s="203">
        <f>O366/H358</f>
        <v>0</v>
      </c>
      <c r="Q366" s="352"/>
      <c r="R366" s="349"/>
      <c r="S366" s="345"/>
      <c r="T366" s="214"/>
      <c r="U366" s="214"/>
      <c r="V366" s="214"/>
      <c r="W366" s="214"/>
      <c r="X366" s="214"/>
      <c r="Y366" s="214"/>
      <c r="Z366" s="214"/>
      <c r="AA366" s="214"/>
      <c r="AB366" s="346"/>
      <c r="AC366" s="347"/>
    </row>
    <row r="367" spans="1:29" ht="10.5" customHeight="1">
      <c r="A367" s="438">
        <f>A357+1</f>
        <v>37</v>
      </c>
      <c r="B367" s="420">
        <v>801</v>
      </c>
      <c r="C367" s="420">
        <v>80130</v>
      </c>
      <c r="D367" s="8"/>
      <c r="E367" s="442" t="s">
        <v>173</v>
      </c>
      <c r="F367" s="424" t="s">
        <v>117</v>
      </c>
      <c r="G367" s="427">
        <v>2012</v>
      </c>
      <c r="H367" s="9" t="s">
        <v>47</v>
      </c>
      <c r="I367" s="31" t="s">
        <v>59</v>
      </c>
      <c r="J367" s="32"/>
      <c r="K367" s="5"/>
      <c r="L367" s="192"/>
      <c r="M367" s="5"/>
      <c r="N367" s="192"/>
      <c r="O367" s="192"/>
      <c r="P367" s="193"/>
      <c r="Q367" s="343"/>
      <c r="R367" s="349"/>
      <c r="S367" s="345"/>
      <c r="T367" s="345"/>
      <c r="U367" s="345"/>
      <c r="V367" s="345"/>
      <c r="W367" s="345"/>
      <c r="X367" s="345"/>
      <c r="Y367" s="345"/>
      <c r="Z367" s="345"/>
      <c r="AA367" s="345"/>
      <c r="AB367" s="346"/>
      <c r="AC367" s="347"/>
    </row>
    <row r="368" spans="1:29" ht="10.5" customHeight="1">
      <c r="A368" s="439"/>
      <c r="B368" s="441"/>
      <c r="C368" s="441"/>
      <c r="D368" s="46"/>
      <c r="E368" s="443"/>
      <c r="F368" s="425"/>
      <c r="G368" s="428"/>
      <c r="H368" s="433">
        <v>89356</v>
      </c>
      <c r="I368" s="33" t="s">
        <v>60</v>
      </c>
      <c r="J368" s="34"/>
      <c r="K368" s="1"/>
      <c r="L368" s="194"/>
      <c r="M368" s="1"/>
      <c r="N368" s="194"/>
      <c r="O368" s="194"/>
      <c r="P368" s="201"/>
      <c r="Q368" s="343"/>
      <c r="R368" s="349"/>
      <c r="S368" s="345"/>
      <c r="T368" s="345"/>
      <c r="U368" s="345"/>
      <c r="V368" s="345"/>
      <c r="W368" s="345"/>
      <c r="X368" s="345"/>
      <c r="Y368" s="345"/>
      <c r="Z368" s="345"/>
      <c r="AA368" s="345"/>
      <c r="AB368" s="346"/>
      <c r="AC368" s="347"/>
    </row>
    <row r="369" spans="1:29" ht="10.5" customHeight="1">
      <c r="A369" s="439"/>
      <c r="B369" s="441"/>
      <c r="C369" s="441"/>
      <c r="D369" s="46"/>
      <c r="E369" s="443"/>
      <c r="F369" s="425"/>
      <c r="G369" s="428"/>
      <c r="H369" s="434"/>
      <c r="I369" s="33" t="s">
        <v>50</v>
      </c>
      <c r="J369" s="34"/>
      <c r="K369" s="1"/>
      <c r="L369" s="194"/>
      <c r="M369" s="1"/>
      <c r="N369" s="194"/>
      <c r="O369" s="194"/>
      <c r="P369" s="201"/>
      <c r="Q369" s="343"/>
      <c r="R369" s="349"/>
      <c r="S369" s="345"/>
      <c r="T369" s="345"/>
      <c r="U369" s="345"/>
      <c r="V369" s="345"/>
      <c r="W369" s="345"/>
      <c r="X369" s="345"/>
      <c r="Y369" s="345"/>
      <c r="Z369" s="345"/>
      <c r="AA369" s="345"/>
      <c r="AB369" s="346"/>
      <c r="AC369" s="347"/>
    </row>
    <row r="370" spans="1:29" ht="10.5" customHeight="1">
      <c r="A370" s="439"/>
      <c r="B370" s="441"/>
      <c r="C370" s="441"/>
      <c r="D370" s="46"/>
      <c r="E370" s="443"/>
      <c r="F370" s="425"/>
      <c r="G370" s="428"/>
      <c r="H370" s="10" t="s">
        <v>51</v>
      </c>
      <c r="I370" s="33" t="s">
        <v>52</v>
      </c>
      <c r="J370" s="34"/>
      <c r="K370" s="1"/>
      <c r="L370" s="194"/>
      <c r="M370" s="1"/>
      <c r="N370" s="194"/>
      <c r="O370" s="194"/>
      <c r="P370" s="201"/>
      <c r="Q370" s="343"/>
      <c r="R370" s="349"/>
      <c r="S370" s="345"/>
      <c r="T370" s="345"/>
      <c r="U370" s="345"/>
      <c r="V370" s="345"/>
      <c r="W370" s="345"/>
      <c r="X370" s="345"/>
      <c r="Y370" s="345"/>
      <c r="Z370" s="345"/>
      <c r="AA370" s="345"/>
      <c r="AB370" s="346"/>
      <c r="AC370" s="347"/>
    </row>
    <row r="371" spans="1:29" ht="12.75">
      <c r="A371" s="439"/>
      <c r="B371" s="441"/>
      <c r="C371" s="441"/>
      <c r="D371" s="46">
        <v>1</v>
      </c>
      <c r="E371" s="443"/>
      <c r="F371" s="425"/>
      <c r="G371" s="428"/>
      <c r="H371" s="433">
        <v>0</v>
      </c>
      <c r="I371" s="33" t="s">
        <v>90</v>
      </c>
      <c r="J371" s="34"/>
      <c r="K371" s="1"/>
      <c r="L371" s="194">
        <v>7665</v>
      </c>
      <c r="M371" s="1">
        <v>63820</v>
      </c>
      <c r="N371" s="194">
        <v>31318</v>
      </c>
      <c r="O371" s="194">
        <f>L371+N371</f>
        <v>38983</v>
      </c>
      <c r="P371" s="201">
        <f>O371/H368</f>
        <v>0.4362661712699763</v>
      </c>
      <c r="Q371" s="343"/>
      <c r="R371" s="349"/>
      <c r="S371" s="345"/>
      <c r="T371" s="345"/>
      <c r="U371" s="345"/>
      <c r="V371" s="345"/>
      <c r="W371" s="345"/>
      <c r="X371" s="345"/>
      <c r="Y371" s="345"/>
      <c r="Z371" s="345"/>
      <c r="AA371" s="345"/>
      <c r="AB371" s="346"/>
      <c r="AC371" s="347"/>
    </row>
    <row r="372" spans="1:29" ht="10.5" customHeight="1">
      <c r="A372" s="439"/>
      <c r="B372" s="441"/>
      <c r="C372" s="441"/>
      <c r="D372" s="46"/>
      <c r="E372" s="443"/>
      <c r="F372" s="425"/>
      <c r="G372" s="428">
        <v>2014</v>
      </c>
      <c r="H372" s="434"/>
      <c r="I372" s="33" t="s">
        <v>91</v>
      </c>
      <c r="J372" s="34"/>
      <c r="K372" s="1"/>
      <c r="L372" s="194"/>
      <c r="M372" s="1"/>
      <c r="N372" s="194"/>
      <c r="O372" s="194"/>
      <c r="P372" s="201"/>
      <c r="Q372" s="343"/>
      <c r="R372" s="349"/>
      <c r="S372" s="345"/>
      <c r="T372" s="345"/>
      <c r="U372" s="345"/>
      <c r="V372" s="345"/>
      <c r="W372" s="345"/>
      <c r="X372" s="345"/>
      <c r="Y372" s="345"/>
      <c r="Z372" s="345"/>
      <c r="AA372" s="345"/>
      <c r="AB372" s="346"/>
      <c r="AC372" s="347"/>
    </row>
    <row r="373" spans="1:29" ht="10.5" customHeight="1">
      <c r="A373" s="439"/>
      <c r="B373" s="441"/>
      <c r="C373" s="441"/>
      <c r="D373" s="46"/>
      <c r="E373" s="443"/>
      <c r="F373" s="425"/>
      <c r="G373" s="428"/>
      <c r="H373" s="10" t="s">
        <v>55</v>
      </c>
      <c r="I373" s="33" t="s">
        <v>53</v>
      </c>
      <c r="J373" s="34"/>
      <c r="K373" s="1"/>
      <c r="L373" s="194"/>
      <c r="M373" s="1"/>
      <c r="N373" s="194"/>
      <c r="O373" s="194"/>
      <c r="P373" s="201"/>
      <c r="Q373" s="343"/>
      <c r="R373" s="349"/>
      <c r="S373" s="345"/>
      <c r="T373" s="345"/>
      <c r="U373" s="345"/>
      <c r="V373" s="345"/>
      <c r="W373" s="345"/>
      <c r="X373" s="345"/>
      <c r="Y373" s="345"/>
      <c r="Z373" s="345"/>
      <c r="AA373" s="345"/>
      <c r="AB373" s="346"/>
      <c r="AC373" s="347"/>
    </row>
    <row r="374" spans="1:29" ht="10.5" customHeight="1">
      <c r="A374" s="439"/>
      <c r="B374" s="441"/>
      <c r="C374" s="441"/>
      <c r="D374" s="46"/>
      <c r="E374" s="443"/>
      <c r="F374" s="425"/>
      <c r="G374" s="428"/>
      <c r="H374" s="433">
        <f>H368+H371</f>
        <v>89356</v>
      </c>
      <c r="I374" s="33" t="s">
        <v>54</v>
      </c>
      <c r="J374" s="34"/>
      <c r="K374" s="1"/>
      <c r="L374" s="194"/>
      <c r="M374" s="1"/>
      <c r="N374" s="194"/>
      <c r="O374" s="194"/>
      <c r="P374" s="201"/>
      <c r="Q374" s="343"/>
      <c r="R374" s="349"/>
      <c r="S374" s="345"/>
      <c r="T374" s="345"/>
      <c r="U374" s="345"/>
      <c r="V374" s="345"/>
      <c r="W374" s="345"/>
      <c r="X374" s="345"/>
      <c r="Y374" s="345"/>
      <c r="Z374" s="345"/>
      <c r="AA374" s="345"/>
      <c r="AB374" s="346"/>
      <c r="AC374" s="347"/>
    </row>
    <row r="375" spans="1:29" ht="12.75">
      <c r="A375" s="439"/>
      <c r="B375" s="441"/>
      <c r="C375" s="441"/>
      <c r="D375" s="46"/>
      <c r="E375" s="443"/>
      <c r="F375" s="425"/>
      <c r="G375" s="428"/>
      <c r="H375" s="436"/>
      <c r="I375" s="33" t="s">
        <v>56</v>
      </c>
      <c r="J375" s="35">
        <f aca="true" t="shared" si="25" ref="J375:N376">J367+J369+J371+J373</f>
        <v>0</v>
      </c>
      <c r="K375" s="2">
        <f t="shared" si="25"/>
        <v>0</v>
      </c>
      <c r="L375" s="197">
        <f t="shared" si="25"/>
        <v>7665</v>
      </c>
      <c r="M375" s="2">
        <f t="shared" si="25"/>
        <v>63820</v>
      </c>
      <c r="N375" s="2">
        <f t="shared" si="25"/>
        <v>31318</v>
      </c>
      <c r="O375" s="197">
        <f>L375+N375</f>
        <v>38983</v>
      </c>
      <c r="P375" s="202">
        <f>O375/H368</f>
        <v>0.4362661712699763</v>
      </c>
      <c r="Q375" s="352"/>
      <c r="R375" s="349"/>
      <c r="S375" s="345"/>
      <c r="T375" s="214"/>
      <c r="U375" s="214"/>
      <c r="V375" s="214"/>
      <c r="W375" s="214"/>
      <c r="X375" s="214"/>
      <c r="Y375" s="214"/>
      <c r="Z375" s="214"/>
      <c r="AA375" s="214"/>
      <c r="AB375" s="346"/>
      <c r="AC375" s="347"/>
    </row>
    <row r="376" spans="1:29" ht="13.5" thickBot="1">
      <c r="A376" s="440"/>
      <c r="B376" s="421"/>
      <c r="C376" s="421"/>
      <c r="D376" s="47"/>
      <c r="E376" s="444"/>
      <c r="F376" s="426"/>
      <c r="G376" s="435"/>
      <c r="H376" s="437"/>
      <c r="I376" s="36" t="s">
        <v>57</v>
      </c>
      <c r="J376" s="37">
        <f t="shared" si="25"/>
        <v>0</v>
      </c>
      <c r="K376" s="3">
        <f t="shared" si="25"/>
        <v>0</v>
      </c>
      <c r="L376" s="198">
        <f t="shared" si="25"/>
        <v>0</v>
      </c>
      <c r="M376" s="3">
        <f t="shared" si="25"/>
        <v>0</v>
      </c>
      <c r="N376" s="3">
        <f t="shared" si="25"/>
        <v>0</v>
      </c>
      <c r="O376" s="198">
        <f>L376+N376</f>
        <v>0</v>
      </c>
      <c r="P376" s="203">
        <f>O376/H368</f>
        <v>0</v>
      </c>
      <c r="Q376" s="352"/>
      <c r="R376" s="349"/>
      <c r="S376" s="345"/>
      <c r="T376" s="214"/>
      <c r="U376" s="214"/>
      <c r="V376" s="214"/>
      <c r="W376" s="214"/>
      <c r="X376" s="214"/>
      <c r="Y376" s="214"/>
      <c r="Z376" s="214"/>
      <c r="AA376" s="214"/>
      <c r="AB376" s="346"/>
      <c r="AC376" s="347"/>
    </row>
    <row r="377" spans="1:29" ht="11.25" customHeight="1">
      <c r="A377" s="438">
        <f>A367+1</f>
        <v>38</v>
      </c>
      <c r="B377" s="479">
        <v>801</v>
      </c>
      <c r="C377" s="479">
        <v>80130</v>
      </c>
      <c r="D377" s="48"/>
      <c r="E377" s="482" t="s">
        <v>168</v>
      </c>
      <c r="F377" s="495" t="s">
        <v>118</v>
      </c>
      <c r="G377" s="498">
        <v>2011</v>
      </c>
      <c r="H377" s="25" t="s">
        <v>47</v>
      </c>
      <c r="I377" s="26" t="s">
        <v>59</v>
      </c>
      <c r="J377" s="17"/>
      <c r="K377" s="21"/>
      <c r="L377" s="192"/>
      <c r="M377" s="21"/>
      <c r="N377" s="244"/>
      <c r="O377" s="244"/>
      <c r="P377" s="245"/>
      <c r="Q377" s="365"/>
      <c r="R377" s="349"/>
      <c r="S377" s="345"/>
      <c r="T377" s="372"/>
      <c r="U377" s="372"/>
      <c r="V377" s="372"/>
      <c r="W377" s="372"/>
      <c r="X377" s="372"/>
      <c r="Y377" s="372"/>
      <c r="Z377" s="372"/>
      <c r="AA377" s="372"/>
      <c r="AB377" s="346"/>
      <c r="AC377" s="347"/>
    </row>
    <row r="378" spans="1:29" ht="11.25" customHeight="1">
      <c r="A378" s="439"/>
      <c r="B378" s="480"/>
      <c r="C378" s="480"/>
      <c r="D378" s="49"/>
      <c r="E378" s="483"/>
      <c r="F378" s="496"/>
      <c r="G378" s="499"/>
      <c r="H378" s="500">
        <v>85510</v>
      </c>
      <c r="I378" s="27" t="s">
        <v>60</v>
      </c>
      <c r="J378" s="18"/>
      <c r="K378" s="22"/>
      <c r="L378" s="194"/>
      <c r="M378" s="22"/>
      <c r="N378" s="226"/>
      <c r="O378" s="226"/>
      <c r="P378" s="227"/>
      <c r="Q378" s="365"/>
      <c r="R378" s="349"/>
      <c r="S378" s="345"/>
      <c r="T378" s="372"/>
      <c r="U378" s="372"/>
      <c r="V378" s="372"/>
      <c r="W378" s="372"/>
      <c r="X378" s="372"/>
      <c r="Y378" s="372"/>
      <c r="Z378" s="372"/>
      <c r="AA378" s="372"/>
      <c r="AB378" s="346"/>
      <c r="AC378" s="347"/>
    </row>
    <row r="379" spans="1:29" ht="11.25" customHeight="1">
      <c r="A379" s="439"/>
      <c r="B379" s="480"/>
      <c r="C379" s="480"/>
      <c r="D379" s="49"/>
      <c r="E379" s="483"/>
      <c r="F379" s="496"/>
      <c r="G379" s="499"/>
      <c r="H379" s="501"/>
      <c r="I379" s="27" t="s">
        <v>50</v>
      </c>
      <c r="J379" s="18"/>
      <c r="K379" s="22"/>
      <c r="L379" s="194"/>
      <c r="M379" s="22"/>
      <c r="N379" s="226"/>
      <c r="O379" s="226"/>
      <c r="P379" s="227"/>
      <c r="Q379" s="365"/>
      <c r="R379" s="349"/>
      <c r="S379" s="345"/>
      <c r="T379" s="372"/>
      <c r="U379" s="372"/>
      <c r="V379" s="372"/>
      <c r="W379" s="372"/>
      <c r="X379" s="372"/>
      <c r="Y379" s="372"/>
      <c r="Z379" s="372"/>
      <c r="AA379" s="372"/>
      <c r="AB379" s="346"/>
      <c r="AC379" s="347"/>
    </row>
    <row r="380" spans="1:29" ht="11.25" customHeight="1">
      <c r="A380" s="439"/>
      <c r="B380" s="480"/>
      <c r="C380" s="480"/>
      <c r="D380" s="49"/>
      <c r="E380" s="483"/>
      <c r="F380" s="496"/>
      <c r="G380" s="499"/>
      <c r="H380" s="28" t="s">
        <v>51</v>
      </c>
      <c r="I380" s="27" t="s">
        <v>52</v>
      </c>
      <c r="J380" s="18"/>
      <c r="K380" s="22"/>
      <c r="L380" s="194"/>
      <c r="M380" s="22"/>
      <c r="N380" s="226"/>
      <c r="O380" s="226"/>
      <c r="P380" s="227"/>
      <c r="Q380" s="365"/>
      <c r="R380" s="349"/>
      <c r="S380" s="345"/>
      <c r="T380" s="372"/>
      <c r="U380" s="372"/>
      <c r="V380" s="372"/>
      <c r="W380" s="372"/>
      <c r="X380" s="372"/>
      <c r="Y380" s="372"/>
      <c r="Z380" s="372"/>
      <c r="AA380" s="372"/>
      <c r="AB380" s="346"/>
      <c r="AC380" s="347"/>
    </row>
    <row r="381" spans="1:29" ht="12.75">
      <c r="A381" s="439"/>
      <c r="B381" s="480"/>
      <c r="C381" s="480"/>
      <c r="D381" s="49">
        <v>1</v>
      </c>
      <c r="E381" s="483"/>
      <c r="F381" s="496"/>
      <c r="G381" s="499"/>
      <c r="H381" s="500">
        <v>0</v>
      </c>
      <c r="I381" s="27" t="s">
        <v>90</v>
      </c>
      <c r="J381" s="18"/>
      <c r="K381" s="22">
        <f>64000+4408-61344</f>
        <v>7064</v>
      </c>
      <c r="L381" s="194">
        <v>52656</v>
      </c>
      <c r="M381" s="22">
        <v>32854</v>
      </c>
      <c r="N381" s="226">
        <v>32852</v>
      </c>
      <c r="O381" s="226">
        <f>L381+N381</f>
        <v>85508</v>
      </c>
      <c r="P381" s="227">
        <f>O381/H378</f>
        <v>0.9999766109226991</v>
      </c>
      <c r="Q381" s="365"/>
      <c r="R381" s="349"/>
      <c r="S381" s="345"/>
      <c r="T381" s="372"/>
      <c r="U381" s="372"/>
      <c r="V381" s="372"/>
      <c r="W381" s="372"/>
      <c r="X381" s="372"/>
      <c r="Y381" s="372"/>
      <c r="Z381" s="372"/>
      <c r="AA381" s="372"/>
      <c r="AB381" s="346"/>
      <c r="AC381" s="347"/>
    </row>
    <row r="382" spans="1:29" ht="10.5" customHeight="1">
      <c r="A382" s="439"/>
      <c r="B382" s="480"/>
      <c r="C382" s="480"/>
      <c r="D382" s="49"/>
      <c r="E382" s="483"/>
      <c r="F382" s="496"/>
      <c r="G382" s="499">
        <v>2013</v>
      </c>
      <c r="H382" s="501"/>
      <c r="I382" s="27" t="s">
        <v>91</v>
      </c>
      <c r="J382" s="18"/>
      <c r="K382" s="22"/>
      <c r="L382" s="194"/>
      <c r="M382" s="22"/>
      <c r="N382" s="226"/>
      <c r="O382" s="226"/>
      <c r="P382" s="227"/>
      <c r="Q382" s="365"/>
      <c r="R382" s="349"/>
      <c r="S382" s="345"/>
      <c r="T382" s="372"/>
      <c r="U382" s="372"/>
      <c r="V382" s="372"/>
      <c r="W382" s="372"/>
      <c r="X382" s="372"/>
      <c r="Y382" s="372"/>
      <c r="Z382" s="372"/>
      <c r="AA382" s="372"/>
      <c r="AB382" s="346"/>
      <c r="AC382" s="347"/>
    </row>
    <row r="383" spans="1:29" ht="10.5" customHeight="1">
      <c r="A383" s="439"/>
      <c r="B383" s="480"/>
      <c r="C383" s="480"/>
      <c r="D383" s="49"/>
      <c r="E383" s="483"/>
      <c r="F383" s="496"/>
      <c r="G383" s="499"/>
      <c r="H383" s="28" t="s">
        <v>55</v>
      </c>
      <c r="I383" s="27" t="s">
        <v>53</v>
      </c>
      <c r="J383" s="18"/>
      <c r="K383" s="22"/>
      <c r="L383" s="194"/>
      <c r="M383" s="22"/>
      <c r="N383" s="226"/>
      <c r="O383" s="226"/>
      <c r="P383" s="227"/>
      <c r="Q383" s="365"/>
      <c r="R383" s="349"/>
      <c r="S383" s="345"/>
      <c r="T383" s="372"/>
      <c r="U383" s="372"/>
      <c r="V383" s="372"/>
      <c r="W383" s="372"/>
      <c r="X383" s="372"/>
      <c r="Y383" s="372"/>
      <c r="Z383" s="372"/>
      <c r="AA383" s="372"/>
      <c r="AB383" s="346"/>
      <c r="AC383" s="347"/>
    </row>
    <row r="384" spans="1:29" ht="10.5" customHeight="1">
      <c r="A384" s="439"/>
      <c r="B384" s="480"/>
      <c r="C384" s="480"/>
      <c r="D384" s="49"/>
      <c r="E384" s="483"/>
      <c r="F384" s="496"/>
      <c r="G384" s="499"/>
      <c r="H384" s="500">
        <f>H378+H381</f>
        <v>85510</v>
      </c>
      <c r="I384" s="27" t="s">
        <v>54</v>
      </c>
      <c r="J384" s="18"/>
      <c r="K384" s="22"/>
      <c r="L384" s="194"/>
      <c r="M384" s="22"/>
      <c r="N384" s="226"/>
      <c r="O384" s="226"/>
      <c r="P384" s="227"/>
      <c r="Q384" s="365"/>
      <c r="R384" s="349"/>
      <c r="S384" s="345"/>
      <c r="T384" s="372"/>
      <c r="U384" s="372"/>
      <c r="V384" s="372"/>
      <c r="W384" s="372"/>
      <c r="X384" s="372"/>
      <c r="Y384" s="372"/>
      <c r="Z384" s="372"/>
      <c r="AA384" s="372"/>
      <c r="AB384" s="346"/>
      <c r="AC384" s="347"/>
    </row>
    <row r="385" spans="1:29" ht="12.75">
      <c r="A385" s="439"/>
      <c r="B385" s="480"/>
      <c r="C385" s="480"/>
      <c r="D385" s="49"/>
      <c r="E385" s="483"/>
      <c r="F385" s="496"/>
      <c r="G385" s="499"/>
      <c r="H385" s="503"/>
      <c r="I385" s="27" t="s">
        <v>56</v>
      </c>
      <c r="J385" s="19">
        <f aca="true" t="shared" si="26" ref="J385:N386">J377+J379+J381+J383</f>
        <v>0</v>
      </c>
      <c r="K385" s="23">
        <f t="shared" si="26"/>
        <v>7064</v>
      </c>
      <c r="L385" s="197">
        <f t="shared" si="26"/>
        <v>52656</v>
      </c>
      <c r="M385" s="23">
        <f t="shared" si="26"/>
        <v>32854</v>
      </c>
      <c r="N385" s="23">
        <f t="shared" si="26"/>
        <v>32852</v>
      </c>
      <c r="O385" s="246">
        <f>L385+N385</f>
        <v>85508</v>
      </c>
      <c r="P385" s="247">
        <f>O385/H378</f>
        <v>0.9999766109226991</v>
      </c>
      <c r="Q385" s="367"/>
      <c r="R385" s="349"/>
      <c r="S385" s="345"/>
      <c r="T385" s="368"/>
      <c r="U385" s="368"/>
      <c r="V385" s="368"/>
      <c r="W385" s="368"/>
      <c r="X385" s="368"/>
      <c r="Y385" s="368"/>
      <c r="Z385" s="368"/>
      <c r="AA385" s="368"/>
      <c r="AB385" s="346"/>
      <c r="AC385" s="347"/>
    </row>
    <row r="386" spans="1:29" ht="13.5" thickBot="1">
      <c r="A386" s="440"/>
      <c r="B386" s="481"/>
      <c r="C386" s="481"/>
      <c r="D386" s="50"/>
      <c r="E386" s="484"/>
      <c r="F386" s="497"/>
      <c r="G386" s="502"/>
      <c r="H386" s="504"/>
      <c r="I386" s="29" t="s">
        <v>57</v>
      </c>
      <c r="J386" s="20">
        <f t="shared" si="26"/>
        <v>0</v>
      </c>
      <c r="K386" s="24">
        <f t="shared" si="26"/>
        <v>0</v>
      </c>
      <c r="L386" s="198">
        <f t="shared" si="26"/>
        <v>0</v>
      </c>
      <c r="M386" s="24">
        <f t="shared" si="26"/>
        <v>0</v>
      </c>
      <c r="N386" s="24">
        <f t="shared" si="26"/>
        <v>0</v>
      </c>
      <c r="O386" s="248">
        <f>L386+N386</f>
        <v>0</v>
      </c>
      <c r="P386" s="249">
        <f>O386/H378</f>
        <v>0</v>
      </c>
      <c r="Q386" s="367"/>
      <c r="R386" s="349"/>
      <c r="S386" s="345"/>
      <c r="T386" s="368"/>
      <c r="U386" s="368"/>
      <c r="V386" s="368"/>
      <c r="W386" s="368"/>
      <c r="X386" s="368"/>
      <c r="Y386" s="368"/>
      <c r="Z386" s="368"/>
      <c r="AA386" s="368"/>
      <c r="AB386" s="346"/>
      <c r="AC386" s="347"/>
    </row>
    <row r="387" spans="1:29" ht="12.75">
      <c r="A387" s="438">
        <f>A377+1</f>
        <v>39</v>
      </c>
      <c r="B387" s="479">
        <v>801</v>
      </c>
      <c r="C387" s="479">
        <v>80130</v>
      </c>
      <c r="D387" s="48"/>
      <c r="E387" s="482" t="s">
        <v>112</v>
      </c>
      <c r="F387" s="495" t="s">
        <v>174</v>
      </c>
      <c r="G387" s="498">
        <v>2012</v>
      </c>
      <c r="H387" s="25" t="s">
        <v>47</v>
      </c>
      <c r="I387" s="26" t="s">
        <v>59</v>
      </c>
      <c r="J387" s="17"/>
      <c r="K387" s="21"/>
      <c r="L387" s="192"/>
      <c r="M387" s="21"/>
      <c r="N387" s="244"/>
      <c r="O387" s="244"/>
      <c r="P387" s="245"/>
      <c r="Q387" s="365"/>
      <c r="R387" s="349"/>
      <c r="S387" s="345"/>
      <c r="T387" s="372"/>
      <c r="U387" s="372"/>
      <c r="V387" s="372"/>
      <c r="W387" s="372"/>
      <c r="X387" s="372"/>
      <c r="Y387" s="372"/>
      <c r="Z387" s="372"/>
      <c r="AA387" s="372"/>
      <c r="AB387" s="346"/>
      <c r="AC387" s="347"/>
    </row>
    <row r="388" spans="1:29" ht="12.75">
      <c r="A388" s="439"/>
      <c r="B388" s="480"/>
      <c r="C388" s="480"/>
      <c r="D388" s="49"/>
      <c r="E388" s="483"/>
      <c r="F388" s="496"/>
      <c r="G388" s="499"/>
      <c r="H388" s="500">
        <v>60181</v>
      </c>
      <c r="I388" s="27" t="s">
        <v>60</v>
      </c>
      <c r="J388" s="18"/>
      <c r="K388" s="22"/>
      <c r="L388" s="194"/>
      <c r="M388" s="22"/>
      <c r="N388" s="226"/>
      <c r="O388" s="226"/>
      <c r="P388" s="227"/>
      <c r="Q388" s="365"/>
      <c r="R388" s="349"/>
      <c r="S388" s="345"/>
      <c r="T388" s="372"/>
      <c r="U388" s="372"/>
      <c r="V388" s="372"/>
      <c r="W388" s="372"/>
      <c r="X388" s="372"/>
      <c r="Y388" s="372"/>
      <c r="Z388" s="372"/>
      <c r="AA388" s="372"/>
      <c r="AB388" s="346"/>
      <c r="AC388" s="347"/>
    </row>
    <row r="389" spans="1:29" ht="12.75">
      <c r="A389" s="439"/>
      <c r="B389" s="480"/>
      <c r="C389" s="480"/>
      <c r="D389" s="49"/>
      <c r="E389" s="483"/>
      <c r="F389" s="496"/>
      <c r="G389" s="499"/>
      <c r="H389" s="501"/>
      <c r="I389" s="27" t="s">
        <v>50</v>
      </c>
      <c r="J389" s="18"/>
      <c r="K389" s="22"/>
      <c r="L389" s="194"/>
      <c r="M389" s="22"/>
      <c r="N389" s="226"/>
      <c r="O389" s="226"/>
      <c r="P389" s="227"/>
      <c r="Q389" s="365"/>
      <c r="R389" s="349"/>
      <c r="S389" s="345"/>
      <c r="T389" s="372"/>
      <c r="U389" s="372"/>
      <c r="V389" s="372"/>
      <c r="W389" s="372"/>
      <c r="X389" s="372"/>
      <c r="Y389" s="372"/>
      <c r="Z389" s="372"/>
      <c r="AA389" s="372"/>
      <c r="AB389" s="346"/>
      <c r="AC389" s="347"/>
    </row>
    <row r="390" spans="1:29" ht="12.75">
      <c r="A390" s="439"/>
      <c r="B390" s="480"/>
      <c r="C390" s="480"/>
      <c r="D390" s="49"/>
      <c r="E390" s="483"/>
      <c r="F390" s="496"/>
      <c r="G390" s="499"/>
      <c r="H390" s="28" t="s">
        <v>51</v>
      </c>
      <c r="I390" s="27" t="s">
        <v>52</v>
      </c>
      <c r="J390" s="18"/>
      <c r="K390" s="22"/>
      <c r="L390" s="194"/>
      <c r="M390" s="22"/>
      <c r="N390" s="226"/>
      <c r="O390" s="226"/>
      <c r="P390" s="227"/>
      <c r="Q390" s="365"/>
      <c r="R390" s="349"/>
      <c r="S390" s="345"/>
      <c r="T390" s="372"/>
      <c r="U390" s="372"/>
      <c r="V390" s="372"/>
      <c r="W390" s="372"/>
      <c r="X390" s="372"/>
      <c r="Y390" s="372"/>
      <c r="Z390" s="372"/>
      <c r="AA390" s="372"/>
      <c r="AB390" s="346"/>
      <c r="AC390" s="347"/>
    </row>
    <row r="391" spans="1:29" ht="12.75">
      <c r="A391" s="439"/>
      <c r="B391" s="480"/>
      <c r="C391" s="480"/>
      <c r="D391" s="49">
        <v>1</v>
      </c>
      <c r="E391" s="483"/>
      <c r="F391" s="496"/>
      <c r="G391" s="499"/>
      <c r="H391" s="500">
        <v>0</v>
      </c>
      <c r="I391" s="27" t="s">
        <v>90</v>
      </c>
      <c r="J391" s="18"/>
      <c r="K391" s="22"/>
      <c r="L391" s="194">
        <v>6765</v>
      </c>
      <c r="M391" s="22">
        <f>41389+6000</f>
        <v>47389</v>
      </c>
      <c r="N391" s="226">
        <v>39689</v>
      </c>
      <c r="O391" s="226">
        <f>L391+N391</f>
        <v>46454</v>
      </c>
      <c r="P391" s="227">
        <f>O391/H388</f>
        <v>0.7719047539921238</v>
      </c>
      <c r="Q391" s="365"/>
      <c r="R391" s="349"/>
      <c r="S391" s="345"/>
      <c r="T391" s="372"/>
      <c r="U391" s="372"/>
      <c r="V391" s="372"/>
      <c r="W391" s="372"/>
      <c r="X391" s="372"/>
      <c r="Y391" s="372"/>
      <c r="Z391" s="372"/>
      <c r="AA391" s="372"/>
      <c r="AB391" s="346"/>
      <c r="AC391" s="347"/>
    </row>
    <row r="392" spans="1:29" ht="11.25" customHeight="1">
      <c r="A392" s="439"/>
      <c r="B392" s="480"/>
      <c r="C392" s="480"/>
      <c r="D392" s="49"/>
      <c r="E392" s="483"/>
      <c r="F392" s="496"/>
      <c r="G392" s="499">
        <v>2014</v>
      </c>
      <c r="H392" s="501"/>
      <c r="I392" s="27" t="s">
        <v>91</v>
      </c>
      <c r="J392" s="18"/>
      <c r="K392" s="22"/>
      <c r="L392" s="194"/>
      <c r="M392" s="22"/>
      <c r="N392" s="226"/>
      <c r="O392" s="226"/>
      <c r="P392" s="227"/>
      <c r="Q392" s="365"/>
      <c r="R392" s="349"/>
      <c r="S392" s="345"/>
      <c r="T392" s="372"/>
      <c r="U392" s="372"/>
      <c r="V392" s="372"/>
      <c r="W392" s="372"/>
      <c r="X392" s="372"/>
      <c r="Y392" s="372"/>
      <c r="Z392" s="372"/>
      <c r="AA392" s="372"/>
      <c r="AB392" s="346"/>
      <c r="AC392" s="347"/>
    </row>
    <row r="393" spans="1:29" ht="11.25" customHeight="1">
      <c r="A393" s="439"/>
      <c r="B393" s="480"/>
      <c r="C393" s="480"/>
      <c r="D393" s="49"/>
      <c r="E393" s="483"/>
      <c r="F393" s="496"/>
      <c r="G393" s="499"/>
      <c r="H393" s="28" t="s">
        <v>55</v>
      </c>
      <c r="I393" s="27" t="s">
        <v>53</v>
      </c>
      <c r="J393" s="18"/>
      <c r="K393" s="22"/>
      <c r="L393" s="194"/>
      <c r="M393" s="22"/>
      <c r="N393" s="226"/>
      <c r="O393" s="226"/>
      <c r="P393" s="227"/>
      <c r="Q393" s="365"/>
      <c r="R393" s="349"/>
      <c r="S393" s="345"/>
      <c r="T393" s="372"/>
      <c r="U393" s="372"/>
      <c r="V393" s="372"/>
      <c r="W393" s="372"/>
      <c r="X393" s="372"/>
      <c r="Y393" s="372"/>
      <c r="Z393" s="372"/>
      <c r="AA393" s="372"/>
      <c r="AB393" s="346"/>
      <c r="AC393" s="347"/>
    </row>
    <row r="394" spans="1:29" ht="11.25" customHeight="1">
      <c r="A394" s="439"/>
      <c r="B394" s="480"/>
      <c r="C394" s="480"/>
      <c r="D394" s="49"/>
      <c r="E394" s="483"/>
      <c r="F394" s="496"/>
      <c r="G394" s="499"/>
      <c r="H394" s="500">
        <f>H388+H391</f>
        <v>60181</v>
      </c>
      <c r="I394" s="27" t="s">
        <v>54</v>
      </c>
      <c r="J394" s="18"/>
      <c r="K394" s="22"/>
      <c r="L394" s="194"/>
      <c r="M394" s="22"/>
      <c r="N394" s="226"/>
      <c r="O394" s="226"/>
      <c r="P394" s="227"/>
      <c r="Q394" s="365"/>
      <c r="R394" s="349"/>
      <c r="S394" s="345"/>
      <c r="T394" s="372"/>
      <c r="U394" s="372"/>
      <c r="V394" s="372"/>
      <c r="W394" s="372"/>
      <c r="X394" s="372"/>
      <c r="Y394" s="372"/>
      <c r="Z394" s="372"/>
      <c r="AA394" s="372"/>
      <c r="AB394" s="346"/>
      <c r="AC394" s="347"/>
    </row>
    <row r="395" spans="1:29" ht="12.75">
      <c r="A395" s="439"/>
      <c r="B395" s="480"/>
      <c r="C395" s="480"/>
      <c r="D395" s="49"/>
      <c r="E395" s="483"/>
      <c r="F395" s="496"/>
      <c r="G395" s="499"/>
      <c r="H395" s="503"/>
      <c r="I395" s="27" t="s">
        <v>56</v>
      </c>
      <c r="J395" s="19">
        <f aca="true" t="shared" si="27" ref="J395:N396">J387+J389+J391+J393</f>
        <v>0</v>
      </c>
      <c r="K395" s="23">
        <f t="shared" si="27"/>
        <v>0</v>
      </c>
      <c r="L395" s="197">
        <f t="shared" si="27"/>
        <v>6765</v>
      </c>
      <c r="M395" s="23">
        <f t="shared" si="27"/>
        <v>47389</v>
      </c>
      <c r="N395" s="23">
        <f t="shared" si="27"/>
        <v>39689</v>
      </c>
      <c r="O395" s="246">
        <f>L395+N395</f>
        <v>46454</v>
      </c>
      <c r="P395" s="247">
        <f>O395/H388</f>
        <v>0.7719047539921238</v>
      </c>
      <c r="Q395" s="367"/>
      <c r="R395" s="349"/>
      <c r="S395" s="345"/>
      <c r="T395" s="368"/>
      <c r="U395" s="368"/>
      <c r="V395" s="368"/>
      <c r="W395" s="368"/>
      <c r="X395" s="368"/>
      <c r="Y395" s="368"/>
      <c r="Z395" s="368"/>
      <c r="AA395" s="368"/>
      <c r="AB395" s="346"/>
      <c r="AC395" s="347"/>
    </row>
    <row r="396" spans="1:29" ht="13.5" thickBot="1">
      <c r="A396" s="440"/>
      <c r="B396" s="481"/>
      <c r="C396" s="481"/>
      <c r="D396" s="50"/>
      <c r="E396" s="484"/>
      <c r="F396" s="497"/>
      <c r="G396" s="502"/>
      <c r="H396" s="504"/>
      <c r="I396" s="29" t="s">
        <v>57</v>
      </c>
      <c r="J396" s="20">
        <f t="shared" si="27"/>
        <v>0</v>
      </c>
      <c r="K396" s="24">
        <f t="shared" si="27"/>
        <v>0</v>
      </c>
      <c r="L396" s="198">
        <f t="shared" si="27"/>
        <v>0</v>
      </c>
      <c r="M396" s="24">
        <f t="shared" si="27"/>
        <v>0</v>
      </c>
      <c r="N396" s="24">
        <f t="shared" si="27"/>
        <v>0</v>
      </c>
      <c r="O396" s="248">
        <f>L396+N396</f>
        <v>0</v>
      </c>
      <c r="P396" s="249">
        <f>O396/H388</f>
        <v>0</v>
      </c>
      <c r="Q396" s="367"/>
      <c r="R396" s="349"/>
      <c r="S396" s="345"/>
      <c r="T396" s="368"/>
      <c r="U396" s="368"/>
      <c r="V396" s="368"/>
      <c r="W396" s="368"/>
      <c r="X396" s="368"/>
      <c r="Y396" s="368"/>
      <c r="Z396" s="368"/>
      <c r="AA396" s="368"/>
      <c r="AB396" s="346"/>
      <c r="AC396" s="347"/>
    </row>
    <row r="397" spans="1:29" ht="12.75">
      <c r="A397" s="438">
        <f>A387+1</f>
        <v>40</v>
      </c>
      <c r="B397" s="479">
        <v>801</v>
      </c>
      <c r="C397" s="479">
        <v>80130</v>
      </c>
      <c r="D397" s="48"/>
      <c r="E397" s="482" t="s">
        <v>216</v>
      </c>
      <c r="F397" s="485" t="s">
        <v>118</v>
      </c>
      <c r="G397" s="488">
        <v>2013</v>
      </c>
      <c r="H397" s="25" t="s">
        <v>47</v>
      </c>
      <c r="I397" s="26" t="s">
        <v>59</v>
      </c>
      <c r="J397" s="231"/>
      <c r="K397" s="232"/>
      <c r="L397" s="192"/>
      <c r="M397" s="233"/>
      <c r="N397" s="234"/>
      <c r="O397" s="234"/>
      <c r="P397" s="235"/>
      <c r="Q397" s="367"/>
      <c r="R397" s="349"/>
      <c r="S397" s="345"/>
      <c r="T397" s="368"/>
      <c r="U397" s="368"/>
      <c r="V397" s="368"/>
      <c r="W397" s="368"/>
      <c r="X397" s="368"/>
      <c r="Y397" s="368"/>
      <c r="Z397" s="368"/>
      <c r="AA397" s="368"/>
      <c r="AB397" s="346"/>
      <c r="AC397" s="347"/>
    </row>
    <row r="398" spans="1:31" ht="12.75">
      <c r="A398" s="439"/>
      <c r="B398" s="480"/>
      <c r="C398" s="480"/>
      <c r="D398" s="49"/>
      <c r="E398" s="483"/>
      <c r="F398" s="486"/>
      <c r="G398" s="489"/>
      <c r="H398" s="505">
        <v>81326</v>
      </c>
      <c r="I398" s="27" t="s">
        <v>60</v>
      </c>
      <c r="J398" s="231"/>
      <c r="K398" s="232"/>
      <c r="L398" s="194"/>
      <c r="M398" s="23"/>
      <c r="N398" s="236"/>
      <c r="O398" s="236"/>
      <c r="P398" s="237"/>
      <c r="Q398" s="367"/>
      <c r="R398" s="349"/>
      <c r="S398" s="345"/>
      <c r="T398" s="368"/>
      <c r="U398" s="368"/>
      <c r="V398" s="368"/>
      <c r="W398" s="368"/>
      <c r="X398" s="368"/>
      <c r="Y398" s="368"/>
      <c r="Z398" s="368"/>
      <c r="AA398" s="368"/>
      <c r="AB398" s="346"/>
      <c r="AC398" s="347"/>
      <c r="AD398" s="347"/>
      <c r="AE398" s="347"/>
    </row>
    <row r="399" spans="1:29" ht="12.75">
      <c r="A399" s="439"/>
      <c r="B399" s="480"/>
      <c r="C399" s="480"/>
      <c r="D399" s="49"/>
      <c r="E399" s="483"/>
      <c r="F399" s="486"/>
      <c r="G399" s="489"/>
      <c r="H399" s="505"/>
      <c r="I399" s="27" t="s">
        <v>50</v>
      </c>
      <c r="J399" s="231"/>
      <c r="K399" s="232"/>
      <c r="L399" s="194"/>
      <c r="M399" s="23"/>
      <c r="N399" s="236"/>
      <c r="O399" s="236"/>
      <c r="P399" s="237"/>
      <c r="Q399" s="367"/>
      <c r="R399" s="349"/>
      <c r="S399" s="345"/>
      <c r="T399" s="368"/>
      <c r="U399" s="368"/>
      <c r="V399" s="368"/>
      <c r="W399" s="368"/>
      <c r="X399" s="368"/>
      <c r="Y399" s="368"/>
      <c r="Z399" s="368"/>
      <c r="AA399" s="368"/>
      <c r="AB399" s="346"/>
      <c r="AC399" s="347"/>
    </row>
    <row r="400" spans="1:29" ht="12.75">
      <c r="A400" s="439"/>
      <c r="B400" s="480"/>
      <c r="C400" s="480"/>
      <c r="D400" s="49"/>
      <c r="E400" s="483"/>
      <c r="F400" s="486"/>
      <c r="G400" s="489"/>
      <c r="H400" s="238" t="s">
        <v>51</v>
      </c>
      <c r="I400" s="27" t="s">
        <v>52</v>
      </c>
      <c r="J400" s="231"/>
      <c r="K400" s="232"/>
      <c r="L400" s="194"/>
      <c r="M400" s="23"/>
      <c r="N400" s="236"/>
      <c r="O400" s="236"/>
      <c r="P400" s="237"/>
      <c r="Q400" s="367"/>
      <c r="R400" s="349"/>
      <c r="S400" s="345"/>
      <c r="T400" s="368"/>
      <c r="U400" s="368"/>
      <c r="V400" s="368"/>
      <c r="W400" s="368"/>
      <c r="X400" s="368"/>
      <c r="Y400" s="368"/>
      <c r="Z400" s="368"/>
      <c r="AA400" s="368"/>
      <c r="AB400" s="346"/>
      <c r="AC400" s="347"/>
    </row>
    <row r="401" spans="1:31" ht="12.75">
      <c r="A401" s="439"/>
      <c r="B401" s="480"/>
      <c r="C401" s="480"/>
      <c r="D401" s="49">
        <v>1</v>
      </c>
      <c r="E401" s="483"/>
      <c r="F401" s="486"/>
      <c r="G401" s="490"/>
      <c r="H401" s="506">
        <v>0</v>
      </c>
      <c r="I401" s="27" t="s">
        <v>90</v>
      </c>
      <c r="J401" s="231"/>
      <c r="K401" s="232"/>
      <c r="L401" s="194">
        <v>0</v>
      </c>
      <c r="M401" s="23">
        <v>33000</v>
      </c>
      <c r="N401" s="236">
        <v>27528</v>
      </c>
      <c r="O401" s="236">
        <f>L401+N401</f>
        <v>27528</v>
      </c>
      <c r="P401" s="237">
        <f>O401/H398</f>
        <v>0.33848953594176523</v>
      </c>
      <c r="Q401" s="367"/>
      <c r="R401" s="349"/>
      <c r="S401" s="345"/>
      <c r="T401" s="368"/>
      <c r="U401" s="368"/>
      <c r="V401" s="368"/>
      <c r="W401" s="368"/>
      <c r="X401" s="368"/>
      <c r="Y401" s="368"/>
      <c r="Z401" s="368"/>
      <c r="AA401" s="368"/>
      <c r="AB401" s="346"/>
      <c r="AC401" s="347"/>
      <c r="AD401" s="347"/>
      <c r="AE401" s="347"/>
    </row>
    <row r="402" spans="1:31" ht="11.25" customHeight="1">
      <c r="A402" s="439"/>
      <c r="B402" s="480"/>
      <c r="C402" s="480"/>
      <c r="D402" s="49"/>
      <c r="E402" s="483"/>
      <c r="F402" s="486"/>
      <c r="G402" s="508">
        <v>2015</v>
      </c>
      <c r="H402" s="507"/>
      <c r="I402" s="27" t="s">
        <v>91</v>
      </c>
      <c r="J402" s="231"/>
      <c r="K402" s="232"/>
      <c r="L402" s="194"/>
      <c r="M402" s="23"/>
      <c r="N402" s="236"/>
      <c r="O402" s="236"/>
      <c r="P402" s="237"/>
      <c r="Q402" s="367"/>
      <c r="R402" s="349"/>
      <c r="S402" s="345"/>
      <c r="T402" s="368"/>
      <c r="U402" s="368"/>
      <c r="V402" s="368"/>
      <c r="W402" s="368"/>
      <c r="X402" s="368"/>
      <c r="Y402" s="368"/>
      <c r="Z402" s="368"/>
      <c r="AA402" s="368"/>
      <c r="AB402" s="346"/>
      <c r="AC402" s="347"/>
      <c r="AD402" s="350"/>
      <c r="AE402" s="350"/>
    </row>
    <row r="403" spans="1:31" ht="11.25" customHeight="1">
      <c r="A403" s="439"/>
      <c r="B403" s="480"/>
      <c r="C403" s="480"/>
      <c r="D403" s="49"/>
      <c r="E403" s="483"/>
      <c r="F403" s="486"/>
      <c r="G403" s="489"/>
      <c r="H403" s="238" t="s">
        <v>55</v>
      </c>
      <c r="I403" s="27" t="s">
        <v>53</v>
      </c>
      <c r="J403" s="231"/>
      <c r="K403" s="232"/>
      <c r="L403" s="194"/>
      <c r="M403" s="23"/>
      <c r="N403" s="236"/>
      <c r="O403" s="236"/>
      <c r="P403" s="237"/>
      <c r="Q403" s="367"/>
      <c r="R403" s="349"/>
      <c r="S403" s="345"/>
      <c r="T403" s="368"/>
      <c r="U403" s="368"/>
      <c r="V403" s="368"/>
      <c r="W403" s="368"/>
      <c r="X403" s="368"/>
      <c r="Y403" s="368"/>
      <c r="Z403" s="368"/>
      <c r="AA403" s="368"/>
      <c r="AB403" s="346"/>
      <c r="AC403" s="347"/>
      <c r="AD403" s="350"/>
      <c r="AE403" s="350"/>
    </row>
    <row r="404" spans="1:31" ht="11.25" customHeight="1">
      <c r="A404" s="439"/>
      <c r="B404" s="480"/>
      <c r="C404" s="480"/>
      <c r="D404" s="49"/>
      <c r="E404" s="483"/>
      <c r="F404" s="486"/>
      <c r="G404" s="489"/>
      <c r="H404" s="505">
        <f>H398+H401</f>
        <v>81326</v>
      </c>
      <c r="I404" s="27" t="s">
        <v>54</v>
      </c>
      <c r="J404" s="231"/>
      <c r="K404" s="232"/>
      <c r="L404" s="194"/>
      <c r="M404" s="23"/>
      <c r="N404" s="236"/>
      <c r="O404" s="236"/>
      <c r="P404" s="237"/>
      <c r="Q404" s="367"/>
      <c r="R404" s="349"/>
      <c r="S404" s="345"/>
      <c r="T404" s="368"/>
      <c r="U404" s="368"/>
      <c r="V404" s="368"/>
      <c r="W404" s="368"/>
      <c r="X404" s="368"/>
      <c r="Y404" s="368"/>
      <c r="Z404" s="368"/>
      <c r="AA404" s="368"/>
      <c r="AB404" s="346"/>
      <c r="AC404" s="347"/>
      <c r="AD404" s="350"/>
      <c r="AE404" s="350"/>
    </row>
    <row r="405" spans="1:31" ht="12.75">
      <c r="A405" s="439"/>
      <c r="B405" s="480"/>
      <c r="C405" s="480"/>
      <c r="D405" s="49"/>
      <c r="E405" s="483"/>
      <c r="F405" s="486"/>
      <c r="G405" s="489"/>
      <c r="H405" s="505"/>
      <c r="I405" s="27" t="s">
        <v>56</v>
      </c>
      <c r="J405" s="231"/>
      <c r="K405" s="232"/>
      <c r="L405" s="197">
        <f aca="true" t="shared" si="28" ref="L405:N406">L397+L399+L401+L403</f>
        <v>0</v>
      </c>
      <c r="M405" s="23">
        <f t="shared" si="28"/>
        <v>33000</v>
      </c>
      <c r="N405" s="23">
        <f t="shared" si="28"/>
        <v>27528</v>
      </c>
      <c r="O405" s="236">
        <f>+L405+N405</f>
        <v>27528</v>
      </c>
      <c r="P405" s="237">
        <f>O405/H398</f>
        <v>0.33848953594176523</v>
      </c>
      <c r="Q405" s="367"/>
      <c r="R405" s="349"/>
      <c r="S405" s="345"/>
      <c r="T405" s="368"/>
      <c r="U405" s="368"/>
      <c r="V405" s="368"/>
      <c r="W405" s="368"/>
      <c r="X405" s="368"/>
      <c r="Y405" s="368"/>
      <c r="Z405" s="368"/>
      <c r="AA405" s="368"/>
      <c r="AB405" s="346"/>
      <c r="AC405" s="347"/>
      <c r="AD405" s="347"/>
      <c r="AE405" s="347"/>
    </row>
    <row r="406" spans="1:31" ht="13.5" thickBot="1">
      <c r="A406" s="440"/>
      <c r="B406" s="481"/>
      <c r="C406" s="481"/>
      <c r="D406" s="50"/>
      <c r="E406" s="484"/>
      <c r="F406" s="487"/>
      <c r="G406" s="491"/>
      <c r="H406" s="509"/>
      <c r="I406" s="29" t="s">
        <v>57</v>
      </c>
      <c r="J406" s="231"/>
      <c r="K406" s="232"/>
      <c r="L406" s="198">
        <f t="shared" si="28"/>
        <v>0</v>
      </c>
      <c r="M406" s="24">
        <f t="shared" si="28"/>
        <v>0</v>
      </c>
      <c r="N406" s="24">
        <f t="shared" si="28"/>
        <v>0</v>
      </c>
      <c r="O406" s="239">
        <f>L406+N406</f>
        <v>0</v>
      </c>
      <c r="P406" s="240">
        <f>O406/H398</f>
        <v>0</v>
      </c>
      <c r="Q406" s="367"/>
      <c r="R406" s="349"/>
      <c r="S406" s="345"/>
      <c r="T406" s="368"/>
      <c r="U406" s="368"/>
      <c r="V406" s="368"/>
      <c r="W406" s="368"/>
      <c r="X406" s="368"/>
      <c r="Y406" s="368"/>
      <c r="Z406" s="368"/>
      <c r="AA406" s="368"/>
      <c r="AB406" s="346"/>
      <c r="AC406" s="347"/>
      <c r="AD406" s="351"/>
      <c r="AE406" s="351"/>
    </row>
    <row r="407" spans="1:29" ht="10.5" customHeight="1">
      <c r="A407" s="438">
        <f>A397+1</f>
        <v>41</v>
      </c>
      <c r="B407" s="479">
        <v>801</v>
      </c>
      <c r="C407" s="479">
        <v>80132</v>
      </c>
      <c r="D407" s="48"/>
      <c r="E407" s="482" t="s">
        <v>175</v>
      </c>
      <c r="F407" s="456" t="s">
        <v>176</v>
      </c>
      <c r="G407" s="498">
        <v>2009</v>
      </c>
      <c r="H407" s="25" t="s">
        <v>47</v>
      </c>
      <c r="I407" s="26" t="s">
        <v>59</v>
      </c>
      <c r="J407" s="17"/>
      <c r="K407" s="21"/>
      <c r="L407" s="192"/>
      <c r="M407" s="21"/>
      <c r="N407" s="244"/>
      <c r="O407" s="244"/>
      <c r="P407" s="245"/>
      <c r="Q407" s="365"/>
      <c r="R407" s="349"/>
      <c r="S407" s="345"/>
      <c r="T407" s="372"/>
      <c r="U407" s="372"/>
      <c r="V407" s="372"/>
      <c r="W407" s="372"/>
      <c r="X407" s="372"/>
      <c r="Y407" s="372"/>
      <c r="Z407" s="372"/>
      <c r="AA407" s="372"/>
      <c r="AB407" s="346"/>
      <c r="AC407" s="347"/>
    </row>
    <row r="408" spans="1:31" ht="12.75">
      <c r="A408" s="439"/>
      <c r="B408" s="480"/>
      <c r="C408" s="480"/>
      <c r="D408" s="49"/>
      <c r="E408" s="483"/>
      <c r="F408" s="457"/>
      <c r="G408" s="499"/>
      <c r="H408" s="500">
        <v>0</v>
      </c>
      <c r="I408" s="27" t="s">
        <v>60</v>
      </c>
      <c r="J408" s="18"/>
      <c r="K408" s="22"/>
      <c r="L408" s="194">
        <v>294352</v>
      </c>
      <c r="M408" s="22">
        <v>2000000</v>
      </c>
      <c r="N408" s="226">
        <v>1926014</v>
      </c>
      <c r="O408" s="226">
        <f>L408+N408</f>
        <v>2220366</v>
      </c>
      <c r="P408" s="227">
        <f>O408/H411</f>
        <v>0.18383692345472658</v>
      </c>
      <c r="Q408" s="365"/>
      <c r="R408" s="349"/>
      <c r="S408" s="345"/>
      <c r="T408" s="372"/>
      <c r="U408" s="372"/>
      <c r="V408" s="372"/>
      <c r="W408" s="372"/>
      <c r="X408" s="372"/>
      <c r="Y408" s="372"/>
      <c r="Z408" s="372"/>
      <c r="AA408" s="372"/>
      <c r="AB408" s="346"/>
      <c r="AC408" s="350"/>
      <c r="AD408" s="350"/>
      <c r="AE408" s="350"/>
    </row>
    <row r="409" spans="1:31" ht="12.75">
      <c r="A409" s="439"/>
      <c r="B409" s="480"/>
      <c r="C409" s="480"/>
      <c r="D409" s="49"/>
      <c r="E409" s="483"/>
      <c r="F409" s="457"/>
      <c r="G409" s="499"/>
      <c r="H409" s="501"/>
      <c r="I409" s="27" t="s">
        <v>50</v>
      </c>
      <c r="J409" s="18"/>
      <c r="K409" s="22"/>
      <c r="L409" s="194"/>
      <c r="M409" s="22"/>
      <c r="N409" s="226"/>
      <c r="O409" s="226"/>
      <c r="P409" s="227"/>
      <c r="Q409" s="365"/>
      <c r="R409" s="349"/>
      <c r="S409" s="345"/>
      <c r="T409" s="372"/>
      <c r="U409" s="372"/>
      <c r="V409" s="372"/>
      <c r="W409" s="372"/>
      <c r="X409" s="372"/>
      <c r="Y409" s="372"/>
      <c r="Z409" s="372"/>
      <c r="AA409" s="372"/>
      <c r="AB409" s="346"/>
      <c r="AC409" s="350"/>
      <c r="AD409" s="350"/>
      <c r="AE409" s="350"/>
    </row>
    <row r="410" spans="1:31" ht="12.75">
      <c r="A410" s="439"/>
      <c r="B410" s="480"/>
      <c r="C410" s="480"/>
      <c r="D410" s="49"/>
      <c r="E410" s="483"/>
      <c r="F410" s="457"/>
      <c r="G410" s="499"/>
      <c r="H410" s="28" t="s">
        <v>51</v>
      </c>
      <c r="I410" s="27" t="s">
        <v>52</v>
      </c>
      <c r="J410" s="18"/>
      <c r="K410" s="22"/>
      <c r="L410" s="194"/>
      <c r="M410" s="22"/>
      <c r="N410" s="226"/>
      <c r="O410" s="226"/>
      <c r="P410" s="227"/>
      <c r="Q410" s="365"/>
      <c r="R410" s="349"/>
      <c r="S410" s="345"/>
      <c r="T410" s="372"/>
      <c r="U410" s="372"/>
      <c r="V410" s="372"/>
      <c r="W410" s="372"/>
      <c r="X410" s="372"/>
      <c r="Y410" s="372"/>
      <c r="Z410" s="372"/>
      <c r="AA410" s="372"/>
      <c r="AB410" s="346"/>
      <c r="AC410" s="350"/>
      <c r="AD410" s="350"/>
      <c r="AE410" s="350"/>
    </row>
    <row r="411" spans="1:31" ht="12.75">
      <c r="A411" s="439"/>
      <c r="B411" s="480"/>
      <c r="C411" s="480"/>
      <c r="D411" s="49"/>
      <c r="E411" s="483"/>
      <c r="F411" s="457"/>
      <c r="G411" s="499"/>
      <c r="H411" s="500">
        <v>12077911</v>
      </c>
      <c r="I411" s="27" t="s">
        <v>90</v>
      </c>
      <c r="J411" s="18"/>
      <c r="K411" s="22"/>
      <c r="L411" s="194"/>
      <c r="M411" s="22"/>
      <c r="N411" s="226"/>
      <c r="O411" s="226"/>
      <c r="P411" s="227"/>
      <c r="Q411" s="365"/>
      <c r="R411" s="349"/>
      <c r="S411" s="345"/>
      <c r="T411" s="372"/>
      <c r="U411" s="372"/>
      <c r="V411" s="372"/>
      <c r="W411" s="372"/>
      <c r="X411" s="372"/>
      <c r="Y411" s="372"/>
      <c r="Z411" s="372"/>
      <c r="AA411" s="372"/>
      <c r="AB411" s="346"/>
      <c r="AC411" s="350"/>
      <c r="AD411" s="350"/>
      <c r="AE411" s="350"/>
    </row>
    <row r="412" spans="1:31" ht="12.75">
      <c r="A412" s="439"/>
      <c r="B412" s="480"/>
      <c r="C412" s="480"/>
      <c r="D412" s="49">
        <v>7</v>
      </c>
      <c r="E412" s="483"/>
      <c r="F412" s="457"/>
      <c r="G412" s="499">
        <v>2014</v>
      </c>
      <c r="H412" s="501"/>
      <c r="I412" s="27" t="s">
        <v>91</v>
      </c>
      <c r="J412" s="18"/>
      <c r="K412" s="22"/>
      <c r="L412" s="194">
        <v>0</v>
      </c>
      <c r="M412" s="22">
        <v>2000000</v>
      </c>
      <c r="N412" s="226">
        <v>1926014</v>
      </c>
      <c r="O412" s="226">
        <f>L412+N412</f>
        <v>1926014</v>
      </c>
      <c r="P412" s="227">
        <f>O412/H411</f>
        <v>0.15946582153155459</v>
      </c>
      <c r="Q412" s="365"/>
      <c r="R412" s="349"/>
      <c r="S412" s="345"/>
      <c r="T412" s="372"/>
      <c r="U412" s="372"/>
      <c r="V412" s="372"/>
      <c r="W412" s="372"/>
      <c r="X412" s="372"/>
      <c r="Y412" s="372"/>
      <c r="Z412" s="372"/>
      <c r="AA412" s="372"/>
      <c r="AB412" s="346"/>
      <c r="AC412" s="350"/>
      <c r="AD412" s="350"/>
      <c r="AE412" s="350"/>
    </row>
    <row r="413" spans="1:31" ht="10.5" customHeight="1">
      <c r="A413" s="439"/>
      <c r="B413" s="480"/>
      <c r="C413" s="480"/>
      <c r="D413" s="49"/>
      <c r="E413" s="483"/>
      <c r="F413" s="457"/>
      <c r="G413" s="499"/>
      <c r="H413" s="28" t="s">
        <v>55</v>
      </c>
      <c r="I413" s="27" t="s">
        <v>53</v>
      </c>
      <c r="J413" s="18"/>
      <c r="K413" s="22"/>
      <c r="L413" s="194"/>
      <c r="M413" s="22"/>
      <c r="N413" s="226"/>
      <c r="O413" s="226"/>
      <c r="P413" s="227"/>
      <c r="Q413" s="365"/>
      <c r="R413" s="349"/>
      <c r="S413" s="345"/>
      <c r="T413" s="372"/>
      <c r="U413" s="372"/>
      <c r="V413" s="372"/>
      <c r="W413" s="372"/>
      <c r="X413" s="372"/>
      <c r="Y413" s="372"/>
      <c r="Z413" s="372"/>
      <c r="AA413" s="372"/>
      <c r="AB413" s="346"/>
      <c r="AC413" s="350"/>
      <c r="AD413" s="350"/>
      <c r="AE413" s="350"/>
    </row>
    <row r="414" spans="1:31" ht="10.5" customHeight="1">
      <c r="A414" s="439"/>
      <c r="B414" s="480"/>
      <c r="C414" s="480"/>
      <c r="D414" s="49"/>
      <c r="E414" s="483"/>
      <c r="F414" s="457"/>
      <c r="G414" s="499"/>
      <c r="H414" s="500">
        <f>H408+H411</f>
        <v>12077911</v>
      </c>
      <c r="I414" s="27" t="s">
        <v>54</v>
      </c>
      <c r="J414" s="18"/>
      <c r="K414" s="22"/>
      <c r="L414" s="194"/>
      <c r="M414" s="22"/>
      <c r="N414" s="226"/>
      <c r="O414" s="226"/>
      <c r="P414" s="227"/>
      <c r="Q414" s="365"/>
      <c r="R414" s="349"/>
      <c r="S414" s="345"/>
      <c r="T414" s="372"/>
      <c r="U414" s="372"/>
      <c r="V414" s="372"/>
      <c r="W414" s="372"/>
      <c r="X414" s="372"/>
      <c r="Y414" s="372"/>
      <c r="Z414" s="372"/>
      <c r="AA414" s="372"/>
      <c r="AB414" s="346"/>
      <c r="AC414" s="350"/>
      <c r="AD414" s="350"/>
      <c r="AE414" s="350"/>
    </row>
    <row r="415" spans="1:31" ht="10.5" customHeight="1">
      <c r="A415" s="439"/>
      <c r="B415" s="480"/>
      <c r="C415" s="480"/>
      <c r="D415" s="49"/>
      <c r="E415" s="483"/>
      <c r="F415" s="457"/>
      <c r="G415" s="499"/>
      <c r="H415" s="503"/>
      <c r="I415" s="27" t="s">
        <v>56</v>
      </c>
      <c r="J415" s="19">
        <f aca="true" t="shared" si="29" ref="J415:N416">J407+J409+J411+J413</f>
        <v>0</v>
      </c>
      <c r="K415" s="23">
        <f t="shared" si="29"/>
        <v>0</v>
      </c>
      <c r="L415" s="197">
        <f t="shared" si="29"/>
        <v>0</v>
      </c>
      <c r="M415" s="23">
        <f t="shared" si="29"/>
        <v>0</v>
      </c>
      <c r="N415" s="23">
        <f t="shared" si="29"/>
        <v>0</v>
      </c>
      <c r="O415" s="236">
        <f>L415+N415</f>
        <v>0</v>
      </c>
      <c r="P415" s="237">
        <f>O415/H411</f>
        <v>0</v>
      </c>
      <c r="Q415" s="367"/>
      <c r="R415" s="349"/>
      <c r="S415" s="368"/>
      <c r="T415" s="368"/>
      <c r="U415" s="368"/>
      <c r="V415" s="368"/>
      <c r="W415" s="368"/>
      <c r="X415" s="368"/>
      <c r="Y415" s="368"/>
      <c r="Z415" s="368"/>
      <c r="AA415" s="368"/>
      <c r="AB415" s="346"/>
      <c r="AC415" s="353"/>
      <c r="AD415" s="353"/>
      <c r="AE415" s="353"/>
    </row>
    <row r="416" spans="1:31" ht="13.5" thickBot="1">
      <c r="A416" s="440"/>
      <c r="B416" s="481"/>
      <c r="C416" s="481"/>
      <c r="D416" s="50"/>
      <c r="E416" s="484"/>
      <c r="F416" s="458"/>
      <c r="G416" s="502"/>
      <c r="H416" s="504"/>
      <c r="I416" s="29" t="s">
        <v>57</v>
      </c>
      <c r="J416" s="20">
        <f t="shared" si="29"/>
        <v>0</v>
      </c>
      <c r="K416" s="24">
        <f t="shared" si="29"/>
        <v>0</v>
      </c>
      <c r="L416" s="198">
        <f t="shared" si="29"/>
        <v>294352</v>
      </c>
      <c r="M416" s="24">
        <f t="shared" si="29"/>
        <v>4000000</v>
      </c>
      <c r="N416" s="24">
        <f t="shared" si="29"/>
        <v>3852028</v>
      </c>
      <c r="O416" s="239">
        <f>L416+N416</f>
        <v>4146380</v>
      </c>
      <c r="P416" s="240">
        <f>O416/H411</f>
        <v>0.34330274498628116</v>
      </c>
      <c r="Q416" s="367"/>
      <c r="R416" s="349"/>
      <c r="S416" s="368"/>
      <c r="T416" s="368"/>
      <c r="U416" s="368"/>
      <c r="V416" s="368"/>
      <c r="W416" s="368"/>
      <c r="X416" s="368"/>
      <c r="Y416" s="368"/>
      <c r="Z416" s="368"/>
      <c r="AA416" s="368"/>
      <c r="AB416" s="346"/>
      <c r="AC416" s="353"/>
      <c r="AD416" s="353"/>
      <c r="AE416" s="353"/>
    </row>
    <row r="417" spans="1:29" ht="11.25" customHeight="1">
      <c r="A417" s="438">
        <f>A407+1</f>
        <v>42</v>
      </c>
      <c r="B417" s="479">
        <v>801</v>
      </c>
      <c r="C417" s="479">
        <v>80130</v>
      </c>
      <c r="D417" s="241"/>
      <c r="E417" s="492" t="s">
        <v>220</v>
      </c>
      <c r="F417" s="456" t="s">
        <v>118</v>
      </c>
      <c r="G417" s="488">
        <v>2013</v>
      </c>
      <c r="H417" s="25" t="s">
        <v>47</v>
      </c>
      <c r="I417" s="26" t="s">
        <v>59</v>
      </c>
      <c r="J417" s="231"/>
      <c r="K417" s="232"/>
      <c r="L417" s="192"/>
      <c r="M417" s="233"/>
      <c r="N417" s="234"/>
      <c r="O417" s="234"/>
      <c r="P417" s="235"/>
      <c r="Q417" s="367"/>
      <c r="R417" s="349"/>
      <c r="S417" s="368"/>
      <c r="T417" s="368"/>
      <c r="U417" s="368"/>
      <c r="V417" s="368"/>
      <c r="W417" s="368"/>
      <c r="X417" s="368"/>
      <c r="Y417" s="368"/>
      <c r="Z417" s="368"/>
      <c r="AA417" s="368"/>
      <c r="AB417" s="346"/>
      <c r="AC417" s="347"/>
    </row>
    <row r="418" spans="1:31" ht="11.25" customHeight="1">
      <c r="A418" s="439"/>
      <c r="B418" s="480"/>
      <c r="C418" s="480"/>
      <c r="D418" s="242"/>
      <c r="E418" s="493"/>
      <c r="F418" s="457"/>
      <c r="G418" s="489"/>
      <c r="H418" s="500">
        <v>88040</v>
      </c>
      <c r="I418" s="27" t="s">
        <v>60</v>
      </c>
      <c r="J418" s="231"/>
      <c r="K418" s="232"/>
      <c r="L418" s="194"/>
      <c r="M418" s="23"/>
      <c r="N418" s="236"/>
      <c r="O418" s="236"/>
      <c r="P418" s="237"/>
      <c r="Q418" s="367"/>
      <c r="R418" s="349"/>
      <c r="S418" s="368"/>
      <c r="T418" s="368"/>
      <c r="U418" s="368"/>
      <c r="V418" s="368"/>
      <c r="W418" s="368"/>
      <c r="X418" s="368"/>
      <c r="Y418" s="368"/>
      <c r="Z418" s="368"/>
      <c r="AA418" s="368"/>
      <c r="AB418" s="346"/>
      <c r="AC418" s="355"/>
      <c r="AD418" s="366"/>
      <c r="AE418" s="366"/>
    </row>
    <row r="419" spans="1:31" ht="11.25" customHeight="1">
      <c r="A419" s="439"/>
      <c r="B419" s="480"/>
      <c r="C419" s="480"/>
      <c r="D419" s="242"/>
      <c r="E419" s="493"/>
      <c r="F419" s="457"/>
      <c r="G419" s="489"/>
      <c r="H419" s="501"/>
      <c r="I419" s="27" t="s">
        <v>50</v>
      </c>
      <c r="J419" s="231"/>
      <c r="K419" s="232"/>
      <c r="L419" s="194"/>
      <c r="M419" s="23"/>
      <c r="N419" s="236"/>
      <c r="O419" s="236"/>
      <c r="P419" s="237"/>
      <c r="Q419" s="367"/>
      <c r="R419" s="349"/>
      <c r="S419" s="368"/>
      <c r="T419" s="368"/>
      <c r="U419" s="368"/>
      <c r="V419" s="368"/>
      <c r="W419" s="368"/>
      <c r="X419" s="368"/>
      <c r="Y419" s="368"/>
      <c r="Z419" s="368"/>
      <c r="AA419" s="368"/>
      <c r="AB419" s="346"/>
      <c r="AC419" s="355"/>
      <c r="AD419" s="366"/>
      <c r="AE419" s="366"/>
    </row>
    <row r="420" spans="1:31" ht="11.25" customHeight="1">
      <c r="A420" s="439"/>
      <c r="B420" s="480"/>
      <c r="C420" s="480"/>
      <c r="D420" s="242"/>
      <c r="E420" s="493"/>
      <c r="F420" s="457"/>
      <c r="G420" s="489"/>
      <c r="H420" s="28" t="s">
        <v>51</v>
      </c>
      <c r="I420" s="27" t="s">
        <v>52</v>
      </c>
      <c r="J420" s="231"/>
      <c r="K420" s="232"/>
      <c r="L420" s="194"/>
      <c r="M420" s="23"/>
      <c r="N420" s="236"/>
      <c r="O420" s="236"/>
      <c r="P420" s="237"/>
      <c r="Q420" s="367"/>
      <c r="R420" s="349"/>
      <c r="S420" s="368"/>
      <c r="T420" s="368"/>
      <c r="U420" s="368"/>
      <c r="V420" s="368"/>
      <c r="W420" s="368"/>
      <c r="X420" s="368"/>
      <c r="Y420" s="368"/>
      <c r="Z420" s="368"/>
      <c r="AA420" s="368"/>
      <c r="AB420" s="346"/>
      <c r="AC420" s="355"/>
      <c r="AD420" s="366"/>
      <c r="AE420" s="366"/>
    </row>
    <row r="421" spans="1:31" ht="12.75">
      <c r="A421" s="439"/>
      <c r="B421" s="480"/>
      <c r="C421" s="480"/>
      <c r="D421" s="242">
        <v>7</v>
      </c>
      <c r="E421" s="493"/>
      <c r="F421" s="457"/>
      <c r="G421" s="490"/>
      <c r="H421" s="500">
        <v>0</v>
      </c>
      <c r="I421" s="27" t="s">
        <v>90</v>
      </c>
      <c r="J421" s="231"/>
      <c r="K421" s="232"/>
      <c r="L421" s="194">
        <v>0</v>
      </c>
      <c r="M421" s="23">
        <v>18280</v>
      </c>
      <c r="N421" s="236">
        <v>18280</v>
      </c>
      <c r="O421" s="236">
        <f>L421+N421</f>
        <v>18280</v>
      </c>
      <c r="P421" s="237">
        <f>O421/H418</f>
        <v>0.20763289413902772</v>
      </c>
      <c r="Q421" s="367"/>
      <c r="R421" s="349"/>
      <c r="S421" s="368"/>
      <c r="T421" s="368"/>
      <c r="U421" s="368"/>
      <c r="V421" s="368"/>
      <c r="W421" s="368"/>
      <c r="X421" s="368"/>
      <c r="Y421" s="368"/>
      <c r="Z421" s="368"/>
      <c r="AA421" s="368"/>
      <c r="AB421" s="346"/>
      <c r="AC421" s="355"/>
      <c r="AD421" s="355"/>
      <c r="AE421" s="355"/>
    </row>
    <row r="422" spans="1:31" ht="10.5" customHeight="1">
      <c r="A422" s="439"/>
      <c r="B422" s="480"/>
      <c r="C422" s="480"/>
      <c r="D422" s="242"/>
      <c r="E422" s="493"/>
      <c r="F422" s="457"/>
      <c r="G422" s="489">
        <v>2015</v>
      </c>
      <c r="H422" s="501"/>
      <c r="I422" s="27" t="s">
        <v>91</v>
      </c>
      <c r="J422" s="231"/>
      <c r="K422" s="232"/>
      <c r="L422" s="194"/>
      <c r="M422" s="23"/>
      <c r="N422" s="236"/>
      <c r="O422" s="236"/>
      <c r="P422" s="237"/>
      <c r="Q422" s="367"/>
      <c r="R422" s="349"/>
      <c r="S422" s="368"/>
      <c r="T422" s="368"/>
      <c r="U422" s="368"/>
      <c r="V422" s="368"/>
      <c r="W422" s="368"/>
      <c r="X422" s="368"/>
      <c r="Y422" s="368"/>
      <c r="Z422" s="368"/>
      <c r="AA422" s="368"/>
      <c r="AB422" s="346"/>
      <c r="AC422" s="355"/>
      <c r="AD422" s="366"/>
      <c r="AE422" s="366"/>
    </row>
    <row r="423" spans="1:31" ht="10.5" customHeight="1">
      <c r="A423" s="439"/>
      <c r="B423" s="480"/>
      <c r="C423" s="480"/>
      <c r="D423" s="242"/>
      <c r="E423" s="493"/>
      <c r="F423" s="457"/>
      <c r="G423" s="489"/>
      <c r="H423" s="28" t="s">
        <v>55</v>
      </c>
      <c r="I423" s="27" t="s">
        <v>53</v>
      </c>
      <c r="J423" s="231"/>
      <c r="K423" s="232"/>
      <c r="L423" s="194"/>
      <c r="M423" s="23"/>
      <c r="N423" s="236"/>
      <c r="O423" s="236"/>
      <c r="P423" s="237"/>
      <c r="Q423" s="367"/>
      <c r="R423" s="349"/>
      <c r="S423" s="368"/>
      <c r="T423" s="368"/>
      <c r="U423" s="368"/>
      <c r="V423" s="368"/>
      <c r="W423" s="368"/>
      <c r="X423" s="368"/>
      <c r="Y423" s="368"/>
      <c r="Z423" s="368"/>
      <c r="AA423" s="368"/>
      <c r="AB423" s="346"/>
      <c r="AC423" s="355"/>
      <c r="AD423" s="366"/>
      <c r="AE423" s="366"/>
    </row>
    <row r="424" spans="1:31" ht="10.5" customHeight="1">
      <c r="A424" s="439"/>
      <c r="B424" s="480"/>
      <c r="C424" s="480"/>
      <c r="D424" s="242"/>
      <c r="E424" s="493"/>
      <c r="F424" s="457"/>
      <c r="G424" s="489"/>
      <c r="H424" s="500">
        <f>H418+H421</f>
        <v>88040</v>
      </c>
      <c r="I424" s="27" t="s">
        <v>54</v>
      </c>
      <c r="J424" s="231"/>
      <c r="K424" s="232"/>
      <c r="L424" s="194"/>
      <c r="M424" s="23"/>
      <c r="N424" s="236"/>
      <c r="O424" s="236"/>
      <c r="P424" s="237"/>
      <c r="Q424" s="367"/>
      <c r="R424" s="349"/>
      <c r="S424" s="368"/>
      <c r="T424" s="368"/>
      <c r="U424" s="368"/>
      <c r="V424" s="368"/>
      <c r="W424" s="368"/>
      <c r="X424" s="368"/>
      <c r="Y424" s="368"/>
      <c r="Z424" s="368"/>
      <c r="AA424" s="368"/>
      <c r="AB424" s="346"/>
      <c r="AC424" s="355"/>
      <c r="AD424" s="366"/>
      <c r="AE424" s="366"/>
    </row>
    <row r="425" spans="1:31" ht="12.75">
      <c r="A425" s="439"/>
      <c r="B425" s="480"/>
      <c r="C425" s="480"/>
      <c r="D425" s="242"/>
      <c r="E425" s="493"/>
      <c r="F425" s="457"/>
      <c r="G425" s="489"/>
      <c r="H425" s="503"/>
      <c r="I425" s="27" t="s">
        <v>56</v>
      </c>
      <c r="J425" s="231"/>
      <c r="K425" s="232"/>
      <c r="L425" s="197">
        <f aca="true" t="shared" si="30" ref="L425:N426">L417+L419+L421+L423</f>
        <v>0</v>
      </c>
      <c r="M425" s="23">
        <f t="shared" si="30"/>
        <v>18280</v>
      </c>
      <c r="N425" s="23">
        <f t="shared" si="30"/>
        <v>18280</v>
      </c>
      <c r="O425" s="236">
        <f>L425+N425</f>
        <v>18280</v>
      </c>
      <c r="P425" s="237">
        <f>O425/H418</f>
        <v>0.20763289413902772</v>
      </c>
      <c r="Q425" s="367"/>
      <c r="R425" s="349"/>
      <c r="S425" s="368"/>
      <c r="T425" s="368"/>
      <c r="U425" s="368"/>
      <c r="V425" s="368"/>
      <c r="W425" s="368"/>
      <c r="X425" s="368"/>
      <c r="Y425" s="368"/>
      <c r="Z425" s="368"/>
      <c r="AA425" s="368"/>
      <c r="AB425" s="346"/>
      <c r="AC425" s="356"/>
      <c r="AD425" s="356"/>
      <c r="AE425" s="356"/>
    </row>
    <row r="426" spans="1:31" ht="13.5" thickBot="1">
      <c r="A426" s="440"/>
      <c r="B426" s="481"/>
      <c r="C426" s="481"/>
      <c r="D426" s="243"/>
      <c r="E426" s="494"/>
      <c r="F426" s="458"/>
      <c r="G426" s="491"/>
      <c r="H426" s="504"/>
      <c r="I426" s="29" t="s">
        <v>57</v>
      </c>
      <c r="J426" s="231"/>
      <c r="K426" s="232"/>
      <c r="L426" s="198">
        <f t="shared" si="30"/>
        <v>0</v>
      </c>
      <c r="M426" s="24">
        <f t="shared" si="30"/>
        <v>0</v>
      </c>
      <c r="N426" s="24">
        <f t="shared" si="30"/>
        <v>0</v>
      </c>
      <c r="O426" s="239">
        <f>L426+N426</f>
        <v>0</v>
      </c>
      <c r="P426" s="240">
        <f>O426/H418</f>
        <v>0</v>
      </c>
      <c r="Q426" s="367"/>
      <c r="R426" s="349"/>
      <c r="S426" s="368"/>
      <c r="T426" s="368"/>
      <c r="U426" s="368"/>
      <c r="V426" s="368"/>
      <c r="W426" s="368"/>
      <c r="X426" s="368"/>
      <c r="Y426" s="368"/>
      <c r="Z426" s="368"/>
      <c r="AA426" s="368"/>
      <c r="AB426" s="346"/>
      <c r="AC426" s="356"/>
      <c r="AD426" s="356"/>
      <c r="AE426" s="356"/>
    </row>
    <row r="427" spans="1:29" ht="10.5" customHeight="1">
      <c r="A427" s="438">
        <f>A417+1</f>
        <v>43</v>
      </c>
      <c r="B427" s="479">
        <v>853</v>
      </c>
      <c r="C427" s="479">
        <v>85333</v>
      </c>
      <c r="D427" s="48"/>
      <c r="E427" s="482" t="s">
        <v>119</v>
      </c>
      <c r="F427" s="495" t="s">
        <v>100</v>
      </c>
      <c r="G427" s="498">
        <v>2012</v>
      </c>
      <c r="H427" s="25" t="s">
        <v>47</v>
      </c>
      <c r="I427" s="26" t="s">
        <v>59</v>
      </c>
      <c r="J427" s="17"/>
      <c r="K427" s="21"/>
      <c r="L427" s="192"/>
      <c r="M427" s="21"/>
      <c r="N427" s="244"/>
      <c r="O427" s="244"/>
      <c r="P427" s="245"/>
      <c r="Q427" s="365"/>
      <c r="R427" s="349"/>
      <c r="S427" s="345"/>
      <c r="T427" s="372"/>
      <c r="U427" s="372"/>
      <c r="V427" s="372"/>
      <c r="W427" s="372"/>
      <c r="X427" s="372"/>
      <c r="Y427" s="372"/>
      <c r="Z427" s="372"/>
      <c r="AA427" s="372"/>
      <c r="AB427" s="346"/>
      <c r="AC427" s="347"/>
    </row>
    <row r="428" spans="1:29" ht="10.5" customHeight="1">
      <c r="A428" s="439"/>
      <c r="B428" s="480"/>
      <c r="C428" s="480"/>
      <c r="D428" s="49"/>
      <c r="E428" s="483"/>
      <c r="F428" s="496"/>
      <c r="G428" s="499"/>
      <c r="H428" s="500">
        <v>63994</v>
      </c>
      <c r="I428" s="27" t="s">
        <v>60</v>
      </c>
      <c r="J428" s="18"/>
      <c r="K428" s="22"/>
      <c r="L428" s="194"/>
      <c r="M428" s="22"/>
      <c r="N428" s="226"/>
      <c r="O428" s="226"/>
      <c r="P428" s="227"/>
      <c r="Q428" s="365"/>
      <c r="R428" s="349"/>
      <c r="S428" s="345"/>
      <c r="T428" s="372"/>
      <c r="U428" s="372"/>
      <c r="V428" s="372"/>
      <c r="W428" s="372"/>
      <c r="X428" s="372"/>
      <c r="Y428" s="372"/>
      <c r="Z428" s="372"/>
      <c r="AA428" s="372"/>
      <c r="AB428" s="346"/>
      <c r="AC428" s="347"/>
    </row>
    <row r="429" spans="1:31" ht="12.75">
      <c r="A429" s="439"/>
      <c r="B429" s="480"/>
      <c r="C429" s="480"/>
      <c r="D429" s="49"/>
      <c r="E429" s="483"/>
      <c r="F429" s="496"/>
      <c r="G429" s="499"/>
      <c r="H429" s="501"/>
      <c r="I429" s="27" t="s">
        <v>50</v>
      </c>
      <c r="J429" s="18"/>
      <c r="K429" s="22"/>
      <c r="L429" s="194">
        <v>3717</v>
      </c>
      <c r="M429" s="22">
        <v>4271</v>
      </c>
      <c r="N429" s="226">
        <v>3886</v>
      </c>
      <c r="O429" s="226">
        <f>L429+N429</f>
        <v>7603</v>
      </c>
      <c r="P429" s="227">
        <f>O429/H428</f>
        <v>0.11880801325124231</v>
      </c>
      <c r="Q429" s="365"/>
      <c r="R429" s="349"/>
      <c r="S429" s="345"/>
      <c r="T429" s="372"/>
      <c r="U429" s="372"/>
      <c r="V429" s="372"/>
      <c r="W429" s="372"/>
      <c r="X429" s="372"/>
      <c r="Y429" s="372"/>
      <c r="Z429" s="372"/>
      <c r="AA429" s="372"/>
      <c r="AB429" s="346"/>
      <c r="AC429" s="347"/>
      <c r="AD429" s="347"/>
      <c r="AE429" s="347"/>
    </row>
    <row r="430" spans="1:29" ht="12.75">
      <c r="A430" s="439"/>
      <c r="B430" s="480"/>
      <c r="C430" s="480"/>
      <c r="D430" s="49"/>
      <c r="E430" s="483"/>
      <c r="F430" s="496"/>
      <c r="G430" s="499"/>
      <c r="H430" s="28" t="s">
        <v>51</v>
      </c>
      <c r="I430" s="27" t="s">
        <v>52</v>
      </c>
      <c r="J430" s="18"/>
      <c r="K430" s="22"/>
      <c r="L430" s="194"/>
      <c r="M430" s="22"/>
      <c r="N430" s="226"/>
      <c r="O430" s="226"/>
      <c r="P430" s="227"/>
      <c r="Q430" s="365"/>
      <c r="R430" s="349"/>
      <c r="S430" s="345"/>
      <c r="T430" s="372"/>
      <c r="U430" s="372"/>
      <c r="V430" s="372"/>
      <c r="W430" s="372"/>
      <c r="X430" s="372"/>
      <c r="Y430" s="372"/>
      <c r="Z430" s="372"/>
      <c r="AA430" s="372"/>
      <c r="AB430" s="346"/>
      <c r="AC430" s="347"/>
    </row>
    <row r="431" spans="1:31" ht="12.75">
      <c r="A431" s="439"/>
      <c r="B431" s="480"/>
      <c r="C431" s="480"/>
      <c r="D431" s="49">
        <v>7</v>
      </c>
      <c r="E431" s="483"/>
      <c r="F431" s="496"/>
      <c r="G431" s="499"/>
      <c r="H431" s="500">
        <v>0</v>
      </c>
      <c r="I431" s="27" t="s">
        <v>90</v>
      </c>
      <c r="J431" s="18"/>
      <c r="K431" s="22"/>
      <c r="L431" s="194">
        <v>21060</v>
      </c>
      <c r="M431" s="22">
        <v>24201</v>
      </c>
      <c r="N431" s="226">
        <v>22019</v>
      </c>
      <c r="O431" s="226">
        <f>L431+N431</f>
        <v>43079</v>
      </c>
      <c r="P431" s="227">
        <f>O431/H428</f>
        <v>0.6731724849204613</v>
      </c>
      <c r="Q431" s="365"/>
      <c r="R431" s="349"/>
      <c r="S431" s="345"/>
      <c r="T431" s="372"/>
      <c r="U431" s="372"/>
      <c r="V431" s="372"/>
      <c r="W431" s="372"/>
      <c r="X431" s="372"/>
      <c r="Y431" s="372"/>
      <c r="Z431" s="372"/>
      <c r="AA431" s="372"/>
      <c r="AB431" s="346"/>
      <c r="AC431" s="347"/>
      <c r="AD431" s="347"/>
      <c r="AE431" s="347"/>
    </row>
    <row r="432" spans="1:29" ht="11.25" customHeight="1">
      <c r="A432" s="439"/>
      <c r="B432" s="480"/>
      <c r="C432" s="480"/>
      <c r="D432" s="49"/>
      <c r="E432" s="483"/>
      <c r="F432" s="496"/>
      <c r="G432" s="499">
        <v>2014</v>
      </c>
      <c r="H432" s="501"/>
      <c r="I432" s="27" t="s">
        <v>91</v>
      </c>
      <c r="J432" s="18"/>
      <c r="K432" s="22"/>
      <c r="L432" s="194"/>
      <c r="M432" s="22"/>
      <c r="N432" s="226"/>
      <c r="O432" s="226"/>
      <c r="P432" s="227"/>
      <c r="Q432" s="365"/>
      <c r="R432" s="349"/>
      <c r="S432" s="345"/>
      <c r="T432" s="372"/>
      <c r="U432" s="372"/>
      <c r="V432" s="372"/>
      <c r="W432" s="372"/>
      <c r="X432" s="372"/>
      <c r="Y432" s="372"/>
      <c r="Z432" s="372"/>
      <c r="AA432" s="372"/>
      <c r="AB432" s="346"/>
      <c r="AC432" s="347"/>
    </row>
    <row r="433" spans="1:29" ht="11.25" customHeight="1">
      <c r="A433" s="439"/>
      <c r="B433" s="480"/>
      <c r="C433" s="480"/>
      <c r="D433" s="49"/>
      <c r="E433" s="483"/>
      <c r="F433" s="496"/>
      <c r="G433" s="499"/>
      <c r="H433" s="28" t="s">
        <v>55</v>
      </c>
      <c r="I433" s="27" t="s">
        <v>53</v>
      </c>
      <c r="J433" s="18"/>
      <c r="K433" s="22"/>
      <c r="L433" s="194"/>
      <c r="M433" s="22"/>
      <c r="N433" s="226"/>
      <c r="O433" s="226"/>
      <c r="P433" s="227"/>
      <c r="Q433" s="365"/>
      <c r="R433" s="349"/>
      <c r="S433" s="345"/>
      <c r="T433" s="372"/>
      <c r="U433" s="372"/>
      <c r="V433" s="372"/>
      <c r="W433" s="372"/>
      <c r="X433" s="372"/>
      <c r="Y433" s="372"/>
      <c r="Z433" s="372"/>
      <c r="AA433" s="372"/>
      <c r="AB433" s="346"/>
      <c r="AC433" s="347"/>
    </row>
    <row r="434" spans="1:29" ht="11.25" customHeight="1">
      <c r="A434" s="439"/>
      <c r="B434" s="480"/>
      <c r="C434" s="480"/>
      <c r="D434" s="49"/>
      <c r="E434" s="483"/>
      <c r="F434" s="496"/>
      <c r="G434" s="499"/>
      <c r="H434" s="500">
        <f>H428+H431</f>
        <v>63994</v>
      </c>
      <c r="I434" s="27" t="s">
        <v>54</v>
      </c>
      <c r="J434" s="18"/>
      <c r="K434" s="22"/>
      <c r="L434" s="194"/>
      <c r="M434" s="22"/>
      <c r="N434" s="226"/>
      <c r="O434" s="226"/>
      <c r="P434" s="227"/>
      <c r="Q434" s="365"/>
      <c r="R434" s="349"/>
      <c r="S434" s="345"/>
      <c r="T434" s="372"/>
      <c r="U434" s="372"/>
      <c r="V434" s="372"/>
      <c r="W434" s="372"/>
      <c r="X434" s="372"/>
      <c r="Y434" s="372"/>
      <c r="Z434" s="372"/>
      <c r="AA434" s="372"/>
      <c r="AB434" s="346"/>
      <c r="AC434" s="347"/>
    </row>
    <row r="435" spans="1:31" ht="12.75">
      <c r="A435" s="439"/>
      <c r="B435" s="480"/>
      <c r="C435" s="480"/>
      <c r="D435" s="49"/>
      <c r="E435" s="483"/>
      <c r="F435" s="496"/>
      <c r="G435" s="499"/>
      <c r="H435" s="503"/>
      <c r="I435" s="27" t="s">
        <v>56</v>
      </c>
      <c r="J435" s="19">
        <f aca="true" t="shared" si="31" ref="J435:N436">J427+J429+J431+J433</f>
        <v>0</v>
      </c>
      <c r="K435" s="23">
        <f t="shared" si="31"/>
        <v>0</v>
      </c>
      <c r="L435" s="197">
        <f t="shared" si="31"/>
        <v>24777</v>
      </c>
      <c r="M435" s="23">
        <f t="shared" si="31"/>
        <v>28472</v>
      </c>
      <c r="N435" s="23">
        <f t="shared" si="31"/>
        <v>25905</v>
      </c>
      <c r="O435" s="226">
        <f>L435+N435</f>
        <v>50682</v>
      </c>
      <c r="P435" s="247">
        <f>O435/H428</f>
        <v>0.7919804981717036</v>
      </c>
      <c r="Q435" s="367"/>
      <c r="R435" s="349"/>
      <c r="S435" s="345"/>
      <c r="T435" s="368"/>
      <c r="U435" s="368"/>
      <c r="V435" s="368"/>
      <c r="W435" s="368"/>
      <c r="X435" s="368"/>
      <c r="Y435" s="368"/>
      <c r="Z435" s="368"/>
      <c r="AA435" s="368"/>
      <c r="AB435" s="346"/>
      <c r="AC435" s="347"/>
      <c r="AD435" s="347"/>
      <c r="AE435" s="347"/>
    </row>
    <row r="436" spans="1:29" ht="13.5" thickBot="1">
      <c r="A436" s="440"/>
      <c r="B436" s="481"/>
      <c r="C436" s="481"/>
      <c r="D436" s="50"/>
      <c r="E436" s="484"/>
      <c r="F436" s="497"/>
      <c r="G436" s="502"/>
      <c r="H436" s="504"/>
      <c r="I436" s="29" t="s">
        <v>57</v>
      </c>
      <c r="J436" s="20">
        <f t="shared" si="31"/>
        <v>0</v>
      </c>
      <c r="K436" s="24">
        <f t="shared" si="31"/>
        <v>0</v>
      </c>
      <c r="L436" s="198">
        <f t="shared" si="31"/>
        <v>0</v>
      </c>
      <c r="M436" s="24">
        <f t="shared" si="31"/>
        <v>0</v>
      </c>
      <c r="N436" s="24">
        <f t="shared" si="31"/>
        <v>0</v>
      </c>
      <c r="O436" s="226">
        <f>L436+N436</f>
        <v>0</v>
      </c>
      <c r="P436" s="249">
        <f>O436/H434</f>
        <v>0</v>
      </c>
      <c r="Q436" s="367"/>
      <c r="R436" s="349"/>
      <c r="S436" s="345"/>
      <c r="T436" s="368"/>
      <c r="U436" s="368"/>
      <c r="V436" s="368"/>
      <c r="W436" s="368"/>
      <c r="X436" s="368"/>
      <c r="Y436" s="368"/>
      <c r="Z436" s="368"/>
      <c r="AA436" s="368"/>
      <c r="AB436" s="346"/>
      <c r="AC436" s="347"/>
    </row>
    <row r="437" spans="1:29" ht="10.5" customHeight="1">
      <c r="A437" s="438">
        <f>A427+1</f>
        <v>44</v>
      </c>
      <c r="B437" s="479">
        <v>853</v>
      </c>
      <c r="C437" s="479">
        <v>85333</v>
      </c>
      <c r="D437" s="48"/>
      <c r="E437" s="482" t="s">
        <v>177</v>
      </c>
      <c r="F437" s="495" t="s">
        <v>100</v>
      </c>
      <c r="G437" s="498">
        <v>2012</v>
      </c>
      <c r="H437" s="25" t="s">
        <v>47</v>
      </c>
      <c r="I437" s="26" t="s">
        <v>59</v>
      </c>
      <c r="J437" s="17"/>
      <c r="K437" s="21"/>
      <c r="L437" s="192"/>
      <c r="M437" s="21"/>
      <c r="N437" s="244"/>
      <c r="O437" s="244"/>
      <c r="P437" s="245"/>
      <c r="Q437" s="365"/>
      <c r="R437" s="349"/>
      <c r="S437" s="345"/>
      <c r="T437" s="372"/>
      <c r="U437" s="372"/>
      <c r="V437" s="372"/>
      <c r="W437" s="372"/>
      <c r="X437" s="372"/>
      <c r="Y437" s="372"/>
      <c r="Z437" s="372"/>
      <c r="AA437" s="372"/>
      <c r="AB437" s="346"/>
      <c r="AC437" s="347"/>
    </row>
    <row r="438" spans="1:29" ht="10.5" customHeight="1">
      <c r="A438" s="439"/>
      <c r="B438" s="480"/>
      <c r="C438" s="480"/>
      <c r="D438" s="49"/>
      <c r="E438" s="483"/>
      <c r="F438" s="496"/>
      <c r="G438" s="499"/>
      <c r="H438" s="500">
        <v>442590</v>
      </c>
      <c r="I438" s="27" t="s">
        <v>60</v>
      </c>
      <c r="J438" s="18"/>
      <c r="K438" s="22"/>
      <c r="L438" s="194"/>
      <c r="M438" s="22"/>
      <c r="N438" s="226"/>
      <c r="O438" s="226"/>
      <c r="P438" s="227"/>
      <c r="Q438" s="365"/>
      <c r="R438" s="349"/>
      <c r="S438" s="345"/>
      <c r="T438" s="372"/>
      <c r="U438" s="372"/>
      <c r="V438" s="372"/>
      <c r="W438" s="372"/>
      <c r="X438" s="372"/>
      <c r="Y438" s="372"/>
      <c r="Z438" s="372"/>
      <c r="AA438" s="372"/>
      <c r="AB438" s="346"/>
      <c r="AC438" s="347"/>
    </row>
    <row r="439" spans="1:30" ht="12.75">
      <c r="A439" s="439"/>
      <c r="B439" s="480"/>
      <c r="C439" s="480"/>
      <c r="D439" s="49"/>
      <c r="E439" s="483"/>
      <c r="F439" s="496"/>
      <c r="G439" s="499"/>
      <c r="H439" s="501"/>
      <c r="I439" s="27" t="s">
        <v>50</v>
      </c>
      <c r="J439" s="18"/>
      <c r="K439" s="22"/>
      <c r="L439" s="194">
        <v>1121</v>
      </c>
      <c r="M439" s="22">
        <v>34817</v>
      </c>
      <c r="N439" s="226">
        <v>22109</v>
      </c>
      <c r="O439" s="226">
        <f>L439+N439</f>
        <v>23230</v>
      </c>
      <c r="P439" s="227">
        <f>O439/H438</f>
        <v>0.05248649992092004</v>
      </c>
      <c r="Q439" s="365"/>
      <c r="R439" s="349"/>
      <c r="S439" s="345"/>
      <c r="T439" s="372"/>
      <c r="U439" s="372"/>
      <c r="V439" s="372"/>
      <c r="W439" s="372"/>
      <c r="X439" s="372"/>
      <c r="Y439" s="372"/>
      <c r="Z439" s="372"/>
      <c r="AA439" s="372"/>
      <c r="AB439" s="346"/>
      <c r="AC439" s="347"/>
      <c r="AD439" s="347"/>
    </row>
    <row r="440" spans="1:29" ht="12.75">
      <c r="A440" s="439"/>
      <c r="B440" s="480"/>
      <c r="C440" s="480"/>
      <c r="D440" s="49"/>
      <c r="E440" s="483"/>
      <c r="F440" s="496"/>
      <c r="G440" s="499"/>
      <c r="H440" s="28" t="s">
        <v>51</v>
      </c>
      <c r="I440" s="27" t="s">
        <v>52</v>
      </c>
      <c r="J440" s="18"/>
      <c r="K440" s="22"/>
      <c r="L440" s="194"/>
      <c r="M440" s="22"/>
      <c r="N440" s="226"/>
      <c r="O440" s="226"/>
      <c r="P440" s="227"/>
      <c r="Q440" s="365"/>
      <c r="R440" s="349"/>
      <c r="S440" s="345"/>
      <c r="T440" s="372"/>
      <c r="U440" s="372"/>
      <c r="V440" s="372"/>
      <c r="W440" s="372"/>
      <c r="X440" s="372"/>
      <c r="Y440" s="372"/>
      <c r="Z440" s="372"/>
      <c r="AA440" s="372"/>
      <c r="AB440" s="346"/>
      <c r="AC440" s="347"/>
    </row>
    <row r="441" spans="1:30" ht="12.75">
      <c r="A441" s="439"/>
      <c r="B441" s="480"/>
      <c r="C441" s="480"/>
      <c r="D441" s="49">
        <v>7</v>
      </c>
      <c r="E441" s="483"/>
      <c r="F441" s="496"/>
      <c r="G441" s="499"/>
      <c r="H441" s="500">
        <v>0</v>
      </c>
      <c r="I441" s="27" t="s">
        <v>90</v>
      </c>
      <c r="J441" s="18"/>
      <c r="K441" s="22"/>
      <c r="L441" s="194">
        <v>6348</v>
      </c>
      <c r="M441" s="22">
        <v>197290</v>
      </c>
      <c r="N441" s="226">
        <v>125285</v>
      </c>
      <c r="O441" s="226">
        <f>L441+N441</f>
        <v>131633</v>
      </c>
      <c r="P441" s="227">
        <f>O441/H438</f>
        <v>0.29741521498452295</v>
      </c>
      <c r="Q441" s="365"/>
      <c r="R441" s="349"/>
      <c r="S441" s="345"/>
      <c r="T441" s="372"/>
      <c r="U441" s="372"/>
      <c r="V441" s="372"/>
      <c r="W441" s="372"/>
      <c r="X441" s="372"/>
      <c r="Y441" s="372"/>
      <c r="Z441" s="372"/>
      <c r="AA441" s="372"/>
      <c r="AB441" s="346"/>
      <c r="AC441" s="347"/>
      <c r="AD441" s="347"/>
    </row>
    <row r="442" spans="1:29" ht="11.25" customHeight="1">
      <c r="A442" s="439"/>
      <c r="B442" s="480"/>
      <c r="C442" s="480"/>
      <c r="D442" s="49"/>
      <c r="E442" s="483"/>
      <c r="F442" s="496"/>
      <c r="G442" s="499">
        <v>2014</v>
      </c>
      <c r="H442" s="501"/>
      <c r="I442" s="27" t="s">
        <v>91</v>
      </c>
      <c r="J442" s="18"/>
      <c r="K442" s="22"/>
      <c r="L442" s="194"/>
      <c r="M442" s="22"/>
      <c r="N442" s="226"/>
      <c r="O442" s="226"/>
      <c r="P442" s="227"/>
      <c r="Q442" s="365"/>
      <c r="R442" s="349"/>
      <c r="S442" s="345"/>
      <c r="T442" s="372"/>
      <c r="U442" s="372"/>
      <c r="V442" s="372"/>
      <c r="W442" s="372"/>
      <c r="X442" s="372"/>
      <c r="Y442" s="372"/>
      <c r="Z442" s="372"/>
      <c r="AA442" s="372"/>
      <c r="AB442" s="346"/>
      <c r="AC442" s="347"/>
    </row>
    <row r="443" spans="1:29" ht="11.25" customHeight="1">
      <c r="A443" s="439"/>
      <c r="B443" s="480"/>
      <c r="C443" s="480"/>
      <c r="D443" s="49"/>
      <c r="E443" s="483"/>
      <c r="F443" s="496"/>
      <c r="G443" s="499"/>
      <c r="H443" s="28" t="s">
        <v>55</v>
      </c>
      <c r="I443" s="27" t="s">
        <v>53</v>
      </c>
      <c r="J443" s="18"/>
      <c r="K443" s="22"/>
      <c r="L443" s="194"/>
      <c r="M443" s="22"/>
      <c r="N443" s="226"/>
      <c r="O443" s="226"/>
      <c r="P443" s="227"/>
      <c r="Q443" s="365"/>
      <c r="R443" s="349"/>
      <c r="S443" s="345"/>
      <c r="T443" s="372"/>
      <c r="U443" s="372"/>
      <c r="V443" s="372"/>
      <c r="W443" s="372"/>
      <c r="X443" s="372"/>
      <c r="Y443" s="372"/>
      <c r="Z443" s="372"/>
      <c r="AA443" s="372"/>
      <c r="AB443" s="346"/>
      <c r="AC443" s="347"/>
    </row>
    <row r="444" spans="1:29" ht="11.25" customHeight="1">
      <c r="A444" s="439"/>
      <c r="B444" s="480"/>
      <c r="C444" s="480"/>
      <c r="D444" s="49"/>
      <c r="E444" s="483"/>
      <c r="F444" s="496"/>
      <c r="G444" s="499"/>
      <c r="H444" s="500">
        <f>H438+H441</f>
        <v>442590</v>
      </c>
      <c r="I444" s="27" t="s">
        <v>54</v>
      </c>
      <c r="J444" s="18"/>
      <c r="K444" s="22"/>
      <c r="L444" s="194"/>
      <c r="M444" s="22"/>
      <c r="N444" s="226"/>
      <c r="O444" s="226"/>
      <c r="P444" s="227"/>
      <c r="Q444" s="365"/>
      <c r="R444" s="349"/>
      <c r="S444" s="345"/>
      <c r="T444" s="372"/>
      <c r="U444" s="372"/>
      <c r="V444" s="372"/>
      <c r="W444" s="372"/>
      <c r="X444" s="372"/>
      <c r="Y444" s="372"/>
      <c r="Z444" s="372"/>
      <c r="AA444" s="372"/>
      <c r="AB444" s="346"/>
      <c r="AC444" s="347"/>
    </row>
    <row r="445" spans="1:31" ht="12.75">
      <c r="A445" s="439"/>
      <c r="B445" s="480"/>
      <c r="C445" s="480"/>
      <c r="D445" s="49"/>
      <c r="E445" s="483"/>
      <c r="F445" s="496"/>
      <c r="G445" s="499"/>
      <c r="H445" s="503"/>
      <c r="I445" s="27" t="s">
        <v>56</v>
      </c>
      <c r="J445" s="19">
        <f aca="true" t="shared" si="32" ref="J445:N446">J437+J439+J441+J443</f>
        <v>0</v>
      </c>
      <c r="K445" s="23">
        <f t="shared" si="32"/>
        <v>0</v>
      </c>
      <c r="L445" s="197">
        <f t="shared" si="32"/>
        <v>7469</v>
      </c>
      <c r="M445" s="23">
        <f t="shared" si="32"/>
        <v>232107</v>
      </c>
      <c r="N445" s="23">
        <f t="shared" si="32"/>
        <v>147394</v>
      </c>
      <c r="O445" s="226">
        <f>L445+N445</f>
        <v>154863</v>
      </c>
      <c r="P445" s="247">
        <f>O445/H438</f>
        <v>0.349901714905443</v>
      </c>
      <c r="Q445" s="367"/>
      <c r="R445" s="349"/>
      <c r="S445" s="345"/>
      <c r="T445" s="368"/>
      <c r="U445" s="368"/>
      <c r="V445" s="368"/>
      <c r="W445" s="368"/>
      <c r="X445" s="368"/>
      <c r="Y445" s="368"/>
      <c r="Z445" s="368"/>
      <c r="AA445" s="368"/>
      <c r="AB445" s="346"/>
      <c r="AC445" s="347"/>
      <c r="AD445" s="347"/>
      <c r="AE445" s="347"/>
    </row>
    <row r="446" spans="1:29" ht="13.5" thickBot="1">
      <c r="A446" s="440"/>
      <c r="B446" s="481"/>
      <c r="C446" s="481"/>
      <c r="D446" s="50"/>
      <c r="E446" s="484"/>
      <c r="F446" s="497"/>
      <c r="G446" s="502"/>
      <c r="H446" s="504"/>
      <c r="I446" s="29" t="s">
        <v>57</v>
      </c>
      <c r="J446" s="20">
        <f t="shared" si="32"/>
        <v>0</v>
      </c>
      <c r="K446" s="24">
        <f t="shared" si="32"/>
        <v>0</v>
      </c>
      <c r="L446" s="198">
        <f t="shared" si="32"/>
        <v>0</v>
      </c>
      <c r="M446" s="24">
        <f t="shared" si="32"/>
        <v>0</v>
      </c>
      <c r="N446" s="24">
        <f t="shared" si="32"/>
        <v>0</v>
      </c>
      <c r="O446" s="226">
        <f>L446+N446</f>
        <v>0</v>
      </c>
      <c r="P446" s="249">
        <f>O446/H444</f>
        <v>0</v>
      </c>
      <c r="Q446" s="367"/>
      <c r="R446" s="349"/>
      <c r="S446" s="345"/>
      <c r="T446" s="368"/>
      <c r="U446" s="368"/>
      <c r="V446" s="368"/>
      <c r="W446" s="368"/>
      <c r="X446" s="368"/>
      <c r="Y446" s="368"/>
      <c r="Z446" s="368"/>
      <c r="AA446" s="368"/>
      <c r="AB446" s="346"/>
      <c r="AC446" s="347"/>
    </row>
    <row r="447" spans="1:29" ht="12.75">
      <c r="A447" s="438">
        <f>A437+1</f>
        <v>45</v>
      </c>
      <c r="B447" s="479">
        <v>853</v>
      </c>
      <c r="C447" s="479">
        <v>85333</v>
      </c>
      <c r="D447" s="48"/>
      <c r="E447" s="482" t="s">
        <v>120</v>
      </c>
      <c r="F447" s="495" t="s">
        <v>100</v>
      </c>
      <c r="G447" s="498">
        <v>2012</v>
      </c>
      <c r="H447" s="25" t="s">
        <v>47</v>
      </c>
      <c r="I447" s="26" t="s">
        <v>59</v>
      </c>
      <c r="J447" s="17"/>
      <c r="K447" s="21"/>
      <c r="L447" s="192">
        <v>22645</v>
      </c>
      <c r="M447" s="21">
        <v>28111</v>
      </c>
      <c r="N447" s="244">
        <v>27023</v>
      </c>
      <c r="O447" s="244">
        <f>L447+N447</f>
        <v>49668</v>
      </c>
      <c r="P447" s="245">
        <f>O447/H448</f>
        <v>0.14678693020616607</v>
      </c>
      <c r="Q447" s="365"/>
      <c r="R447" s="349"/>
      <c r="S447" s="345"/>
      <c r="T447" s="372"/>
      <c r="U447" s="372"/>
      <c r="V447" s="372"/>
      <c r="W447" s="372"/>
      <c r="X447" s="372"/>
      <c r="Y447" s="372"/>
      <c r="Z447" s="372"/>
      <c r="AA447" s="372"/>
      <c r="AB447" s="346"/>
      <c r="AC447" s="347"/>
    </row>
    <row r="448" spans="1:29" ht="10.5" customHeight="1">
      <c r="A448" s="439"/>
      <c r="B448" s="480"/>
      <c r="C448" s="480"/>
      <c r="D448" s="49"/>
      <c r="E448" s="483"/>
      <c r="F448" s="496"/>
      <c r="G448" s="499"/>
      <c r="H448" s="500">
        <v>338368</v>
      </c>
      <c r="I448" s="27" t="s">
        <v>60</v>
      </c>
      <c r="J448" s="18"/>
      <c r="K448" s="22"/>
      <c r="L448" s="194"/>
      <c r="M448" s="22"/>
      <c r="N448" s="226"/>
      <c r="O448" s="250"/>
      <c r="P448" s="227"/>
      <c r="Q448" s="365"/>
      <c r="R448" s="349"/>
      <c r="S448" s="345"/>
      <c r="T448" s="372"/>
      <c r="U448" s="372"/>
      <c r="V448" s="372"/>
      <c r="W448" s="372"/>
      <c r="X448" s="372"/>
      <c r="Y448" s="372"/>
      <c r="Z448" s="372"/>
      <c r="AA448" s="372"/>
      <c r="AB448" s="346"/>
      <c r="AC448" s="347"/>
    </row>
    <row r="449" spans="1:29" ht="10.5" customHeight="1">
      <c r="A449" s="439"/>
      <c r="B449" s="480"/>
      <c r="C449" s="480"/>
      <c r="D449" s="49"/>
      <c r="E449" s="483"/>
      <c r="F449" s="496"/>
      <c r="G449" s="499"/>
      <c r="H449" s="501"/>
      <c r="I449" s="27" t="s">
        <v>50</v>
      </c>
      <c r="J449" s="18"/>
      <c r="K449" s="22"/>
      <c r="L449" s="194"/>
      <c r="M449" s="22"/>
      <c r="N449" s="226"/>
      <c r="O449" s="250"/>
      <c r="P449" s="227"/>
      <c r="Q449" s="365"/>
      <c r="R449" s="349"/>
      <c r="S449" s="345"/>
      <c r="T449" s="372"/>
      <c r="U449" s="372"/>
      <c r="V449" s="372"/>
      <c r="W449" s="372"/>
      <c r="X449" s="372"/>
      <c r="Y449" s="372"/>
      <c r="Z449" s="372"/>
      <c r="AA449" s="372"/>
      <c r="AB449" s="346"/>
      <c r="AC449" s="347"/>
    </row>
    <row r="450" spans="1:29" ht="10.5" customHeight="1">
      <c r="A450" s="439"/>
      <c r="B450" s="480"/>
      <c r="C450" s="480"/>
      <c r="D450" s="49"/>
      <c r="E450" s="483"/>
      <c r="F450" s="496"/>
      <c r="G450" s="499"/>
      <c r="H450" s="28" t="s">
        <v>51</v>
      </c>
      <c r="I450" s="27" t="s">
        <v>52</v>
      </c>
      <c r="J450" s="18"/>
      <c r="K450" s="22"/>
      <c r="L450" s="194"/>
      <c r="M450" s="22"/>
      <c r="N450" s="226"/>
      <c r="O450" s="250"/>
      <c r="P450" s="227"/>
      <c r="Q450" s="365"/>
      <c r="R450" s="349"/>
      <c r="S450" s="345"/>
      <c r="T450" s="372"/>
      <c r="U450" s="372"/>
      <c r="V450" s="372"/>
      <c r="W450" s="372"/>
      <c r="X450" s="372"/>
      <c r="Y450" s="372"/>
      <c r="Z450" s="372"/>
      <c r="AA450" s="372"/>
      <c r="AB450" s="346"/>
      <c r="AC450" s="347"/>
    </row>
    <row r="451" spans="1:29" ht="12.75">
      <c r="A451" s="439"/>
      <c r="B451" s="480"/>
      <c r="C451" s="480"/>
      <c r="D451" s="49">
        <v>7</v>
      </c>
      <c r="E451" s="483"/>
      <c r="F451" s="496"/>
      <c r="G451" s="499"/>
      <c r="H451" s="500">
        <v>0</v>
      </c>
      <c r="I451" s="27" t="s">
        <v>90</v>
      </c>
      <c r="J451" s="18"/>
      <c r="K451" s="22"/>
      <c r="L451" s="194">
        <v>128322</v>
      </c>
      <c r="M451" s="22">
        <v>159290</v>
      </c>
      <c r="N451" s="226">
        <v>153126</v>
      </c>
      <c r="O451" s="250">
        <f>L451+N451</f>
        <v>281448</v>
      </c>
      <c r="P451" s="227">
        <f>O451/H448</f>
        <v>0.8317807830527709</v>
      </c>
      <c r="Q451" s="365"/>
      <c r="R451" s="349"/>
      <c r="S451" s="345"/>
      <c r="T451" s="372"/>
      <c r="U451" s="372"/>
      <c r="V451" s="372"/>
      <c r="W451" s="372"/>
      <c r="X451" s="372"/>
      <c r="Y451" s="372"/>
      <c r="Z451" s="372"/>
      <c r="AA451" s="372"/>
      <c r="AB451" s="346"/>
      <c r="AC451" s="347"/>
    </row>
    <row r="452" spans="1:29" ht="10.5" customHeight="1">
      <c r="A452" s="439"/>
      <c r="B452" s="480"/>
      <c r="C452" s="480"/>
      <c r="D452" s="49"/>
      <c r="E452" s="483"/>
      <c r="F452" s="496"/>
      <c r="G452" s="499">
        <v>2013</v>
      </c>
      <c r="H452" s="501"/>
      <c r="I452" s="27" t="s">
        <v>91</v>
      </c>
      <c r="J452" s="18"/>
      <c r="K452" s="22"/>
      <c r="L452" s="194"/>
      <c r="M452" s="22"/>
      <c r="N452" s="226"/>
      <c r="O452" s="250"/>
      <c r="P452" s="227"/>
      <c r="Q452" s="365"/>
      <c r="R452" s="349"/>
      <c r="S452" s="345"/>
      <c r="T452" s="372"/>
      <c r="U452" s="372"/>
      <c r="V452" s="372"/>
      <c r="W452" s="372"/>
      <c r="X452" s="372"/>
      <c r="Y452" s="372"/>
      <c r="Z452" s="372"/>
      <c r="AA452" s="372"/>
      <c r="AB452" s="346"/>
      <c r="AC452" s="347"/>
    </row>
    <row r="453" spans="1:29" ht="10.5" customHeight="1">
      <c r="A453" s="439"/>
      <c r="B453" s="480"/>
      <c r="C453" s="480"/>
      <c r="D453" s="49"/>
      <c r="E453" s="483"/>
      <c r="F453" s="496"/>
      <c r="G453" s="499"/>
      <c r="H453" s="28" t="s">
        <v>55</v>
      </c>
      <c r="I453" s="27" t="s">
        <v>53</v>
      </c>
      <c r="J453" s="18"/>
      <c r="K453" s="22"/>
      <c r="L453" s="194"/>
      <c r="M453" s="22"/>
      <c r="N453" s="226"/>
      <c r="O453" s="250"/>
      <c r="P453" s="227"/>
      <c r="Q453" s="365"/>
      <c r="R453" s="349"/>
      <c r="S453" s="345"/>
      <c r="T453" s="372"/>
      <c r="U453" s="372"/>
      <c r="V453" s="372"/>
      <c r="W453" s="372"/>
      <c r="X453" s="372"/>
      <c r="Y453" s="372"/>
      <c r="Z453" s="372"/>
      <c r="AA453" s="372"/>
      <c r="AB453" s="346"/>
      <c r="AC453" s="347"/>
    </row>
    <row r="454" spans="1:29" ht="10.5" customHeight="1">
      <c r="A454" s="439"/>
      <c r="B454" s="480"/>
      <c r="C454" s="480"/>
      <c r="D454" s="49"/>
      <c r="E454" s="483"/>
      <c r="F454" s="496"/>
      <c r="G454" s="499"/>
      <c r="H454" s="500">
        <f>H448+H451</f>
        <v>338368</v>
      </c>
      <c r="I454" s="27" t="s">
        <v>54</v>
      </c>
      <c r="J454" s="18"/>
      <c r="K454" s="22"/>
      <c r="L454" s="194"/>
      <c r="M454" s="22"/>
      <c r="N454" s="226"/>
      <c r="O454" s="250"/>
      <c r="P454" s="227"/>
      <c r="Q454" s="365"/>
      <c r="R454" s="349"/>
      <c r="S454" s="345"/>
      <c r="T454" s="372"/>
      <c r="U454" s="372"/>
      <c r="V454" s="372"/>
      <c r="W454" s="372"/>
      <c r="X454" s="372"/>
      <c r="Y454" s="372"/>
      <c r="Z454" s="372"/>
      <c r="AA454" s="372"/>
      <c r="AB454" s="346"/>
      <c r="AC454" s="347"/>
    </row>
    <row r="455" spans="1:29" ht="12.75">
      <c r="A455" s="439"/>
      <c r="B455" s="480"/>
      <c r="C455" s="480"/>
      <c r="D455" s="49"/>
      <c r="E455" s="483"/>
      <c r="F455" s="496"/>
      <c r="G455" s="499"/>
      <c r="H455" s="503"/>
      <c r="I455" s="27" t="s">
        <v>56</v>
      </c>
      <c r="J455" s="19">
        <f aca="true" t="shared" si="33" ref="J455:N456">J447+J449+J451+J453</f>
        <v>0</v>
      </c>
      <c r="K455" s="23">
        <f t="shared" si="33"/>
        <v>0</v>
      </c>
      <c r="L455" s="197">
        <f t="shared" si="33"/>
        <v>150967</v>
      </c>
      <c r="M455" s="23">
        <f t="shared" si="33"/>
        <v>187401</v>
      </c>
      <c r="N455" s="23">
        <f t="shared" si="33"/>
        <v>180149</v>
      </c>
      <c r="O455" s="250">
        <f>L455+N455</f>
        <v>331116</v>
      </c>
      <c r="P455" s="247">
        <f>O455/H448</f>
        <v>0.978567713258937</v>
      </c>
      <c r="Q455" s="367"/>
      <c r="R455" s="349"/>
      <c r="S455" s="345"/>
      <c r="T455" s="368"/>
      <c r="U455" s="368"/>
      <c r="V455" s="368"/>
      <c r="W455" s="368"/>
      <c r="X455" s="368"/>
      <c r="Y455" s="368"/>
      <c r="Z455" s="368"/>
      <c r="AA455" s="368"/>
      <c r="AB455" s="346"/>
      <c r="AC455" s="347"/>
    </row>
    <row r="456" spans="1:32" ht="13.5" thickBot="1">
      <c r="A456" s="440"/>
      <c r="B456" s="481"/>
      <c r="C456" s="481"/>
      <c r="D456" s="50"/>
      <c r="E456" s="484"/>
      <c r="F456" s="497"/>
      <c r="G456" s="502"/>
      <c r="H456" s="504"/>
      <c r="I456" s="29" t="s">
        <v>57</v>
      </c>
      <c r="J456" s="20">
        <f t="shared" si="33"/>
        <v>0</v>
      </c>
      <c r="K456" s="24">
        <f t="shared" si="33"/>
        <v>0</v>
      </c>
      <c r="L456" s="198">
        <f t="shared" si="33"/>
        <v>0</v>
      </c>
      <c r="M456" s="24">
        <f t="shared" si="33"/>
        <v>0</v>
      </c>
      <c r="N456" s="24">
        <f t="shared" si="33"/>
        <v>0</v>
      </c>
      <c r="O456" s="239">
        <v>0</v>
      </c>
      <c r="P456" s="249">
        <f>O456/H448</f>
        <v>0</v>
      </c>
      <c r="Q456" s="367"/>
      <c r="R456" s="349"/>
      <c r="S456" s="345"/>
      <c r="T456" s="368"/>
      <c r="U456" s="368"/>
      <c r="V456" s="368"/>
      <c r="W456" s="368"/>
      <c r="X456" s="368"/>
      <c r="Y456" s="368"/>
      <c r="Z456" s="368"/>
      <c r="AA456" s="368"/>
      <c r="AB456" s="346"/>
      <c r="AC456" s="347"/>
      <c r="AF456" s="331"/>
    </row>
    <row r="457" spans="1:32" ht="10.5" customHeight="1">
      <c r="A457" s="438">
        <f>A447+1</f>
        <v>46</v>
      </c>
      <c r="B457" s="479">
        <v>853</v>
      </c>
      <c r="C457" s="479">
        <v>85333</v>
      </c>
      <c r="D457" s="241"/>
      <c r="E457" s="485" t="s">
        <v>221</v>
      </c>
      <c r="F457" s="485" t="s">
        <v>100</v>
      </c>
      <c r="G457" s="488">
        <v>2013</v>
      </c>
      <c r="H457" s="25" t="s">
        <v>47</v>
      </c>
      <c r="I457" s="26" t="s">
        <v>59</v>
      </c>
      <c r="J457" s="231"/>
      <c r="K457" s="232"/>
      <c r="L457" s="192"/>
      <c r="M457" s="233"/>
      <c r="N457" s="234"/>
      <c r="O457" s="234"/>
      <c r="P457" s="235"/>
      <c r="Q457" s="367"/>
      <c r="R457" s="349"/>
      <c r="S457" s="345"/>
      <c r="T457" s="368"/>
      <c r="U457" s="368"/>
      <c r="V457" s="368"/>
      <c r="W457" s="368"/>
      <c r="X457" s="368"/>
      <c r="Y457" s="368"/>
      <c r="Z457" s="368"/>
      <c r="AA457" s="368"/>
      <c r="AB457" s="346"/>
      <c r="AC457" s="355"/>
      <c r="AD457" s="366"/>
      <c r="AE457" s="366"/>
      <c r="AF457" s="331"/>
    </row>
    <row r="458" spans="1:32" ht="10.5" customHeight="1">
      <c r="A458" s="439"/>
      <c r="B458" s="480"/>
      <c r="C458" s="480"/>
      <c r="D458" s="242"/>
      <c r="E458" s="486"/>
      <c r="F458" s="486"/>
      <c r="G458" s="489"/>
      <c r="H458" s="500">
        <v>876720</v>
      </c>
      <c r="I458" s="27" t="s">
        <v>60</v>
      </c>
      <c r="J458" s="231"/>
      <c r="K458" s="232"/>
      <c r="L458" s="194"/>
      <c r="M458" s="23"/>
      <c r="N458" s="236"/>
      <c r="O458" s="236"/>
      <c r="P458" s="237"/>
      <c r="Q458" s="367"/>
      <c r="R458" s="349"/>
      <c r="S458" s="345"/>
      <c r="T458" s="368"/>
      <c r="U458" s="368"/>
      <c r="V458" s="368"/>
      <c r="W458" s="368"/>
      <c r="X458" s="368"/>
      <c r="Y458" s="368"/>
      <c r="Z458" s="368"/>
      <c r="AA458" s="368"/>
      <c r="AB458" s="346"/>
      <c r="AC458" s="355"/>
      <c r="AD458" s="366"/>
      <c r="AE458" s="366"/>
      <c r="AF458" s="331"/>
    </row>
    <row r="459" spans="1:32" ht="12.75">
      <c r="A459" s="439"/>
      <c r="B459" s="480"/>
      <c r="C459" s="480"/>
      <c r="D459" s="242"/>
      <c r="E459" s="486"/>
      <c r="F459" s="486"/>
      <c r="G459" s="489"/>
      <c r="H459" s="501"/>
      <c r="I459" s="27" t="s">
        <v>50</v>
      </c>
      <c r="J459" s="231"/>
      <c r="K459" s="232"/>
      <c r="L459" s="194">
        <v>0</v>
      </c>
      <c r="M459" s="23">
        <v>724</v>
      </c>
      <c r="N459" s="236">
        <v>561</v>
      </c>
      <c r="O459" s="236">
        <f>L459+N459</f>
        <v>561</v>
      </c>
      <c r="P459" s="237">
        <f>O459/H458</f>
        <v>0.0006398850260060224</v>
      </c>
      <c r="Q459" s="367"/>
      <c r="R459" s="349"/>
      <c r="S459" s="345"/>
      <c r="T459" s="368"/>
      <c r="U459" s="368"/>
      <c r="V459" s="368"/>
      <c r="W459" s="368"/>
      <c r="X459" s="368"/>
      <c r="Y459" s="368"/>
      <c r="Z459" s="368"/>
      <c r="AA459" s="368"/>
      <c r="AB459" s="346"/>
      <c r="AC459" s="355"/>
      <c r="AD459" s="355"/>
      <c r="AE459" s="355"/>
      <c r="AF459" s="331"/>
    </row>
    <row r="460" spans="1:32" ht="12.75">
      <c r="A460" s="439"/>
      <c r="B460" s="480"/>
      <c r="C460" s="480"/>
      <c r="D460" s="242"/>
      <c r="E460" s="486"/>
      <c r="F460" s="486"/>
      <c r="G460" s="489"/>
      <c r="H460" s="28" t="s">
        <v>51</v>
      </c>
      <c r="I460" s="27" t="s">
        <v>52</v>
      </c>
      <c r="J460" s="231"/>
      <c r="K460" s="232"/>
      <c r="L460" s="194"/>
      <c r="M460" s="23"/>
      <c r="N460" s="236"/>
      <c r="O460" s="236"/>
      <c r="P460" s="237"/>
      <c r="Q460" s="367"/>
      <c r="R460" s="349"/>
      <c r="S460" s="345"/>
      <c r="T460" s="368"/>
      <c r="U460" s="368"/>
      <c r="V460" s="368"/>
      <c r="W460" s="368"/>
      <c r="X460" s="368"/>
      <c r="Y460" s="368"/>
      <c r="Z460" s="368"/>
      <c r="AA460" s="368"/>
      <c r="AB460" s="346"/>
      <c r="AC460" s="355"/>
      <c r="AD460" s="355"/>
      <c r="AE460" s="355"/>
      <c r="AF460" s="331"/>
    </row>
    <row r="461" spans="1:32" ht="12.75">
      <c r="A461" s="439"/>
      <c r="B461" s="480"/>
      <c r="C461" s="480"/>
      <c r="D461" s="242">
        <v>7</v>
      </c>
      <c r="E461" s="486"/>
      <c r="F461" s="486"/>
      <c r="G461" s="490"/>
      <c r="H461" s="500">
        <v>0</v>
      </c>
      <c r="I461" s="27" t="s">
        <v>90</v>
      </c>
      <c r="J461" s="231"/>
      <c r="K461" s="232"/>
      <c r="L461" s="194">
        <v>0</v>
      </c>
      <c r="M461" s="23">
        <v>4097</v>
      </c>
      <c r="N461" s="236">
        <v>3177</v>
      </c>
      <c r="O461" s="236">
        <f>L461+N461</f>
        <v>3177</v>
      </c>
      <c r="P461" s="237">
        <f>O461/H458</f>
        <v>0.0036237339173282234</v>
      </c>
      <c r="Q461" s="367"/>
      <c r="R461" s="349"/>
      <c r="S461" s="345"/>
      <c r="T461" s="368"/>
      <c r="U461" s="368"/>
      <c r="V461" s="368"/>
      <c r="W461" s="368"/>
      <c r="X461" s="368"/>
      <c r="Y461" s="368"/>
      <c r="Z461" s="368"/>
      <c r="AA461" s="368"/>
      <c r="AB461" s="346"/>
      <c r="AC461" s="355"/>
      <c r="AD461" s="355"/>
      <c r="AE461" s="355"/>
      <c r="AF461" s="331"/>
    </row>
    <row r="462" spans="1:32" ht="10.5" customHeight="1">
      <c r="A462" s="439"/>
      <c r="B462" s="480"/>
      <c r="C462" s="480"/>
      <c r="D462" s="242"/>
      <c r="E462" s="486"/>
      <c r="F462" s="486"/>
      <c r="G462" s="489">
        <v>2015</v>
      </c>
      <c r="H462" s="501"/>
      <c r="I462" s="27" t="s">
        <v>91</v>
      </c>
      <c r="J462" s="231"/>
      <c r="K462" s="232"/>
      <c r="L462" s="194"/>
      <c r="M462" s="23"/>
      <c r="N462" s="236"/>
      <c r="O462" s="236"/>
      <c r="P462" s="237"/>
      <c r="Q462" s="367"/>
      <c r="R462" s="349"/>
      <c r="S462" s="345"/>
      <c r="T462" s="368"/>
      <c r="U462" s="368"/>
      <c r="V462" s="368"/>
      <c r="W462" s="368"/>
      <c r="X462" s="368"/>
      <c r="Y462" s="368"/>
      <c r="Z462" s="368"/>
      <c r="AA462" s="368"/>
      <c r="AB462" s="346"/>
      <c r="AC462" s="355"/>
      <c r="AD462" s="355"/>
      <c r="AE462" s="355"/>
      <c r="AF462" s="331"/>
    </row>
    <row r="463" spans="1:32" ht="10.5" customHeight="1">
      <c r="A463" s="439"/>
      <c r="B463" s="480"/>
      <c r="C463" s="480"/>
      <c r="D463" s="242"/>
      <c r="E463" s="486"/>
      <c r="F463" s="486"/>
      <c r="G463" s="489"/>
      <c r="H463" s="28" t="s">
        <v>55</v>
      </c>
      <c r="I463" s="27" t="s">
        <v>53</v>
      </c>
      <c r="J463" s="231"/>
      <c r="K463" s="232"/>
      <c r="L463" s="194"/>
      <c r="M463" s="23"/>
      <c r="N463" s="236"/>
      <c r="O463" s="236"/>
      <c r="P463" s="237"/>
      <c r="Q463" s="367"/>
      <c r="R463" s="349"/>
      <c r="S463" s="345"/>
      <c r="T463" s="368"/>
      <c r="U463" s="368"/>
      <c r="V463" s="368"/>
      <c r="W463" s="368"/>
      <c r="X463" s="368"/>
      <c r="Y463" s="368"/>
      <c r="Z463" s="368"/>
      <c r="AA463" s="368"/>
      <c r="AB463" s="346"/>
      <c r="AC463" s="355"/>
      <c r="AD463" s="355"/>
      <c r="AE463" s="355"/>
      <c r="AF463" s="331"/>
    </row>
    <row r="464" spans="1:32" ht="10.5" customHeight="1">
      <c r="A464" s="439"/>
      <c r="B464" s="480"/>
      <c r="C464" s="480"/>
      <c r="D464" s="242"/>
      <c r="E464" s="486"/>
      <c r="F464" s="486"/>
      <c r="G464" s="489"/>
      <c r="H464" s="500">
        <v>876720</v>
      </c>
      <c r="I464" s="27" t="s">
        <v>54</v>
      </c>
      <c r="J464" s="231"/>
      <c r="K464" s="232"/>
      <c r="L464" s="194"/>
      <c r="M464" s="23"/>
      <c r="N464" s="236"/>
      <c r="O464" s="236"/>
      <c r="P464" s="237"/>
      <c r="Q464" s="367"/>
      <c r="R464" s="349"/>
      <c r="S464" s="345"/>
      <c r="T464" s="368"/>
      <c r="U464" s="368"/>
      <c r="V464" s="368"/>
      <c r="W464" s="368"/>
      <c r="X464" s="368"/>
      <c r="Y464" s="368"/>
      <c r="Z464" s="368"/>
      <c r="AA464" s="368"/>
      <c r="AB464" s="346"/>
      <c r="AC464" s="355"/>
      <c r="AD464" s="355"/>
      <c r="AE464" s="355"/>
      <c r="AF464" s="331"/>
    </row>
    <row r="465" spans="1:32" ht="12.75">
      <c r="A465" s="439"/>
      <c r="B465" s="480"/>
      <c r="C465" s="480"/>
      <c r="D465" s="242"/>
      <c r="E465" s="486"/>
      <c r="F465" s="486"/>
      <c r="G465" s="489"/>
      <c r="H465" s="503"/>
      <c r="I465" s="27" t="s">
        <v>56</v>
      </c>
      <c r="J465" s="231"/>
      <c r="K465" s="232"/>
      <c r="L465" s="197">
        <f>L457+L459+L461+L463</f>
        <v>0</v>
      </c>
      <c r="M465" s="1">
        <f>+M457+M459+M461+M463</f>
        <v>4821</v>
      </c>
      <c r="N465" s="1">
        <f>+N457+N459+N461+N463</f>
        <v>3738</v>
      </c>
      <c r="O465" s="236">
        <f>L465+N465</f>
        <v>3738</v>
      </c>
      <c r="P465" s="237">
        <f>O465/H458</f>
        <v>0.004263618943334246</v>
      </c>
      <c r="Q465" s="367"/>
      <c r="R465" s="349"/>
      <c r="S465" s="345"/>
      <c r="T465" s="345"/>
      <c r="U465" s="345"/>
      <c r="V465" s="345"/>
      <c r="W465" s="345"/>
      <c r="X465" s="345"/>
      <c r="Y465" s="368"/>
      <c r="Z465" s="368"/>
      <c r="AA465" s="368"/>
      <c r="AB465" s="346"/>
      <c r="AC465" s="356"/>
      <c r="AD465" s="356"/>
      <c r="AE465" s="356"/>
      <c r="AF465" s="331"/>
    </row>
    <row r="466" spans="1:32" ht="13.5" thickBot="1">
      <c r="A466" s="440"/>
      <c r="B466" s="481"/>
      <c r="C466" s="481"/>
      <c r="D466" s="243"/>
      <c r="E466" s="487"/>
      <c r="F466" s="487"/>
      <c r="G466" s="491"/>
      <c r="H466" s="504"/>
      <c r="I466" s="29" t="s">
        <v>57</v>
      </c>
      <c r="J466" s="231"/>
      <c r="K466" s="232"/>
      <c r="L466" s="198">
        <f>L458+L460+L462+L464</f>
        <v>0</v>
      </c>
      <c r="M466" s="6">
        <f>M458+M460+M462+M464</f>
        <v>0</v>
      </c>
      <c r="N466" s="6">
        <f>N458+N460+N462+N464</f>
        <v>0</v>
      </c>
      <c r="O466" s="239">
        <f>L466+N466</f>
        <v>0</v>
      </c>
      <c r="P466" s="240">
        <f>O466/H458</f>
        <v>0</v>
      </c>
      <c r="Q466" s="367"/>
      <c r="R466" s="349"/>
      <c r="S466" s="345"/>
      <c r="T466" s="345"/>
      <c r="U466" s="345"/>
      <c r="V466" s="345"/>
      <c r="W466" s="345"/>
      <c r="X466" s="345"/>
      <c r="Y466" s="368"/>
      <c r="Z466" s="368"/>
      <c r="AA466" s="368"/>
      <c r="AB466" s="346"/>
      <c r="AC466" s="356"/>
      <c r="AD466" s="356"/>
      <c r="AE466" s="356"/>
      <c r="AF466" s="331"/>
    </row>
    <row r="467" spans="1:32" ht="12.75">
      <c r="A467" s="438">
        <f>A457+1</f>
        <v>47</v>
      </c>
      <c r="B467" s="479">
        <v>853</v>
      </c>
      <c r="C467" s="479">
        <v>85395</v>
      </c>
      <c r="D467" s="48"/>
      <c r="E467" s="482" t="s">
        <v>222</v>
      </c>
      <c r="F467" s="495" t="s">
        <v>100</v>
      </c>
      <c r="G467" s="498">
        <v>2013</v>
      </c>
      <c r="H467" s="25" t="s">
        <v>47</v>
      </c>
      <c r="I467" s="26" t="s">
        <v>59</v>
      </c>
      <c r="J467" s="17"/>
      <c r="K467" s="21"/>
      <c r="L467" s="192"/>
      <c r="M467" s="21"/>
      <c r="N467" s="244"/>
      <c r="O467" s="244"/>
      <c r="P467" s="245"/>
      <c r="Q467" s="365"/>
      <c r="R467" s="349"/>
      <c r="S467" s="345"/>
      <c r="T467" s="372"/>
      <c r="U467" s="372"/>
      <c r="V467" s="372"/>
      <c r="W467" s="372"/>
      <c r="X467" s="372"/>
      <c r="Y467" s="372"/>
      <c r="Z467" s="372"/>
      <c r="AA467" s="372"/>
      <c r="AB467" s="346"/>
      <c r="AF467" s="331"/>
    </row>
    <row r="468" spans="1:28" ht="12.75">
      <c r="A468" s="439"/>
      <c r="B468" s="480"/>
      <c r="C468" s="480"/>
      <c r="D468" s="49"/>
      <c r="E468" s="483"/>
      <c r="F468" s="496"/>
      <c r="G468" s="499"/>
      <c r="H468" s="500">
        <v>1434226</v>
      </c>
      <c r="I468" s="27" t="s">
        <v>60</v>
      </c>
      <c r="J468" s="18"/>
      <c r="K468" s="22"/>
      <c r="L468" s="194"/>
      <c r="M468" s="22"/>
      <c r="N468" s="226"/>
      <c r="O468" s="226"/>
      <c r="P468" s="227"/>
      <c r="Q468" s="365"/>
      <c r="R468" s="349"/>
      <c r="S468" s="345"/>
      <c r="T468" s="372"/>
      <c r="U468" s="372"/>
      <c r="V468" s="372"/>
      <c r="W468" s="372"/>
      <c r="X468" s="372"/>
      <c r="Y468" s="372"/>
      <c r="Z468" s="372"/>
      <c r="AA468" s="372"/>
      <c r="AB468" s="346"/>
    </row>
    <row r="469" spans="1:28" ht="12.75">
      <c r="A469" s="439"/>
      <c r="B469" s="480"/>
      <c r="C469" s="480"/>
      <c r="D469" s="49"/>
      <c r="E469" s="483"/>
      <c r="F469" s="496"/>
      <c r="G469" s="499"/>
      <c r="H469" s="501"/>
      <c r="I469" s="27" t="s">
        <v>50</v>
      </c>
      <c r="J469" s="18"/>
      <c r="K469" s="22"/>
      <c r="L469" s="194">
        <v>0</v>
      </c>
      <c r="M469" s="22">
        <v>92641</v>
      </c>
      <c r="N469" s="226">
        <v>72070</v>
      </c>
      <c r="O469" s="226">
        <f>L469+N469</f>
        <v>72070</v>
      </c>
      <c r="P469" s="227">
        <f>O469/H468</f>
        <v>0.05025010005396639</v>
      </c>
      <c r="Q469" s="365"/>
      <c r="R469" s="349"/>
      <c r="S469" s="345"/>
      <c r="T469" s="372"/>
      <c r="U469" s="372"/>
      <c r="V469" s="372"/>
      <c r="W469" s="372"/>
      <c r="X469" s="372"/>
      <c r="Y469" s="372"/>
      <c r="Z469" s="372"/>
      <c r="AA469" s="372"/>
      <c r="AB469" s="346"/>
    </row>
    <row r="470" spans="1:28" ht="12.75">
      <c r="A470" s="439"/>
      <c r="B470" s="480"/>
      <c r="C470" s="480"/>
      <c r="D470" s="49"/>
      <c r="E470" s="483"/>
      <c r="F470" s="496"/>
      <c r="G470" s="499"/>
      <c r="H470" s="28" t="s">
        <v>51</v>
      </c>
      <c r="I470" s="27" t="s">
        <v>52</v>
      </c>
      <c r="J470" s="18"/>
      <c r="K470" s="22"/>
      <c r="L470" s="194"/>
      <c r="M470" s="22"/>
      <c r="N470" s="226"/>
      <c r="O470" s="226"/>
      <c r="P470" s="227"/>
      <c r="Q470" s="365"/>
      <c r="R470" s="349"/>
      <c r="S470" s="345"/>
      <c r="T470" s="372"/>
      <c r="U470" s="372"/>
      <c r="V470" s="372"/>
      <c r="W470" s="372"/>
      <c r="X470" s="372"/>
      <c r="Y470" s="372"/>
      <c r="Z470" s="372"/>
      <c r="AA470" s="372"/>
      <c r="AB470" s="346"/>
    </row>
    <row r="471" spans="1:28" ht="12.75">
      <c r="A471" s="439"/>
      <c r="B471" s="480"/>
      <c r="C471" s="480"/>
      <c r="D471" s="49">
        <v>7</v>
      </c>
      <c r="E471" s="483"/>
      <c r="F471" s="496"/>
      <c r="G471" s="499"/>
      <c r="H471" s="500">
        <v>0</v>
      </c>
      <c r="I471" s="27" t="s">
        <v>90</v>
      </c>
      <c r="J471" s="18"/>
      <c r="K471" s="22"/>
      <c r="L471" s="194">
        <v>0</v>
      </c>
      <c r="M471" s="22">
        <v>524965</v>
      </c>
      <c r="N471" s="226">
        <v>408394</v>
      </c>
      <c r="O471" s="226">
        <f>L471+N471</f>
        <v>408394</v>
      </c>
      <c r="P471" s="227">
        <f>O471/H468</f>
        <v>0.2847487076653191</v>
      </c>
      <c r="Q471" s="365"/>
      <c r="R471" s="349"/>
      <c r="S471" s="345"/>
      <c r="T471" s="372"/>
      <c r="U471" s="372"/>
      <c r="V471" s="372"/>
      <c r="W471" s="372"/>
      <c r="X471" s="372"/>
      <c r="Y471" s="372"/>
      <c r="Z471" s="372"/>
      <c r="AA471" s="372"/>
      <c r="AB471" s="346"/>
    </row>
    <row r="472" spans="1:28" ht="12.75">
      <c r="A472" s="439"/>
      <c r="B472" s="480"/>
      <c r="C472" s="480"/>
      <c r="D472" s="49"/>
      <c r="E472" s="483"/>
      <c r="F472" s="496"/>
      <c r="G472" s="499">
        <v>2015</v>
      </c>
      <c r="H472" s="501"/>
      <c r="I472" s="27" t="s">
        <v>91</v>
      </c>
      <c r="J472" s="18"/>
      <c r="K472" s="22"/>
      <c r="L472" s="194"/>
      <c r="M472" s="22"/>
      <c r="N472" s="226"/>
      <c r="O472" s="226"/>
      <c r="P472" s="227"/>
      <c r="Q472" s="365"/>
      <c r="R472" s="349"/>
      <c r="S472" s="345"/>
      <c r="T472" s="372"/>
      <c r="U472" s="372"/>
      <c r="V472" s="372"/>
      <c r="W472" s="372"/>
      <c r="X472" s="372"/>
      <c r="Y472" s="372"/>
      <c r="Z472" s="372"/>
      <c r="AA472" s="372"/>
      <c r="AB472" s="346"/>
    </row>
    <row r="473" spans="1:28" ht="12.75">
      <c r="A473" s="439"/>
      <c r="B473" s="480"/>
      <c r="C473" s="480"/>
      <c r="D473" s="49"/>
      <c r="E473" s="483"/>
      <c r="F473" s="496"/>
      <c r="G473" s="499"/>
      <c r="H473" s="28" t="s">
        <v>55</v>
      </c>
      <c r="I473" s="27" t="s">
        <v>53</v>
      </c>
      <c r="J473" s="18"/>
      <c r="K473" s="22"/>
      <c r="L473" s="194"/>
      <c r="M473" s="22"/>
      <c r="N473" s="226"/>
      <c r="O473" s="226"/>
      <c r="P473" s="227"/>
      <c r="Q473" s="365"/>
      <c r="R473" s="349"/>
      <c r="S473" s="345"/>
      <c r="T473" s="372"/>
      <c r="U473" s="372"/>
      <c r="V473" s="372"/>
      <c r="W473" s="372"/>
      <c r="X473" s="372"/>
      <c r="Y473" s="372"/>
      <c r="Z473" s="372"/>
      <c r="AA473" s="372"/>
      <c r="AB473" s="346"/>
    </row>
    <row r="474" spans="1:28" ht="12.75">
      <c r="A474" s="439"/>
      <c r="B474" s="480"/>
      <c r="C474" s="480"/>
      <c r="D474" s="49"/>
      <c r="E474" s="483"/>
      <c r="F474" s="496"/>
      <c r="G474" s="499"/>
      <c r="H474" s="500">
        <f>H468+H471</f>
        <v>1434226</v>
      </c>
      <c r="I474" s="27" t="s">
        <v>54</v>
      </c>
      <c r="J474" s="18"/>
      <c r="K474" s="22"/>
      <c r="L474" s="194"/>
      <c r="M474" s="22"/>
      <c r="N474" s="226"/>
      <c r="O474" s="226"/>
      <c r="P474" s="227"/>
      <c r="Q474" s="365"/>
      <c r="R474" s="349"/>
      <c r="S474" s="345"/>
      <c r="T474" s="372"/>
      <c r="U474" s="372"/>
      <c r="V474" s="372"/>
      <c r="W474" s="372"/>
      <c r="X474" s="372"/>
      <c r="Y474" s="372"/>
      <c r="Z474" s="372"/>
      <c r="AA474" s="372"/>
      <c r="AB474" s="346"/>
    </row>
    <row r="475" spans="1:28" ht="12.75">
      <c r="A475" s="439"/>
      <c r="B475" s="480"/>
      <c r="C475" s="480"/>
      <c r="D475" s="49"/>
      <c r="E475" s="483"/>
      <c r="F475" s="496"/>
      <c r="G475" s="499"/>
      <c r="H475" s="503"/>
      <c r="I475" s="27" t="s">
        <v>56</v>
      </c>
      <c r="J475" s="19">
        <f aca="true" t="shared" si="34" ref="J475:N476">J467+J469+J471+J473</f>
        <v>0</v>
      </c>
      <c r="K475" s="23">
        <f t="shared" si="34"/>
        <v>0</v>
      </c>
      <c r="L475" s="197">
        <f t="shared" si="34"/>
        <v>0</v>
      </c>
      <c r="M475" s="23">
        <f t="shared" si="34"/>
        <v>617606</v>
      </c>
      <c r="N475" s="23">
        <f t="shared" si="34"/>
        <v>480464</v>
      </c>
      <c r="O475" s="226">
        <f>L475+N475</f>
        <v>480464</v>
      </c>
      <c r="P475" s="247">
        <f>O475/H468</f>
        <v>0.33499880771928553</v>
      </c>
      <c r="Q475" s="367"/>
      <c r="R475" s="349"/>
      <c r="S475" s="345"/>
      <c r="T475" s="368"/>
      <c r="U475" s="368"/>
      <c r="V475" s="368"/>
      <c r="W475" s="368"/>
      <c r="X475" s="368"/>
      <c r="Y475" s="368"/>
      <c r="Z475" s="368"/>
      <c r="AA475" s="368"/>
      <c r="AB475" s="346"/>
    </row>
    <row r="476" spans="1:28" ht="13.5" thickBot="1">
      <c r="A476" s="440"/>
      <c r="B476" s="481"/>
      <c r="C476" s="481"/>
      <c r="D476" s="50"/>
      <c r="E476" s="484"/>
      <c r="F476" s="497"/>
      <c r="G476" s="502"/>
      <c r="H476" s="504"/>
      <c r="I476" s="29" t="s">
        <v>57</v>
      </c>
      <c r="J476" s="20">
        <f t="shared" si="34"/>
        <v>0</v>
      </c>
      <c r="K476" s="24">
        <f t="shared" si="34"/>
        <v>0</v>
      </c>
      <c r="L476" s="198">
        <f t="shared" si="34"/>
        <v>0</v>
      </c>
      <c r="M476" s="24">
        <f t="shared" si="34"/>
        <v>0</v>
      </c>
      <c r="N476" s="24">
        <f t="shared" si="34"/>
        <v>0</v>
      </c>
      <c r="O476" s="226">
        <f>L476+N476</f>
        <v>0</v>
      </c>
      <c r="P476" s="249">
        <f>O476/H468</f>
        <v>0</v>
      </c>
      <c r="Q476" s="367"/>
      <c r="R476" s="349"/>
      <c r="S476" s="345"/>
      <c r="T476" s="368"/>
      <c r="U476" s="368"/>
      <c r="V476" s="368"/>
      <c r="W476" s="368"/>
      <c r="X476" s="368"/>
      <c r="Y476" s="368"/>
      <c r="Z476" s="368"/>
      <c r="AA476" s="368"/>
      <c r="AB476" s="346"/>
    </row>
    <row r="477" spans="1:30" ht="9" customHeight="1">
      <c r="A477" s="438">
        <f>A467+1</f>
        <v>48</v>
      </c>
      <c r="B477" s="420">
        <v>801</v>
      </c>
      <c r="C477" s="420">
        <v>80195</v>
      </c>
      <c r="D477" s="8"/>
      <c r="E477" s="464" t="s">
        <v>121</v>
      </c>
      <c r="F477" s="456" t="s">
        <v>122</v>
      </c>
      <c r="G477" s="427">
        <v>2011</v>
      </c>
      <c r="H477" s="9" t="s">
        <v>47</v>
      </c>
      <c r="I477" s="31" t="s">
        <v>59</v>
      </c>
      <c r="J477" s="32"/>
      <c r="K477" s="5"/>
      <c r="L477" s="192"/>
      <c r="M477" s="5"/>
      <c r="N477" s="192"/>
      <c r="O477" s="192"/>
      <c r="P477" s="193"/>
      <c r="Q477" s="343"/>
      <c r="R477" s="349"/>
      <c r="S477" s="345"/>
      <c r="T477" s="345"/>
      <c r="U477" s="345"/>
      <c r="V477" s="345"/>
      <c r="W477" s="345"/>
      <c r="X477" s="345"/>
      <c r="Y477" s="345"/>
      <c r="Z477" s="345"/>
      <c r="AA477" s="345"/>
      <c r="AB477" s="346"/>
      <c r="AC477" s="347"/>
      <c r="AD477" s="347"/>
    </row>
    <row r="478" spans="1:30" ht="9" customHeight="1">
      <c r="A478" s="439"/>
      <c r="B478" s="441"/>
      <c r="C478" s="441"/>
      <c r="D478" s="46"/>
      <c r="E478" s="465"/>
      <c r="F478" s="457"/>
      <c r="G478" s="428"/>
      <c r="H478" s="433">
        <v>14956</v>
      </c>
      <c r="I478" s="33" t="s">
        <v>60</v>
      </c>
      <c r="J478" s="34"/>
      <c r="K478" s="1"/>
      <c r="L478" s="194"/>
      <c r="M478" s="1"/>
      <c r="N478" s="194"/>
      <c r="O478" s="194"/>
      <c r="P478" s="201"/>
      <c r="Q478" s="343"/>
      <c r="R478" s="349"/>
      <c r="S478" s="345"/>
      <c r="T478" s="345"/>
      <c r="U478" s="345"/>
      <c r="V478" s="345"/>
      <c r="W478" s="345"/>
      <c r="X478" s="345"/>
      <c r="Y478" s="345"/>
      <c r="Z478" s="345"/>
      <c r="AA478" s="345"/>
      <c r="AB478" s="346"/>
      <c r="AC478" s="347"/>
      <c r="AD478" s="347"/>
    </row>
    <row r="479" spans="1:30" ht="12.75">
      <c r="A479" s="439"/>
      <c r="B479" s="441"/>
      <c r="C479" s="441"/>
      <c r="D479" s="46"/>
      <c r="E479" s="465"/>
      <c r="F479" s="457"/>
      <c r="G479" s="428"/>
      <c r="H479" s="434"/>
      <c r="I479" s="33" t="s">
        <v>50</v>
      </c>
      <c r="J479" s="34"/>
      <c r="K479" s="1">
        <v>1248</v>
      </c>
      <c r="L479" s="194">
        <v>1698</v>
      </c>
      <c r="M479" s="1">
        <v>546</v>
      </c>
      <c r="N479" s="194">
        <v>450</v>
      </c>
      <c r="O479" s="194">
        <f>L479+N479</f>
        <v>2148</v>
      </c>
      <c r="P479" s="201">
        <f>O479/H478</f>
        <v>0.14362128911473657</v>
      </c>
      <c r="Q479" s="343"/>
      <c r="R479" s="349"/>
      <c r="S479" s="345"/>
      <c r="T479" s="345"/>
      <c r="U479" s="345"/>
      <c r="V479" s="345"/>
      <c r="W479" s="345"/>
      <c r="X479" s="345"/>
      <c r="Y479" s="345"/>
      <c r="Z479" s="345"/>
      <c r="AA479" s="345"/>
      <c r="AB479" s="346"/>
      <c r="AC479" s="347"/>
      <c r="AD479" s="347"/>
    </row>
    <row r="480" spans="1:30" ht="12.75">
      <c r="A480" s="439"/>
      <c r="B480" s="441"/>
      <c r="C480" s="441"/>
      <c r="D480" s="46"/>
      <c r="E480" s="465"/>
      <c r="F480" s="457"/>
      <c r="G480" s="428"/>
      <c r="H480" s="10" t="s">
        <v>51</v>
      </c>
      <c r="I480" s="33" t="s">
        <v>52</v>
      </c>
      <c r="J480" s="34"/>
      <c r="K480" s="1"/>
      <c r="L480" s="194"/>
      <c r="M480" s="1"/>
      <c r="N480" s="194"/>
      <c r="O480" s="194"/>
      <c r="P480" s="201"/>
      <c r="Q480" s="343"/>
      <c r="R480" s="349"/>
      <c r="S480" s="345"/>
      <c r="T480" s="345"/>
      <c r="U480" s="345"/>
      <c r="V480" s="345"/>
      <c r="W480" s="345"/>
      <c r="X480" s="345"/>
      <c r="Y480" s="345"/>
      <c r="Z480" s="345"/>
      <c r="AA480" s="345"/>
      <c r="AB480" s="346"/>
      <c r="AC480" s="347"/>
      <c r="AD480" s="347"/>
    </row>
    <row r="481" spans="1:30" ht="12.75">
      <c r="A481" s="439"/>
      <c r="B481" s="441"/>
      <c r="C481" s="441"/>
      <c r="D481" s="46">
        <v>7</v>
      </c>
      <c r="E481" s="465"/>
      <c r="F481" s="457"/>
      <c r="G481" s="428"/>
      <c r="H481" s="433">
        <v>0</v>
      </c>
      <c r="I481" s="33" t="s">
        <v>90</v>
      </c>
      <c r="J481" s="34"/>
      <c r="K481" s="1">
        <v>7068</v>
      </c>
      <c r="L481" s="194">
        <v>9618</v>
      </c>
      <c r="M481" s="1">
        <v>3094</v>
      </c>
      <c r="N481" s="194">
        <v>2550</v>
      </c>
      <c r="O481" s="194">
        <f>L481+N481</f>
        <v>12168</v>
      </c>
      <c r="P481" s="201">
        <f>O481/H478</f>
        <v>0.813586520460016</v>
      </c>
      <c r="Q481" s="343"/>
      <c r="R481" s="349"/>
      <c r="S481" s="345"/>
      <c r="T481" s="345"/>
      <c r="U481" s="345"/>
      <c r="V481" s="345"/>
      <c r="W481" s="345"/>
      <c r="X481" s="345"/>
      <c r="Y481" s="345"/>
      <c r="Z481" s="345"/>
      <c r="AA481" s="345"/>
      <c r="AB481" s="346"/>
      <c r="AC481" s="347"/>
      <c r="AD481" s="347"/>
    </row>
    <row r="482" spans="1:30" ht="11.25" customHeight="1">
      <c r="A482" s="439"/>
      <c r="B482" s="441"/>
      <c r="C482" s="441"/>
      <c r="D482" s="46"/>
      <c r="E482" s="465"/>
      <c r="F482" s="457"/>
      <c r="G482" s="462">
        <v>2013</v>
      </c>
      <c r="H482" s="434"/>
      <c r="I482" s="33" t="s">
        <v>91</v>
      </c>
      <c r="J482" s="34"/>
      <c r="K482" s="1"/>
      <c r="L482" s="194"/>
      <c r="M482" s="1"/>
      <c r="N482" s="194"/>
      <c r="O482" s="194"/>
      <c r="P482" s="201"/>
      <c r="Q482" s="343"/>
      <c r="R482" s="349"/>
      <c r="S482" s="345"/>
      <c r="T482" s="345"/>
      <c r="U482" s="345"/>
      <c r="V482" s="345"/>
      <c r="W482" s="345"/>
      <c r="X482" s="345"/>
      <c r="Y482" s="345"/>
      <c r="Z482" s="345"/>
      <c r="AA482" s="345"/>
      <c r="AB482" s="346"/>
      <c r="AC482" s="347"/>
      <c r="AD482" s="347"/>
    </row>
    <row r="483" spans="1:30" ht="11.25" customHeight="1">
      <c r="A483" s="439"/>
      <c r="B483" s="441"/>
      <c r="C483" s="441"/>
      <c r="D483" s="46"/>
      <c r="E483" s="465"/>
      <c r="F483" s="457"/>
      <c r="G483" s="460"/>
      <c r="H483" s="10" t="s">
        <v>55</v>
      </c>
      <c r="I483" s="33" t="s">
        <v>53</v>
      </c>
      <c r="J483" s="34"/>
      <c r="K483" s="1"/>
      <c r="L483" s="194"/>
      <c r="M483" s="1"/>
      <c r="N483" s="194"/>
      <c r="O483" s="194"/>
      <c r="P483" s="201"/>
      <c r="Q483" s="343"/>
      <c r="R483" s="349"/>
      <c r="S483" s="345"/>
      <c r="T483" s="345"/>
      <c r="U483" s="345"/>
      <c r="V483" s="345"/>
      <c r="W483" s="345"/>
      <c r="X483" s="345"/>
      <c r="Y483" s="345"/>
      <c r="Z483" s="345"/>
      <c r="AA483" s="345"/>
      <c r="AB483" s="346"/>
      <c r="AC483" s="347"/>
      <c r="AD483" s="347"/>
    </row>
    <row r="484" spans="1:30" ht="11.25" customHeight="1">
      <c r="A484" s="439"/>
      <c r="B484" s="441"/>
      <c r="C484" s="441"/>
      <c r="D484" s="46"/>
      <c r="E484" s="465"/>
      <c r="F484" s="457"/>
      <c r="G484" s="460"/>
      <c r="H484" s="506">
        <f>H478+H481</f>
        <v>14956</v>
      </c>
      <c r="I484" s="33" t="s">
        <v>54</v>
      </c>
      <c r="J484" s="34"/>
      <c r="K484" s="1"/>
      <c r="L484" s="194"/>
      <c r="M484" s="1"/>
      <c r="N484" s="194"/>
      <c r="O484" s="194"/>
      <c r="P484" s="201"/>
      <c r="Q484" s="343"/>
      <c r="R484" s="349"/>
      <c r="S484" s="345"/>
      <c r="T484" s="345"/>
      <c r="U484" s="345"/>
      <c r="V484" s="345"/>
      <c r="W484" s="345"/>
      <c r="X484" s="345"/>
      <c r="Y484" s="345"/>
      <c r="Z484" s="345"/>
      <c r="AA484" s="345"/>
      <c r="AB484" s="346"/>
      <c r="AC484" s="347"/>
      <c r="AD484" s="347"/>
    </row>
    <row r="485" spans="1:30" ht="12.75">
      <c r="A485" s="439"/>
      <c r="B485" s="441"/>
      <c r="C485" s="441"/>
      <c r="D485" s="46"/>
      <c r="E485" s="465"/>
      <c r="F485" s="457"/>
      <c r="G485" s="460"/>
      <c r="H485" s="510"/>
      <c r="I485" s="33" t="s">
        <v>56</v>
      </c>
      <c r="J485" s="35">
        <f>J477+J479+J481+J483</f>
        <v>0</v>
      </c>
      <c r="K485" s="2">
        <f>K477+K479+K481+K483</f>
        <v>8316</v>
      </c>
      <c r="L485" s="197">
        <f>L477+L479+L481+L483</f>
        <v>11316</v>
      </c>
      <c r="M485" s="2">
        <f>M477+M479+M481+M483</f>
        <v>3640</v>
      </c>
      <c r="N485" s="2">
        <f>N477+N479+N481+N483</f>
        <v>3000</v>
      </c>
      <c r="O485" s="197">
        <f>L485+N485</f>
        <v>14316</v>
      </c>
      <c r="P485" s="202">
        <f>O485/H478</f>
        <v>0.9572078095747526</v>
      </c>
      <c r="Q485" s="352"/>
      <c r="R485" s="349"/>
      <c r="S485" s="345"/>
      <c r="T485" s="214"/>
      <c r="U485" s="214"/>
      <c r="V485" s="214"/>
      <c r="W485" s="214"/>
      <c r="X485" s="214"/>
      <c r="Y485" s="214"/>
      <c r="Z485" s="214"/>
      <c r="AA485" s="214"/>
      <c r="AB485" s="346"/>
      <c r="AC485" s="347"/>
      <c r="AD485" s="347"/>
    </row>
    <row r="486" spans="1:30" ht="13.5" thickBot="1">
      <c r="A486" s="440"/>
      <c r="B486" s="421"/>
      <c r="C486" s="421"/>
      <c r="D486" s="47"/>
      <c r="E486" s="466"/>
      <c r="F486" s="458"/>
      <c r="G486" s="463"/>
      <c r="H486" s="511"/>
      <c r="I486" s="36" t="s">
        <v>57</v>
      </c>
      <c r="J486" s="37"/>
      <c r="K486" s="3"/>
      <c r="L486" s="198">
        <f>L478+L480+L482+L484</f>
        <v>0</v>
      </c>
      <c r="M486" s="3">
        <v>0</v>
      </c>
      <c r="N486" s="3">
        <f>N478+N480+N482+N484</f>
        <v>0</v>
      </c>
      <c r="O486" s="198">
        <f>L486+N486</f>
        <v>0</v>
      </c>
      <c r="P486" s="203">
        <f>O486/H478</f>
        <v>0</v>
      </c>
      <c r="Q486" s="352"/>
      <c r="R486" s="349"/>
      <c r="S486" s="345"/>
      <c r="T486" s="214"/>
      <c r="U486" s="214"/>
      <c r="V486" s="214"/>
      <c r="W486" s="214"/>
      <c r="X486" s="214"/>
      <c r="Y486" s="214"/>
      <c r="Z486" s="214"/>
      <c r="AA486" s="214"/>
      <c r="AB486" s="346"/>
      <c r="AC486" s="347"/>
      <c r="AD486" s="347"/>
    </row>
    <row r="487" spans="1:29" ht="10.5" customHeight="1">
      <c r="A487" s="438">
        <f>A477+1</f>
        <v>49</v>
      </c>
      <c r="B487" s="420">
        <v>853</v>
      </c>
      <c r="C487" s="420">
        <v>85395</v>
      </c>
      <c r="D487" s="8"/>
      <c r="E487" s="464" t="s">
        <v>123</v>
      </c>
      <c r="F487" s="456" t="s">
        <v>122</v>
      </c>
      <c r="G487" s="427">
        <v>2011</v>
      </c>
      <c r="H487" s="9" t="s">
        <v>47</v>
      </c>
      <c r="I487" s="31" t="s">
        <v>59</v>
      </c>
      <c r="J487" s="32"/>
      <c r="K487" s="5"/>
      <c r="L487" s="192"/>
      <c r="M487" s="5"/>
      <c r="N487" s="192"/>
      <c r="O487" s="192"/>
      <c r="P487" s="193"/>
      <c r="Q487" s="343"/>
      <c r="R487" s="349"/>
      <c r="S487" s="345"/>
      <c r="T487" s="345"/>
      <c r="U487" s="345"/>
      <c r="V487" s="345"/>
      <c r="W487" s="345"/>
      <c r="X487" s="345"/>
      <c r="Y487" s="345"/>
      <c r="Z487" s="345"/>
      <c r="AA487" s="345"/>
      <c r="AB487" s="346"/>
      <c r="AC487" s="347"/>
    </row>
    <row r="488" spans="1:29" ht="10.5" customHeight="1">
      <c r="A488" s="439"/>
      <c r="B488" s="441"/>
      <c r="C488" s="441"/>
      <c r="D488" s="46"/>
      <c r="E488" s="465"/>
      <c r="F488" s="457"/>
      <c r="G488" s="428"/>
      <c r="H488" s="433">
        <v>2717521</v>
      </c>
      <c r="I488" s="33" t="s">
        <v>60</v>
      </c>
      <c r="J488" s="34"/>
      <c r="K488" s="1"/>
      <c r="L488" s="194"/>
      <c r="M488" s="1"/>
      <c r="N488" s="194"/>
      <c r="O488" s="194"/>
      <c r="P488" s="201"/>
      <c r="Q488" s="343"/>
      <c r="R488" s="349"/>
      <c r="S488" s="345"/>
      <c r="T488" s="345"/>
      <c r="U488" s="345"/>
      <c r="V488" s="345"/>
      <c r="W488" s="345"/>
      <c r="X488" s="345"/>
      <c r="Y488" s="345"/>
      <c r="Z488" s="345"/>
      <c r="AA488" s="345"/>
      <c r="AB488" s="346"/>
      <c r="AC488" s="347"/>
    </row>
    <row r="489" spans="1:29" ht="12.75">
      <c r="A489" s="439"/>
      <c r="B489" s="441"/>
      <c r="C489" s="441"/>
      <c r="D489" s="46"/>
      <c r="E489" s="465"/>
      <c r="F489" s="457"/>
      <c r="G489" s="428"/>
      <c r="H489" s="434"/>
      <c r="I489" s="33" t="s">
        <v>50</v>
      </c>
      <c r="J489" s="34"/>
      <c r="K489" s="1">
        <f>138501-77609</f>
        <v>60892</v>
      </c>
      <c r="L489" s="194">
        <v>237378</v>
      </c>
      <c r="M489" s="1">
        <v>170251</v>
      </c>
      <c r="N489" s="194">
        <v>145707</v>
      </c>
      <c r="O489" s="194">
        <f>L489+N489</f>
        <v>383085</v>
      </c>
      <c r="P489" s="201">
        <f>O489/H488</f>
        <v>0.14096855185295717</v>
      </c>
      <c r="Q489" s="343"/>
      <c r="R489" s="349"/>
      <c r="S489" s="345"/>
      <c r="T489" s="345"/>
      <c r="U489" s="345"/>
      <c r="V489" s="345"/>
      <c r="W489" s="345"/>
      <c r="X489" s="345"/>
      <c r="Y489" s="345"/>
      <c r="Z489" s="345"/>
      <c r="AA489" s="345"/>
      <c r="AB489" s="346"/>
      <c r="AC489" s="347"/>
    </row>
    <row r="490" spans="1:29" ht="12.75">
      <c r="A490" s="439"/>
      <c r="B490" s="441"/>
      <c r="C490" s="441"/>
      <c r="D490" s="46"/>
      <c r="E490" s="465"/>
      <c r="F490" s="457"/>
      <c r="G490" s="428"/>
      <c r="H490" s="10" t="s">
        <v>51</v>
      </c>
      <c r="I490" s="33" t="s">
        <v>52</v>
      </c>
      <c r="J490" s="34"/>
      <c r="K490" s="1"/>
      <c r="L490" s="194"/>
      <c r="M490" s="1"/>
      <c r="N490" s="194"/>
      <c r="O490" s="194"/>
      <c r="P490" s="201"/>
      <c r="Q490" s="343"/>
      <c r="R490" s="349"/>
      <c r="S490" s="345"/>
      <c r="T490" s="345"/>
      <c r="U490" s="345"/>
      <c r="V490" s="345"/>
      <c r="W490" s="345"/>
      <c r="X490" s="345"/>
      <c r="Y490" s="345"/>
      <c r="Z490" s="345"/>
      <c r="AA490" s="345"/>
      <c r="AB490" s="346"/>
      <c r="AC490" s="347"/>
    </row>
    <row r="491" spans="1:29" ht="12.75">
      <c r="A491" s="439"/>
      <c r="B491" s="441"/>
      <c r="C491" s="441"/>
      <c r="D491" s="46">
        <v>7</v>
      </c>
      <c r="E491" s="465"/>
      <c r="F491" s="457"/>
      <c r="G491" s="428"/>
      <c r="H491" s="433">
        <v>0</v>
      </c>
      <c r="I491" s="33" t="s">
        <v>90</v>
      </c>
      <c r="J491" s="34"/>
      <c r="K491" s="1">
        <f>784836-439785</f>
        <v>345051</v>
      </c>
      <c r="L491" s="194">
        <v>1345131</v>
      </c>
      <c r="M491" s="1">
        <v>964761</v>
      </c>
      <c r="N491" s="194">
        <v>825667</v>
      </c>
      <c r="O491" s="194">
        <f>L491+N491</f>
        <v>2170798</v>
      </c>
      <c r="P491" s="201">
        <f>O491/H488</f>
        <v>0.798815538131996</v>
      </c>
      <c r="Q491" s="343"/>
      <c r="R491" s="349"/>
      <c r="S491" s="345"/>
      <c r="T491" s="345"/>
      <c r="U491" s="345"/>
      <c r="V491" s="345"/>
      <c r="W491" s="345"/>
      <c r="X491" s="345"/>
      <c r="Y491" s="345"/>
      <c r="Z491" s="345"/>
      <c r="AA491" s="345"/>
      <c r="AB491" s="346"/>
      <c r="AC491" s="347"/>
    </row>
    <row r="492" spans="1:29" ht="11.25" customHeight="1">
      <c r="A492" s="439"/>
      <c r="B492" s="441"/>
      <c r="C492" s="441"/>
      <c r="D492" s="46"/>
      <c r="E492" s="465"/>
      <c r="F492" s="457"/>
      <c r="G492" s="428">
        <v>2013</v>
      </c>
      <c r="H492" s="434"/>
      <c r="I492" s="33" t="s">
        <v>91</v>
      </c>
      <c r="J492" s="34"/>
      <c r="K492" s="1"/>
      <c r="L492" s="194"/>
      <c r="M492" s="1"/>
      <c r="N492" s="194"/>
      <c r="O492" s="194"/>
      <c r="P492" s="201"/>
      <c r="Q492" s="343"/>
      <c r="R492" s="349"/>
      <c r="S492" s="345"/>
      <c r="T492" s="345"/>
      <c r="U492" s="345"/>
      <c r="V492" s="345"/>
      <c r="W492" s="345"/>
      <c r="X492" s="345"/>
      <c r="Y492" s="345"/>
      <c r="Z492" s="345"/>
      <c r="AA492" s="345"/>
      <c r="AB492" s="346"/>
      <c r="AC492" s="347"/>
    </row>
    <row r="493" spans="1:29" ht="11.25" customHeight="1">
      <c r="A493" s="439"/>
      <c r="B493" s="441"/>
      <c r="C493" s="441"/>
      <c r="D493" s="46"/>
      <c r="E493" s="465"/>
      <c r="F493" s="457"/>
      <c r="G493" s="428"/>
      <c r="H493" s="10" t="s">
        <v>55</v>
      </c>
      <c r="I493" s="33" t="s">
        <v>53</v>
      </c>
      <c r="J493" s="34"/>
      <c r="K493" s="1"/>
      <c r="L493" s="194"/>
      <c r="M493" s="1"/>
      <c r="N493" s="194"/>
      <c r="O493" s="194"/>
      <c r="P493" s="201"/>
      <c r="Q493" s="343"/>
      <c r="R493" s="349"/>
      <c r="S493" s="345"/>
      <c r="T493" s="345"/>
      <c r="U493" s="345"/>
      <c r="V493" s="345"/>
      <c r="W493" s="345"/>
      <c r="X493" s="345"/>
      <c r="Y493" s="345"/>
      <c r="Z493" s="345"/>
      <c r="AA493" s="345"/>
      <c r="AB493" s="346"/>
      <c r="AC493" s="347"/>
    </row>
    <row r="494" spans="1:29" ht="11.25" customHeight="1">
      <c r="A494" s="439"/>
      <c r="B494" s="441"/>
      <c r="C494" s="441"/>
      <c r="D494" s="46"/>
      <c r="E494" s="465"/>
      <c r="F494" s="457"/>
      <c r="G494" s="428"/>
      <c r="H494" s="433">
        <f>H488+H491</f>
        <v>2717521</v>
      </c>
      <c r="I494" s="33" t="s">
        <v>54</v>
      </c>
      <c r="J494" s="34"/>
      <c r="K494" s="1"/>
      <c r="L494" s="194"/>
      <c r="M494" s="1"/>
      <c r="N494" s="194"/>
      <c r="O494" s="194"/>
      <c r="P494" s="201"/>
      <c r="Q494" s="343"/>
      <c r="R494" s="349"/>
      <c r="S494" s="345"/>
      <c r="T494" s="345"/>
      <c r="U494" s="345"/>
      <c r="V494" s="345"/>
      <c r="W494" s="345"/>
      <c r="X494" s="345"/>
      <c r="Y494" s="345"/>
      <c r="Z494" s="345"/>
      <c r="AA494" s="345"/>
      <c r="AB494" s="346"/>
      <c r="AC494" s="347"/>
    </row>
    <row r="495" spans="1:29" ht="12.75">
      <c r="A495" s="439"/>
      <c r="B495" s="441"/>
      <c r="C495" s="441"/>
      <c r="D495" s="46"/>
      <c r="E495" s="465"/>
      <c r="F495" s="457"/>
      <c r="G495" s="428"/>
      <c r="H495" s="436"/>
      <c r="I495" s="33" t="s">
        <v>56</v>
      </c>
      <c r="J495" s="35">
        <f aca="true" t="shared" si="35" ref="J495:N496">J487+J489+J491+J493</f>
        <v>0</v>
      </c>
      <c r="K495" s="2">
        <f t="shared" si="35"/>
        <v>405943</v>
      </c>
      <c r="L495" s="197">
        <f t="shared" si="35"/>
        <v>1582509</v>
      </c>
      <c r="M495" s="2">
        <f t="shared" si="35"/>
        <v>1135012</v>
      </c>
      <c r="N495" s="2">
        <f t="shared" si="35"/>
        <v>971374</v>
      </c>
      <c r="O495" s="197">
        <f>L495+N495</f>
        <v>2553883</v>
      </c>
      <c r="P495" s="202">
        <f>O495/H488</f>
        <v>0.9397840899849532</v>
      </c>
      <c r="Q495" s="352"/>
      <c r="R495" s="349"/>
      <c r="S495" s="345"/>
      <c r="T495" s="214"/>
      <c r="U495" s="214"/>
      <c r="V495" s="214"/>
      <c r="W495" s="214"/>
      <c r="X495" s="214"/>
      <c r="Y495" s="214"/>
      <c r="Z495" s="214"/>
      <c r="AA495" s="214"/>
      <c r="AB495" s="346"/>
      <c r="AC495" s="347"/>
    </row>
    <row r="496" spans="1:29" ht="13.5" thickBot="1">
      <c r="A496" s="440"/>
      <c r="B496" s="421"/>
      <c r="C496" s="421"/>
      <c r="D496" s="47"/>
      <c r="E496" s="466"/>
      <c r="F496" s="458"/>
      <c r="G496" s="435"/>
      <c r="H496" s="437"/>
      <c r="I496" s="36" t="s">
        <v>57</v>
      </c>
      <c r="J496" s="37">
        <f t="shared" si="35"/>
        <v>0</v>
      </c>
      <c r="K496" s="3">
        <f t="shared" si="35"/>
        <v>0</v>
      </c>
      <c r="L496" s="198">
        <f t="shared" si="35"/>
        <v>0</v>
      </c>
      <c r="M496" s="3">
        <f t="shared" si="35"/>
        <v>0</v>
      </c>
      <c r="N496" s="3">
        <f t="shared" si="35"/>
        <v>0</v>
      </c>
      <c r="O496" s="198">
        <f>L496+N496</f>
        <v>0</v>
      </c>
      <c r="P496" s="203">
        <f>O496/H488</f>
        <v>0</v>
      </c>
      <c r="Q496" s="352"/>
      <c r="R496" s="349"/>
      <c r="S496" s="345"/>
      <c r="T496" s="214"/>
      <c r="U496" s="214"/>
      <c r="V496" s="214"/>
      <c r="W496" s="214"/>
      <c r="X496" s="214"/>
      <c r="Y496" s="214"/>
      <c r="Z496" s="214"/>
      <c r="AA496" s="214"/>
      <c r="AB496" s="346"/>
      <c r="AC496" s="347"/>
    </row>
    <row r="497" spans="1:28" ht="12.75" customHeight="1">
      <c r="A497" s="438">
        <f>A487+1</f>
        <v>50</v>
      </c>
      <c r="B497" s="479">
        <v>853</v>
      </c>
      <c r="C497" s="479">
        <v>85395</v>
      </c>
      <c r="D497" s="48"/>
      <c r="E497" s="482" t="s">
        <v>223</v>
      </c>
      <c r="F497" s="456" t="s">
        <v>122</v>
      </c>
      <c r="G497" s="498">
        <v>2013</v>
      </c>
      <c r="H497" s="25" t="s">
        <v>47</v>
      </c>
      <c r="I497" s="26" t="s">
        <v>59</v>
      </c>
      <c r="J497" s="17"/>
      <c r="K497" s="21"/>
      <c r="L497" s="192">
        <v>0</v>
      </c>
      <c r="M497" s="21">
        <v>39436</v>
      </c>
      <c r="N497" s="244">
        <v>39432</v>
      </c>
      <c r="O497" s="244">
        <f>L497+N497</f>
        <v>39432</v>
      </c>
      <c r="P497" s="245">
        <f>O497/H498</f>
        <v>0.16638817155299002</v>
      </c>
      <c r="Q497" s="365"/>
      <c r="R497" s="349"/>
      <c r="S497" s="345"/>
      <c r="T497" s="372"/>
      <c r="U497" s="372"/>
      <c r="V497" s="372"/>
      <c r="W497" s="372"/>
      <c r="X497" s="372"/>
      <c r="Y497" s="372"/>
      <c r="Z497" s="372"/>
      <c r="AA497" s="372"/>
      <c r="AB497" s="346"/>
    </row>
    <row r="498" spans="1:28" ht="11.25" customHeight="1">
      <c r="A498" s="439"/>
      <c r="B498" s="480"/>
      <c r="C498" s="480"/>
      <c r="D498" s="49"/>
      <c r="E498" s="483"/>
      <c r="F498" s="457"/>
      <c r="G498" s="499"/>
      <c r="H498" s="500">
        <v>236988</v>
      </c>
      <c r="I498" s="27" t="s">
        <v>60</v>
      </c>
      <c r="J498" s="18"/>
      <c r="K498" s="22"/>
      <c r="L498" s="194">
        <v>0</v>
      </c>
      <c r="M498" s="22">
        <v>0</v>
      </c>
      <c r="N498" s="226"/>
      <c r="O498" s="226">
        <f>L498+N498</f>
        <v>0</v>
      </c>
      <c r="P498" s="227">
        <f>O498/H501</f>
        <v>0</v>
      </c>
      <c r="Q498" s="365"/>
      <c r="R498" s="349"/>
      <c r="S498" s="345"/>
      <c r="T498" s="372"/>
      <c r="U498" s="372"/>
      <c r="V498" s="372"/>
      <c r="W498" s="372"/>
      <c r="X498" s="372"/>
      <c r="Y498" s="372"/>
      <c r="Z498" s="372"/>
      <c r="AA498" s="372"/>
      <c r="AB498" s="346"/>
    </row>
    <row r="499" spans="1:28" ht="11.25" customHeight="1">
      <c r="A499" s="439"/>
      <c r="B499" s="480"/>
      <c r="C499" s="480"/>
      <c r="D499" s="49"/>
      <c r="E499" s="483"/>
      <c r="F499" s="457"/>
      <c r="G499" s="499"/>
      <c r="H499" s="501"/>
      <c r="I499" s="27" t="s">
        <v>50</v>
      </c>
      <c r="J499" s="18"/>
      <c r="K499" s="22"/>
      <c r="L499" s="194"/>
      <c r="M499" s="22"/>
      <c r="N499" s="226"/>
      <c r="O499" s="226"/>
      <c r="P499" s="227"/>
      <c r="Q499" s="365"/>
      <c r="R499" s="349"/>
      <c r="S499" s="345"/>
      <c r="T499" s="372"/>
      <c r="U499" s="372"/>
      <c r="V499" s="372"/>
      <c r="W499" s="372"/>
      <c r="X499" s="372"/>
      <c r="Y499" s="372"/>
      <c r="Z499" s="372"/>
      <c r="AA499" s="372"/>
      <c r="AB499" s="346"/>
    </row>
    <row r="500" spans="1:28" ht="11.25" customHeight="1">
      <c r="A500" s="439"/>
      <c r="B500" s="480"/>
      <c r="C500" s="480"/>
      <c r="D500" s="49"/>
      <c r="E500" s="483"/>
      <c r="F500" s="457"/>
      <c r="G500" s="499"/>
      <c r="H500" s="28" t="s">
        <v>51</v>
      </c>
      <c r="I500" s="27" t="s">
        <v>52</v>
      </c>
      <c r="J500" s="18"/>
      <c r="K500" s="22"/>
      <c r="L500" s="194"/>
      <c r="M500" s="22"/>
      <c r="N500" s="226"/>
      <c r="O500" s="226"/>
      <c r="P500" s="227"/>
      <c r="Q500" s="365"/>
      <c r="R500" s="349"/>
      <c r="S500" s="345"/>
      <c r="T500" s="372"/>
      <c r="U500" s="372"/>
      <c r="V500" s="372"/>
      <c r="W500" s="372"/>
      <c r="X500" s="372"/>
      <c r="Y500" s="372"/>
      <c r="Z500" s="372"/>
      <c r="AA500" s="372"/>
      <c r="AB500" s="346"/>
    </row>
    <row r="501" spans="1:28" ht="12.75">
      <c r="A501" s="439"/>
      <c r="B501" s="480"/>
      <c r="C501" s="480"/>
      <c r="D501" s="49">
        <v>7</v>
      </c>
      <c r="E501" s="483"/>
      <c r="F501" s="457"/>
      <c r="G501" s="499"/>
      <c r="H501" s="500">
        <v>25900</v>
      </c>
      <c r="I501" s="27" t="s">
        <v>90</v>
      </c>
      <c r="J501" s="18"/>
      <c r="K501" s="22"/>
      <c r="L501" s="194">
        <v>0</v>
      </c>
      <c r="M501" s="22">
        <v>95629</v>
      </c>
      <c r="N501" s="226">
        <v>67813</v>
      </c>
      <c r="O501" s="226">
        <f>L501+N501</f>
        <v>67813</v>
      </c>
      <c r="P501" s="227">
        <f>O501/H498</f>
        <v>0.2861452900568805</v>
      </c>
      <c r="Q501" s="365"/>
      <c r="R501" s="349"/>
      <c r="S501" s="345"/>
      <c r="T501" s="372"/>
      <c r="U501" s="372"/>
      <c r="V501" s="372"/>
      <c r="W501" s="372"/>
      <c r="X501" s="372"/>
      <c r="Y501" s="372"/>
      <c r="Z501" s="372"/>
      <c r="AA501" s="372"/>
      <c r="AB501" s="346"/>
    </row>
    <row r="502" spans="1:28" ht="12.75">
      <c r="A502" s="439"/>
      <c r="B502" s="480"/>
      <c r="C502" s="480"/>
      <c r="D502" s="49"/>
      <c r="E502" s="483"/>
      <c r="F502" s="457"/>
      <c r="G502" s="499">
        <v>2014</v>
      </c>
      <c r="H502" s="501"/>
      <c r="I502" s="27" t="s">
        <v>91</v>
      </c>
      <c r="J502" s="18"/>
      <c r="K502" s="22"/>
      <c r="L502" s="194">
        <v>0</v>
      </c>
      <c r="M502" s="22">
        <v>25900</v>
      </c>
      <c r="N502" s="226">
        <v>25900</v>
      </c>
      <c r="O502" s="226">
        <f>L502+N502</f>
        <v>25900</v>
      </c>
      <c r="P502" s="227">
        <f>O502/H501</f>
        <v>1</v>
      </c>
      <c r="Q502" s="365"/>
      <c r="R502" s="349"/>
      <c r="S502" s="345"/>
      <c r="T502" s="372"/>
      <c r="U502" s="372"/>
      <c r="V502" s="372"/>
      <c r="W502" s="372"/>
      <c r="X502" s="372"/>
      <c r="Y502" s="372"/>
      <c r="Z502" s="372"/>
      <c r="AA502" s="372"/>
      <c r="AB502" s="346"/>
    </row>
    <row r="503" spans="1:28" ht="12.75">
      <c r="A503" s="439"/>
      <c r="B503" s="480"/>
      <c r="C503" s="480"/>
      <c r="D503" s="49"/>
      <c r="E503" s="483"/>
      <c r="F503" s="457"/>
      <c r="G503" s="499"/>
      <c r="H503" s="28" t="s">
        <v>55</v>
      </c>
      <c r="I503" s="27" t="s">
        <v>53</v>
      </c>
      <c r="J503" s="18"/>
      <c r="K503" s="22"/>
      <c r="L503" s="194"/>
      <c r="M503" s="22"/>
      <c r="N503" s="226"/>
      <c r="O503" s="226"/>
      <c r="P503" s="227"/>
      <c r="Q503" s="365"/>
      <c r="R503" s="349"/>
      <c r="S503" s="345"/>
      <c r="T503" s="372"/>
      <c r="U503" s="372"/>
      <c r="V503" s="372"/>
      <c r="W503" s="372"/>
      <c r="X503" s="372"/>
      <c r="Y503" s="372"/>
      <c r="Z503" s="372"/>
      <c r="AA503" s="372"/>
      <c r="AB503" s="346"/>
    </row>
    <row r="504" spans="1:28" ht="12.75">
      <c r="A504" s="439"/>
      <c r="B504" s="480"/>
      <c r="C504" s="480"/>
      <c r="D504" s="49"/>
      <c r="E504" s="483"/>
      <c r="F504" s="457"/>
      <c r="G504" s="499"/>
      <c r="H504" s="500">
        <f>H498+H501</f>
        <v>262888</v>
      </c>
      <c r="I504" s="27" t="s">
        <v>54</v>
      </c>
      <c r="J504" s="18"/>
      <c r="K504" s="22"/>
      <c r="L504" s="194"/>
      <c r="M504" s="22"/>
      <c r="N504" s="226"/>
      <c r="O504" s="226"/>
      <c r="P504" s="227"/>
      <c r="Q504" s="365"/>
      <c r="R504" s="349"/>
      <c r="S504" s="345"/>
      <c r="T504" s="372"/>
      <c r="U504" s="372"/>
      <c r="V504" s="372"/>
      <c r="W504" s="372"/>
      <c r="X504" s="372"/>
      <c r="Y504" s="372"/>
      <c r="Z504" s="372"/>
      <c r="AA504" s="372"/>
      <c r="AB504" s="346"/>
    </row>
    <row r="505" spans="1:28" ht="12.75">
      <c r="A505" s="439"/>
      <c r="B505" s="480"/>
      <c r="C505" s="480"/>
      <c r="D505" s="49"/>
      <c r="E505" s="483"/>
      <c r="F505" s="457"/>
      <c r="G505" s="499"/>
      <c r="H505" s="503"/>
      <c r="I505" s="27" t="s">
        <v>56</v>
      </c>
      <c r="J505" s="19">
        <f aca="true" t="shared" si="36" ref="J505:N506">J497+J499+J501+J503</f>
        <v>0</v>
      </c>
      <c r="K505" s="23">
        <f t="shared" si="36"/>
        <v>0</v>
      </c>
      <c r="L505" s="197">
        <f t="shared" si="36"/>
        <v>0</v>
      </c>
      <c r="M505" s="23">
        <f t="shared" si="36"/>
        <v>135065</v>
      </c>
      <c r="N505" s="23">
        <f t="shared" si="36"/>
        <v>107245</v>
      </c>
      <c r="O505" s="246">
        <f>L505+N505</f>
        <v>107245</v>
      </c>
      <c r="P505" s="247">
        <f>O505/H498</f>
        <v>0.45253346160987057</v>
      </c>
      <c r="Q505" s="367"/>
      <c r="R505" s="349"/>
      <c r="S505" s="345"/>
      <c r="T505" s="368"/>
      <c r="U505" s="368"/>
      <c r="V505" s="368"/>
      <c r="W505" s="368"/>
      <c r="X505" s="368"/>
      <c r="Y505" s="368"/>
      <c r="Z505" s="368"/>
      <c r="AA505" s="368"/>
      <c r="AB505" s="346"/>
    </row>
    <row r="506" spans="1:28" ht="13.5" thickBot="1">
      <c r="A506" s="440"/>
      <c r="B506" s="481"/>
      <c r="C506" s="481"/>
      <c r="D506" s="50"/>
      <c r="E506" s="484"/>
      <c r="F506" s="458"/>
      <c r="G506" s="502"/>
      <c r="H506" s="504"/>
      <c r="I506" s="29" t="s">
        <v>57</v>
      </c>
      <c r="J506" s="20">
        <f t="shared" si="36"/>
        <v>0</v>
      </c>
      <c r="K506" s="24">
        <f t="shared" si="36"/>
        <v>0</v>
      </c>
      <c r="L506" s="198">
        <f t="shared" si="36"/>
        <v>0</v>
      </c>
      <c r="M506" s="24">
        <f t="shared" si="36"/>
        <v>25900</v>
      </c>
      <c r="N506" s="24">
        <f t="shared" si="36"/>
        <v>25900</v>
      </c>
      <c r="O506" s="248">
        <f>L506+N506</f>
        <v>25900</v>
      </c>
      <c r="P506" s="249">
        <f>O506/H501</f>
        <v>1</v>
      </c>
      <c r="Q506" s="367"/>
      <c r="R506" s="349"/>
      <c r="S506" s="345"/>
      <c r="T506" s="368"/>
      <c r="U506" s="368"/>
      <c r="V506" s="368"/>
      <c r="W506" s="368"/>
      <c r="X506" s="368"/>
      <c r="Y506" s="368"/>
      <c r="Z506" s="368"/>
      <c r="AA506" s="368"/>
      <c r="AB506" s="346"/>
    </row>
    <row r="507" spans="1:29" ht="12.75">
      <c r="A507" s="438">
        <f>A497+1</f>
        <v>51</v>
      </c>
      <c r="B507" s="420">
        <v>853</v>
      </c>
      <c r="C507" s="420">
        <v>85395</v>
      </c>
      <c r="D507" s="8"/>
      <c r="E507" s="464" t="s">
        <v>178</v>
      </c>
      <c r="F507" s="456" t="s">
        <v>179</v>
      </c>
      <c r="G507" s="427">
        <v>2008</v>
      </c>
      <c r="H507" s="9" t="s">
        <v>47</v>
      </c>
      <c r="I507" s="31" t="s">
        <v>59</v>
      </c>
      <c r="J507" s="32">
        <v>633524</v>
      </c>
      <c r="K507" s="5">
        <v>404469</v>
      </c>
      <c r="L507" s="192">
        <v>1501737</v>
      </c>
      <c r="M507" s="5">
        <v>292084</v>
      </c>
      <c r="N507" s="192">
        <v>292084</v>
      </c>
      <c r="O507" s="192">
        <f>L507+N507</f>
        <v>1793821</v>
      </c>
      <c r="P507" s="193">
        <f>O507/H508</f>
        <v>0.12182854229081161</v>
      </c>
      <c r="Q507" s="343"/>
      <c r="R507" s="349"/>
      <c r="S507" s="345"/>
      <c r="T507" s="345"/>
      <c r="U507" s="345"/>
      <c r="V507" s="345"/>
      <c r="W507" s="345"/>
      <c r="X507" s="345"/>
      <c r="Y507" s="345"/>
      <c r="Z507" s="345"/>
      <c r="AA507" s="345"/>
      <c r="AB507" s="346"/>
      <c r="AC507" s="347"/>
    </row>
    <row r="508" spans="1:29" ht="12" customHeight="1">
      <c r="A508" s="439"/>
      <c r="B508" s="441"/>
      <c r="C508" s="441"/>
      <c r="D508" s="46"/>
      <c r="E508" s="465"/>
      <c r="F508" s="457"/>
      <c r="G508" s="428"/>
      <c r="H508" s="433">
        <v>14724144</v>
      </c>
      <c r="I508" s="33" t="s">
        <v>60</v>
      </c>
      <c r="J508" s="34"/>
      <c r="K508" s="1"/>
      <c r="L508" s="194"/>
      <c r="M508" s="1"/>
      <c r="N508" s="194"/>
      <c r="O508" s="194"/>
      <c r="P508" s="201"/>
      <c r="Q508" s="343"/>
      <c r="R508" s="349"/>
      <c r="S508" s="345"/>
      <c r="T508" s="345"/>
      <c r="U508" s="345"/>
      <c r="V508" s="345"/>
      <c r="W508" s="345"/>
      <c r="X508" s="345"/>
      <c r="Y508" s="345"/>
      <c r="Z508" s="345"/>
      <c r="AA508" s="345"/>
      <c r="AB508" s="346"/>
      <c r="AC508" s="347"/>
    </row>
    <row r="509" spans="1:29" ht="12.75">
      <c r="A509" s="439"/>
      <c r="B509" s="441"/>
      <c r="C509" s="441"/>
      <c r="D509" s="46"/>
      <c r="E509" s="465"/>
      <c r="F509" s="457"/>
      <c r="G509" s="428"/>
      <c r="H509" s="434"/>
      <c r="I509" s="33" t="s">
        <v>50</v>
      </c>
      <c r="J509" s="34">
        <v>315654</v>
      </c>
      <c r="K509" s="1">
        <v>181007</v>
      </c>
      <c r="L509" s="194">
        <v>496661</v>
      </c>
      <c r="M509" s="1"/>
      <c r="N509" s="194"/>
      <c r="O509" s="194">
        <f>L509+N509</f>
        <v>496661</v>
      </c>
      <c r="P509" s="201">
        <f>O509/H508</f>
        <v>0.03373106103825119</v>
      </c>
      <c r="Q509" s="343"/>
      <c r="R509" s="349"/>
      <c r="S509" s="345"/>
      <c r="T509" s="345"/>
      <c r="U509" s="345"/>
      <c r="V509" s="345"/>
      <c r="W509" s="345"/>
      <c r="X509" s="345"/>
      <c r="Y509" s="345"/>
      <c r="Z509" s="345"/>
      <c r="AA509" s="345"/>
      <c r="AB509" s="346"/>
      <c r="AC509" s="347"/>
    </row>
    <row r="510" spans="1:29" ht="11.25" customHeight="1">
      <c r="A510" s="439"/>
      <c r="B510" s="441"/>
      <c r="C510" s="441"/>
      <c r="D510" s="46"/>
      <c r="E510" s="465"/>
      <c r="F510" s="457"/>
      <c r="G510" s="428"/>
      <c r="H510" s="10" t="s">
        <v>51</v>
      </c>
      <c r="I510" s="33" t="s">
        <v>52</v>
      </c>
      <c r="J510" s="34"/>
      <c r="K510" s="1"/>
      <c r="L510" s="194"/>
      <c r="M510" s="1"/>
      <c r="N510" s="194"/>
      <c r="O510" s="194"/>
      <c r="P510" s="201"/>
      <c r="Q510" s="343"/>
      <c r="R510" s="349"/>
      <c r="S510" s="345"/>
      <c r="T510" s="345"/>
      <c r="U510" s="345"/>
      <c r="V510" s="345"/>
      <c r="W510" s="345"/>
      <c r="X510" s="345"/>
      <c r="Y510" s="345"/>
      <c r="Z510" s="345"/>
      <c r="AA510" s="345"/>
      <c r="AB510" s="346"/>
      <c r="AC510" s="347"/>
    </row>
    <row r="511" spans="1:29" ht="12.75">
      <c r="A511" s="439"/>
      <c r="B511" s="441"/>
      <c r="C511" s="441"/>
      <c r="D511" s="46">
        <v>7</v>
      </c>
      <c r="E511" s="465"/>
      <c r="F511" s="457"/>
      <c r="G511" s="428"/>
      <c r="H511" s="433">
        <v>0</v>
      </c>
      <c r="I511" s="33" t="s">
        <v>90</v>
      </c>
      <c r="J511" s="34"/>
      <c r="K511" s="1">
        <v>8111411</v>
      </c>
      <c r="L511" s="194">
        <v>10342856</v>
      </c>
      <c r="M511" s="1">
        <v>2090806</v>
      </c>
      <c r="N511" s="194">
        <v>1919499</v>
      </c>
      <c r="O511" s="194">
        <f>L511+N511</f>
        <v>12262355</v>
      </c>
      <c r="P511" s="201">
        <f>O511/H508</f>
        <v>0.8328059682111232</v>
      </c>
      <c r="Q511" s="343"/>
      <c r="R511" s="349"/>
      <c r="S511" s="345"/>
      <c r="T511" s="345"/>
      <c r="U511" s="345"/>
      <c r="V511" s="345"/>
      <c r="W511" s="345"/>
      <c r="X511" s="345"/>
      <c r="Y511" s="345"/>
      <c r="Z511" s="345"/>
      <c r="AA511" s="345"/>
      <c r="AB511" s="346"/>
      <c r="AC511" s="347"/>
    </row>
    <row r="512" spans="1:29" ht="10.5" customHeight="1">
      <c r="A512" s="439"/>
      <c r="B512" s="441"/>
      <c r="C512" s="441"/>
      <c r="D512" s="46"/>
      <c r="E512" s="465"/>
      <c r="F512" s="457"/>
      <c r="G512" s="428">
        <v>2013</v>
      </c>
      <c r="H512" s="434"/>
      <c r="I512" s="33" t="s">
        <v>91</v>
      </c>
      <c r="J512" s="34"/>
      <c r="K512" s="1"/>
      <c r="L512" s="194"/>
      <c r="M512" s="1"/>
      <c r="N512" s="194"/>
      <c r="O512" s="194"/>
      <c r="P512" s="201"/>
      <c r="Q512" s="343"/>
      <c r="R512" s="349"/>
      <c r="S512" s="345"/>
      <c r="T512" s="345"/>
      <c r="U512" s="345"/>
      <c r="V512" s="345"/>
      <c r="W512" s="345"/>
      <c r="X512" s="345"/>
      <c r="Y512" s="345"/>
      <c r="Z512" s="345"/>
      <c r="AA512" s="345"/>
      <c r="AB512" s="346"/>
      <c r="AC512" s="347"/>
    </row>
    <row r="513" spans="1:29" ht="10.5" customHeight="1">
      <c r="A513" s="439"/>
      <c r="B513" s="441"/>
      <c r="C513" s="441"/>
      <c r="D513" s="46"/>
      <c r="E513" s="465"/>
      <c r="F513" s="457"/>
      <c r="G513" s="428"/>
      <c r="H513" s="10" t="s">
        <v>55</v>
      </c>
      <c r="I513" s="33" t="s">
        <v>53</v>
      </c>
      <c r="J513" s="34"/>
      <c r="K513" s="1"/>
      <c r="L513" s="194"/>
      <c r="M513" s="1"/>
      <c r="N513" s="194"/>
      <c r="O513" s="194"/>
      <c r="P513" s="201"/>
      <c r="Q513" s="343"/>
      <c r="R513" s="349"/>
      <c r="S513" s="345"/>
      <c r="T513" s="345"/>
      <c r="U513" s="345"/>
      <c r="V513" s="345"/>
      <c r="W513" s="345"/>
      <c r="X513" s="345"/>
      <c r="Y513" s="345"/>
      <c r="Z513" s="345"/>
      <c r="AA513" s="345"/>
      <c r="AB513" s="346"/>
      <c r="AC513" s="347"/>
    </row>
    <row r="514" spans="1:29" ht="10.5" customHeight="1">
      <c r="A514" s="439"/>
      <c r="B514" s="441"/>
      <c r="C514" s="441"/>
      <c r="D514" s="46"/>
      <c r="E514" s="465"/>
      <c r="F514" s="457"/>
      <c r="G514" s="428"/>
      <c r="H514" s="433">
        <f>H508+H511</f>
        <v>14724144</v>
      </c>
      <c r="I514" s="33" t="s">
        <v>54</v>
      </c>
      <c r="J514" s="34"/>
      <c r="K514" s="1"/>
      <c r="L514" s="194"/>
      <c r="M514" s="1"/>
      <c r="N514" s="194"/>
      <c r="O514" s="194"/>
      <c r="P514" s="201"/>
      <c r="Q514" s="343"/>
      <c r="R514" s="349"/>
      <c r="S514" s="345"/>
      <c r="T514" s="345"/>
      <c r="U514" s="345"/>
      <c r="V514" s="345"/>
      <c r="W514" s="345"/>
      <c r="X514" s="345"/>
      <c r="Y514" s="345"/>
      <c r="Z514" s="345"/>
      <c r="AA514" s="345"/>
      <c r="AB514" s="346"/>
      <c r="AC514" s="347"/>
    </row>
    <row r="515" spans="1:32" ht="12.75">
      <c r="A515" s="439"/>
      <c r="B515" s="441"/>
      <c r="C515" s="441"/>
      <c r="D515" s="46"/>
      <c r="E515" s="465"/>
      <c r="F515" s="457"/>
      <c r="G515" s="428"/>
      <c r="H515" s="436"/>
      <c r="I515" s="33" t="s">
        <v>56</v>
      </c>
      <c r="J515" s="35">
        <f aca="true" t="shared" si="37" ref="J515:N516">J507+J509+J511+J513</f>
        <v>949178</v>
      </c>
      <c r="K515" s="2">
        <f t="shared" si="37"/>
        <v>8696887</v>
      </c>
      <c r="L515" s="197">
        <f t="shared" si="37"/>
        <v>12341254</v>
      </c>
      <c r="M515" s="2">
        <f t="shared" si="37"/>
        <v>2382890</v>
      </c>
      <c r="N515" s="2">
        <f t="shared" si="37"/>
        <v>2211583</v>
      </c>
      <c r="O515" s="197">
        <f>L515+N515</f>
        <v>14552837</v>
      </c>
      <c r="P515" s="202">
        <f>O515/H508</f>
        <v>0.988365571540186</v>
      </c>
      <c r="Q515" s="352"/>
      <c r="R515" s="349"/>
      <c r="S515" s="345"/>
      <c r="T515" s="214"/>
      <c r="U515" s="214"/>
      <c r="V515" s="214"/>
      <c r="W515" s="214"/>
      <c r="X515" s="214"/>
      <c r="Y515" s="214"/>
      <c r="Z515" s="214"/>
      <c r="AA515" s="214"/>
      <c r="AB515" s="346"/>
      <c r="AC515" s="347"/>
      <c r="AF515" s="331"/>
    </row>
    <row r="516" spans="1:32" ht="13.5" thickBot="1">
      <c r="A516" s="440"/>
      <c r="B516" s="421"/>
      <c r="C516" s="421"/>
      <c r="D516" s="47"/>
      <c r="E516" s="466"/>
      <c r="F516" s="458"/>
      <c r="G516" s="435"/>
      <c r="H516" s="437"/>
      <c r="I516" s="36" t="s">
        <v>57</v>
      </c>
      <c r="J516" s="37">
        <f t="shared" si="37"/>
        <v>0</v>
      </c>
      <c r="K516" s="3">
        <f t="shared" si="37"/>
        <v>0</v>
      </c>
      <c r="L516" s="198">
        <f t="shared" si="37"/>
        <v>0</v>
      </c>
      <c r="M516" s="3">
        <f t="shared" si="37"/>
        <v>0</v>
      </c>
      <c r="N516" s="3">
        <f t="shared" si="37"/>
        <v>0</v>
      </c>
      <c r="O516" s="198">
        <f>L516+N516</f>
        <v>0</v>
      </c>
      <c r="P516" s="203">
        <f>O516/H514</f>
        <v>0</v>
      </c>
      <c r="Q516" s="352"/>
      <c r="R516" s="349"/>
      <c r="S516" s="345"/>
      <c r="T516" s="214"/>
      <c r="U516" s="214"/>
      <c r="V516" s="214"/>
      <c r="W516" s="214"/>
      <c r="X516" s="214"/>
      <c r="Y516" s="214"/>
      <c r="Z516" s="214"/>
      <c r="AA516" s="214"/>
      <c r="AB516" s="346"/>
      <c r="AC516" s="347"/>
      <c r="AF516" s="331"/>
    </row>
    <row r="517" spans="1:32" ht="12" customHeight="1" thickBot="1">
      <c r="A517" s="438">
        <f>A507+1</f>
        <v>52</v>
      </c>
      <c r="B517" s="420">
        <v>900</v>
      </c>
      <c r="C517" s="420">
        <v>90001</v>
      </c>
      <c r="D517" s="8"/>
      <c r="E517" s="446" t="s">
        <v>124</v>
      </c>
      <c r="F517" s="445" t="s">
        <v>125</v>
      </c>
      <c r="G517" s="427">
        <v>2009</v>
      </c>
      <c r="H517" s="9" t="s">
        <v>47</v>
      </c>
      <c r="I517" s="31" t="s">
        <v>59</v>
      </c>
      <c r="J517" s="32"/>
      <c r="K517" s="5"/>
      <c r="L517" s="192"/>
      <c r="M517" s="5"/>
      <c r="N517" s="192"/>
      <c r="O517" s="192"/>
      <c r="P517" s="193"/>
      <c r="Q517" s="343"/>
      <c r="R517" s="349"/>
      <c r="S517" s="345"/>
      <c r="T517" s="345"/>
      <c r="U517" s="345"/>
      <c r="V517" s="345"/>
      <c r="W517" s="345"/>
      <c r="X517" s="345"/>
      <c r="Y517" s="345"/>
      <c r="Z517" s="345"/>
      <c r="AA517" s="345"/>
      <c r="AB517" s="346"/>
      <c r="AC517" s="347"/>
      <c r="AF517" s="331"/>
    </row>
    <row r="518" spans="1:32" ht="13.5" thickBot="1">
      <c r="A518" s="439"/>
      <c r="B518" s="441"/>
      <c r="C518" s="441"/>
      <c r="D518" s="46"/>
      <c r="E518" s="447"/>
      <c r="F518" s="445"/>
      <c r="G518" s="428"/>
      <c r="H518" s="433">
        <v>0</v>
      </c>
      <c r="I518" s="33" t="s">
        <v>60</v>
      </c>
      <c r="J518" s="34">
        <f>1536778+37088</f>
        <v>1573866</v>
      </c>
      <c r="K518" s="1">
        <v>235658</v>
      </c>
      <c r="L518" s="194">
        <v>5995122</v>
      </c>
      <c r="M518" s="1">
        <v>2800768</v>
      </c>
      <c r="N518" s="194">
        <v>1964571</v>
      </c>
      <c r="O518" s="194">
        <f>L518+N518</f>
        <v>7959693</v>
      </c>
      <c r="P518" s="201">
        <f>O518/H521</f>
        <v>0.1462755414112841</v>
      </c>
      <c r="Q518" s="343"/>
      <c r="R518" s="349"/>
      <c r="S518" s="345"/>
      <c r="T518" s="345"/>
      <c r="U518" s="345"/>
      <c r="V518" s="345"/>
      <c r="W518" s="345"/>
      <c r="X518" s="345"/>
      <c r="Y518" s="345"/>
      <c r="Z518" s="345"/>
      <c r="AA518" s="345"/>
      <c r="AB518" s="346"/>
      <c r="AC518" s="350"/>
      <c r="AD518" s="350"/>
      <c r="AE518" s="350"/>
      <c r="AF518" s="331"/>
    </row>
    <row r="519" spans="1:32" ht="11.25" customHeight="1" thickBot="1">
      <c r="A519" s="439"/>
      <c r="B519" s="441"/>
      <c r="C519" s="441"/>
      <c r="D519" s="46"/>
      <c r="E519" s="447"/>
      <c r="F519" s="445"/>
      <c r="G519" s="428"/>
      <c r="H519" s="434"/>
      <c r="I519" s="33" t="s">
        <v>50</v>
      </c>
      <c r="J519" s="34"/>
      <c r="K519" s="1"/>
      <c r="L519" s="194"/>
      <c r="M519" s="1"/>
      <c r="N519" s="194"/>
      <c r="O519" s="194"/>
      <c r="P519" s="201"/>
      <c r="Q519" s="343"/>
      <c r="R519" s="349"/>
      <c r="S519" s="345"/>
      <c r="T519" s="345"/>
      <c r="U519" s="345"/>
      <c r="V519" s="345"/>
      <c r="W519" s="345"/>
      <c r="X519" s="345"/>
      <c r="Y519" s="345"/>
      <c r="Z519" s="345"/>
      <c r="AA519" s="345"/>
      <c r="AB519" s="346"/>
      <c r="AC519" s="350"/>
      <c r="AD519" s="350"/>
      <c r="AE519" s="350"/>
      <c r="AF519" s="331"/>
    </row>
    <row r="520" spans="1:32" ht="11.25" customHeight="1" thickBot="1">
      <c r="A520" s="439"/>
      <c r="B520" s="441"/>
      <c r="C520" s="441"/>
      <c r="D520" s="46"/>
      <c r="E520" s="447"/>
      <c r="F520" s="445"/>
      <c r="G520" s="428"/>
      <c r="H520" s="10" t="s">
        <v>51</v>
      </c>
      <c r="I520" s="33" t="s">
        <v>52</v>
      </c>
      <c r="J520" s="34"/>
      <c r="K520" s="1"/>
      <c r="L520" s="194"/>
      <c r="M520" s="1"/>
      <c r="N520" s="194"/>
      <c r="O520" s="194"/>
      <c r="P520" s="201"/>
      <c r="Q520" s="343"/>
      <c r="R520" s="349"/>
      <c r="S520" s="345"/>
      <c r="T520" s="345"/>
      <c r="U520" s="345"/>
      <c r="V520" s="345"/>
      <c r="W520" s="345"/>
      <c r="X520" s="345"/>
      <c r="Y520" s="345"/>
      <c r="Z520" s="345"/>
      <c r="AA520" s="345"/>
      <c r="AB520" s="346"/>
      <c r="AC520" s="350"/>
      <c r="AD520" s="350"/>
      <c r="AE520" s="350"/>
      <c r="AF520" s="331"/>
    </row>
    <row r="521" spans="1:32" ht="11.25" customHeight="1" thickBot="1">
      <c r="A521" s="439"/>
      <c r="B521" s="441"/>
      <c r="C521" s="441"/>
      <c r="D521" s="46"/>
      <c r="E521" s="447"/>
      <c r="F521" s="445"/>
      <c r="G521" s="428"/>
      <c r="H521" s="433">
        <v>54415748</v>
      </c>
      <c r="I521" s="33" t="s">
        <v>90</v>
      </c>
      <c r="J521" s="34"/>
      <c r="K521" s="1"/>
      <c r="L521" s="194"/>
      <c r="M521" s="1"/>
      <c r="N521" s="194"/>
      <c r="O521" s="194"/>
      <c r="P521" s="201"/>
      <c r="Q521" s="343"/>
      <c r="R521" s="349"/>
      <c r="S521" s="345"/>
      <c r="T521" s="345"/>
      <c r="U521" s="345"/>
      <c r="V521" s="345"/>
      <c r="W521" s="345"/>
      <c r="X521" s="345"/>
      <c r="Y521" s="345"/>
      <c r="Z521" s="345"/>
      <c r="AA521" s="345"/>
      <c r="AB521" s="346"/>
      <c r="AC521" s="350"/>
      <c r="AD521" s="350"/>
      <c r="AE521" s="350"/>
      <c r="AF521" s="331"/>
    </row>
    <row r="522" spans="1:32" ht="13.5" thickBot="1">
      <c r="A522" s="439"/>
      <c r="B522" s="441"/>
      <c r="C522" s="441"/>
      <c r="D522" s="46">
        <v>7</v>
      </c>
      <c r="E522" s="447"/>
      <c r="F522" s="445"/>
      <c r="G522" s="428">
        <v>2015</v>
      </c>
      <c r="H522" s="434"/>
      <c r="I522" s="33" t="s">
        <v>91</v>
      </c>
      <c r="J522" s="34">
        <v>3512014</v>
      </c>
      <c r="K522" s="1">
        <v>538553</v>
      </c>
      <c r="L522" s="194">
        <v>13615949</v>
      </c>
      <c r="M522" s="1">
        <v>6295062</v>
      </c>
      <c r="N522" s="194">
        <v>4417039</v>
      </c>
      <c r="O522" s="194">
        <f>L522+N522</f>
        <v>18032988</v>
      </c>
      <c r="P522" s="201">
        <f>O522/H521</f>
        <v>0.33139281665300274</v>
      </c>
      <c r="Q522" s="343"/>
      <c r="R522" s="349"/>
      <c r="S522" s="345"/>
      <c r="T522" s="345"/>
      <c r="U522" s="345"/>
      <c r="V522" s="345"/>
      <c r="W522" s="345"/>
      <c r="X522" s="345"/>
      <c r="Y522" s="345"/>
      <c r="Z522" s="345"/>
      <c r="AA522" s="345"/>
      <c r="AB522" s="346"/>
      <c r="AC522" s="350"/>
      <c r="AD522" s="350"/>
      <c r="AE522" s="350"/>
      <c r="AF522" s="331"/>
    </row>
    <row r="523" spans="1:32" ht="10.5" customHeight="1" thickBot="1">
      <c r="A523" s="439"/>
      <c r="B523" s="441"/>
      <c r="C523" s="441"/>
      <c r="D523" s="46"/>
      <c r="E523" s="447"/>
      <c r="F523" s="445"/>
      <c r="G523" s="428"/>
      <c r="H523" s="10" t="s">
        <v>55</v>
      </c>
      <c r="I523" s="33" t="s">
        <v>53</v>
      </c>
      <c r="J523" s="34"/>
      <c r="K523" s="1"/>
      <c r="L523" s="194"/>
      <c r="M523" s="1"/>
      <c r="N523" s="194"/>
      <c r="O523" s="194"/>
      <c r="P523" s="201"/>
      <c r="Q523" s="343"/>
      <c r="R523" s="349"/>
      <c r="S523" s="345"/>
      <c r="T523" s="345"/>
      <c r="U523" s="345"/>
      <c r="V523" s="345"/>
      <c r="W523" s="345"/>
      <c r="X523" s="345"/>
      <c r="Y523" s="345"/>
      <c r="Z523" s="345"/>
      <c r="AA523" s="345"/>
      <c r="AB523" s="346"/>
      <c r="AC523" s="350"/>
      <c r="AD523" s="350"/>
      <c r="AE523" s="350"/>
      <c r="AF523" s="331"/>
    </row>
    <row r="524" spans="1:32" ht="10.5" customHeight="1" thickBot="1">
      <c r="A524" s="439"/>
      <c r="B524" s="441"/>
      <c r="C524" s="441"/>
      <c r="D524" s="46"/>
      <c r="E524" s="447"/>
      <c r="F524" s="445"/>
      <c r="G524" s="428"/>
      <c r="H524" s="433">
        <f>H518+H521</f>
        <v>54415748</v>
      </c>
      <c r="I524" s="33" t="s">
        <v>54</v>
      </c>
      <c r="J524" s="34"/>
      <c r="K524" s="1"/>
      <c r="L524" s="194"/>
      <c r="M524" s="1"/>
      <c r="N524" s="194"/>
      <c r="O524" s="194"/>
      <c r="P524" s="201"/>
      <c r="Q524" s="343"/>
      <c r="R524" s="349"/>
      <c r="S524" s="345"/>
      <c r="T524" s="345"/>
      <c r="U524" s="345"/>
      <c r="V524" s="345"/>
      <c r="W524" s="345"/>
      <c r="X524" s="345"/>
      <c r="Y524" s="345"/>
      <c r="Z524" s="345"/>
      <c r="AA524" s="345"/>
      <c r="AB524" s="346"/>
      <c r="AC524" s="350"/>
      <c r="AD524" s="350"/>
      <c r="AE524" s="350"/>
      <c r="AF524" s="331"/>
    </row>
    <row r="525" spans="1:32" ht="10.5" customHeight="1" thickBot="1">
      <c r="A525" s="439"/>
      <c r="B525" s="441"/>
      <c r="C525" s="441"/>
      <c r="D525" s="46"/>
      <c r="E525" s="447"/>
      <c r="F525" s="445"/>
      <c r="G525" s="428"/>
      <c r="H525" s="436"/>
      <c r="I525" s="33" t="s">
        <v>56</v>
      </c>
      <c r="J525" s="35">
        <f aca="true" t="shared" si="38" ref="J525:N526">J517+J519+J521+J523</f>
        <v>0</v>
      </c>
      <c r="K525" s="2">
        <f t="shared" si="38"/>
        <v>0</v>
      </c>
      <c r="L525" s="197">
        <f t="shared" si="38"/>
        <v>0</v>
      </c>
      <c r="M525" s="2">
        <f t="shared" si="38"/>
        <v>0</v>
      </c>
      <c r="N525" s="2">
        <f t="shared" si="38"/>
        <v>0</v>
      </c>
      <c r="O525" s="197">
        <f>L525+N525</f>
        <v>0</v>
      </c>
      <c r="P525" s="202">
        <f>O525/H521</f>
        <v>0</v>
      </c>
      <c r="Q525" s="352"/>
      <c r="R525" s="349"/>
      <c r="S525" s="345"/>
      <c r="T525" s="214"/>
      <c r="U525" s="214"/>
      <c r="V525" s="214"/>
      <c r="W525" s="214"/>
      <c r="X525" s="214"/>
      <c r="Y525" s="214"/>
      <c r="Z525" s="214"/>
      <c r="AA525" s="214"/>
      <c r="AB525" s="346"/>
      <c r="AC525" s="350"/>
      <c r="AD525" s="350"/>
      <c r="AE525" s="350"/>
      <c r="AF525" s="331"/>
    </row>
    <row r="526" spans="1:32" ht="13.5" thickBot="1">
      <c r="A526" s="440"/>
      <c r="B526" s="421"/>
      <c r="C526" s="421"/>
      <c r="D526" s="47"/>
      <c r="E526" s="448"/>
      <c r="F526" s="445"/>
      <c r="G526" s="435"/>
      <c r="H526" s="437"/>
      <c r="I526" s="36" t="s">
        <v>57</v>
      </c>
      <c r="J526" s="37">
        <f t="shared" si="38"/>
        <v>5085880</v>
      </c>
      <c r="K526" s="3">
        <f t="shared" si="38"/>
        <v>774211</v>
      </c>
      <c r="L526" s="198">
        <f t="shared" si="38"/>
        <v>19611071</v>
      </c>
      <c r="M526" s="3">
        <f t="shared" si="38"/>
        <v>9095830</v>
      </c>
      <c r="N526" s="3">
        <f t="shared" si="38"/>
        <v>6381610</v>
      </c>
      <c r="O526" s="198">
        <f>L526+N526</f>
        <v>25992681</v>
      </c>
      <c r="P526" s="203">
        <f>O526/H521</f>
        <v>0.4776683580642868</v>
      </c>
      <c r="Q526" s="352"/>
      <c r="R526" s="349"/>
      <c r="S526" s="345"/>
      <c r="T526" s="214"/>
      <c r="U526" s="214"/>
      <c r="V526" s="214"/>
      <c r="W526" s="214"/>
      <c r="X526" s="214"/>
      <c r="Y526" s="214"/>
      <c r="Z526" s="214"/>
      <c r="AA526" s="214"/>
      <c r="AB526" s="346"/>
      <c r="AC526" s="351"/>
      <c r="AD526" s="351"/>
      <c r="AE526" s="351"/>
      <c r="AF526" s="331"/>
    </row>
    <row r="527" spans="1:32" ht="12.75" customHeight="1" thickBot="1">
      <c r="A527" s="438">
        <f>A517+1</f>
        <v>53</v>
      </c>
      <c r="B527" s="420">
        <v>900</v>
      </c>
      <c r="C527" s="420">
        <v>90004</v>
      </c>
      <c r="D527" s="8"/>
      <c r="E527" s="446" t="s">
        <v>180</v>
      </c>
      <c r="F527" s="445" t="s">
        <v>181</v>
      </c>
      <c r="G527" s="427">
        <v>2011</v>
      </c>
      <c r="H527" s="9" t="s">
        <v>47</v>
      </c>
      <c r="I527" s="31" t="s">
        <v>59</v>
      </c>
      <c r="J527" s="32"/>
      <c r="K527" s="5"/>
      <c r="L527" s="192"/>
      <c r="M527" s="5"/>
      <c r="N527" s="192"/>
      <c r="O527" s="192"/>
      <c r="P527" s="193"/>
      <c r="Q527" s="343"/>
      <c r="R527" s="349"/>
      <c r="S527" s="345"/>
      <c r="T527" s="345"/>
      <c r="U527" s="345"/>
      <c r="V527" s="345"/>
      <c r="W527" s="345"/>
      <c r="X527" s="345"/>
      <c r="Y527" s="345"/>
      <c r="Z527" s="345"/>
      <c r="AA527" s="345"/>
      <c r="AB527" s="346"/>
      <c r="AC527" s="347"/>
      <c r="AF527" s="331"/>
    </row>
    <row r="528" spans="1:32" ht="13.5" thickBot="1">
      <c r="A528" s="439"/>
      <c r="B528" s="441"/>
      <c r="C528" s="441"/>
      <c r="D528" s="46"/>
      <c r="E528" s="447"/>
      <c r="F528" s="445"/>
      <c r="G528" s="428"/>
      <c r="H528" s="433">
        <v>0</v>
      </c>
      <c r="I528" s="33" t="s">
        <v>60</v>
      </c>
      <c r="J528" s="34"/>
      <c r="K528" s="1">
        <v>2676</v>
      </c>
      <c r="L528" s="194">
        <v>2676</v>
      </c>
      <c r="M528" s="1">
        <f>85468+444128</f>
        <v>529596</v>
      </c>
      <c r="N528" s="194">
        <v>80000</v>
      </c>
      <c r="O528" s="194">
        <f>L528+N528</f>
        <v>82676</v>
      </c>
      <c r="P528" s="201">
        <f>O528/H531</f>
        <v>0.03746109507866621</v>
      </c>
      <c r="Q528" s="343"/>
      <c r="R528" s="349"/>
      <c r="S528" s="345"/>
      <c r="T528" s="345"/>
      <c r="U528" s="345"/>
      <c r="V528" s="345"/>
      <c r="W528" s="345"/>
      <c r="X528" s="345"/>
      <c r="Y528" s="345"/>
      <c r="Z528" s="345"/>
      <c r="AA528" s="345"/>
      <c r="AB528" s="346"/>
      <c r="AC528" s="347"/>
      <c r="AF528" s="331"/>
    </row>
    <row r="529" spans="1:32" ht="13.5" thickBot="1">
      <c r="A529" s="439"/>
      <c r="B529" s="441"/>
      <c r="C529" s="441"/>
      <c r="D529" s="46"/>
      <c r="E529" s="447"/>
      <c r="F529" s="445"/>
      <c r="G529" s="428"/>
      <c r="H529" s="434"/>
      <c r="I529" s="33" t="s">
        <v>50</v>
      </c>
      <c r="J529" s="34"/>
      <c r="K529" s="1"/>
      <c r="L529" s="194"/>
      <c r="M529" s="1"/>
      <c r="N529" s="194"/>
      <c r="O529" s="194"/>
      <c r="P529" s="201"/>
      <c r="Q529" s="343"/>
      <c r="R529" s="349"/>
      <c r="S529" s="345"/>
      <c r="T529" s="345"/>
      <c r="U529" s="345"/>
      <c r="V529" s="345"/>
      <c r="W529" s="345"/>
      <c r="X529" s="345"/>
      <c r="Y529" s="345"/>
      <c r="Z529" s="345"/>
      <c r="AA529" s="345"/>
      <c r="AB529" s="346"/>
      <c r="AC529" s="347"/>
      <c r="AF529" s="331"/>
    </row>
    <row r="530" spans="1:32" ht="13.5" thickBot="1">
      <c r="A530" s="439"/>
      <c r="B530" s="441"/>
      <c r="C530" s="441"/>
      <c r="D530" s="46"/>
      <c r="E530" s="447"/>
      <c r="F530" s="445"/>
      <c r="G530" s="428"/>
      <c r="H530" s="10" t="s">
        <v>51</v>
      </c>
      <c r="I530" s="33" t="s">
        <v>52</v>
      </c>
      <c r="J530" s="34"/>
      <c r="K530" s="1">
        <v>5351</v>
      </c>
      <c r="L530" s="194">
        <v>5351</v>
      </c>
      <c r="M530" s="1">
        <v>170934</v>
      </c>
      <c r="N530" s="194">
        <v>160000</v>
      </c>
      <c r="O530" s="194">
        <f>L530+N530</f>
        <v>165351</v>
      </c>
      <c r="P530" s="201">
        <f>O530/H531</f>
        <v>0.0749217370500815</v>
      </c>
      <c r="Q530" s="343"/>
      <c r="R530" s="349"/>
      <c r="S530" s="345"/>
      <c r="T530" s="345"/>
      <c r="U530" s="345"/>
      <c r="V530" s="345"/>
      <c r="W530" s="345"/>
      <c r="X530" s="345"/>
      <c r="Y530" s="345"/>
      <c r="Z530" s="345"/>
      <c r="AA530" s="345"/>
      <c r="AB530" s="346"/>
      <c r="AC530" s="347"/>
      <c r="AF530" s="331"/>
    </row>
    <row r="531" spans="1:32" ht="12" customHeight="1" thickBot="1">
      <c r="A531" s="439"/>
      <c r="B531" s="441"/>
      <c r="C531" s="441"/>
      <c r="D531" s="46"/>
      <c r="E531" s="447"/>
      <c r="F531" s="445"/>
      <c r="G531" s="428"/>
      <c r="H531" s="433">
        <v>2206983</v>
      </c>
      <c r="I531" s="33" t="s">
        <v>90</v>
      </c>
      <c r="J531" s="34"/>
      <c r="K531" s="1"/>
      <c r="L531" s="194"/>
      <c r="M531" s="1"/>
      <c r="N531" s="194"/>
      <c r="O531" s="194"/>
      <c r="P531" s="201"/>
      <c r="Q531" s="343"/>
      <c r="R531" s="349"/>
      <c r="S531" s="345"/>
      <c r="T531" s="345"/>
      <c r="U531" s="345"/>
      <c r="V531" s="345"/>
      <c r="W531" s="345"/>
      <c r="X531" s="345"/>
      <c r="Y531" s="345"/>
      <c r="Z531" s="345"/>
      <c r="AA531" s="345"/>
      <c r="AB531" s="346"/>
      <c r="AC531" s="347"/>
      <c r="AF531" s="331"/>
    </row>
    <row r="532" spans="1:32" ht="13.5" thickBot="1">
      <c r="A532" s="439"/>
      <c r="B532" s="441"/>
      <c r="C532" s="441"/>
      <c r="D532" s="46">
        <v>7</v>
      </c>
      <c r="E532" s="447"/>
      <c r="F532" s="445"/>
      <c r="G532" s="428">
        <v>2013</v>
      </c>
      <c r="H532" s="434"/>
      <c r="I532" s="33" t="s">
        <v>91</v>
      </c>
      <c r="J532" s="34"/>
      <c r="K532" s="1">
        <v>45480</v>
      </c>
      <c r="L532" s="194">
        <v>45480</v>
      </c>
      <c r="M532" s="1">
        <v>1452946</v>
      </c>
      <c r="N532" s="194">
        <v>1360000</v>
      </c>
      <c r="O532" s="194">
        <f>L532+N532</f>
        <v>1405480</v>
      </c>
      <c r="P532" s="201">
        <f>O532/H531</f>
        <v>0.6368331790503143</v>
      </c>
      <c r="Q532" s="343"/>
      <c r="R532" s="349"/>
      <c r="S532" s="345"/>
      <c r="T532" s="345"/>
      <c r="U532" s="345"/>
      <c r="V532" s="345"/>
      <c r="W532" s="345"/>
      <c r="X532" s="345"/>
      <c r="Y532" s="345"/>
      <c r="Z532" s="345"/>
      <c r="AA532" s="345"/>
      <c r="AB532" s="346"/>
      <c r="AC532" s="347"/>
      <c r="AF532" s="331"/>
    </row>
    <row r="533" spans="1:32" ht="10.5" customHeight="1" thickBot="1">
      <c r="A533" s="439"/>
      <c r="B533" s="441"/>
      <c r="C533" s="441"/>
      <c r="D533" s="46"/>
      <c r="E533" s="447"/>
      <c r="F533" s="445"/>
      <c r="G533" s="428"/>
      <c r="H533" s="10" t="s">
        <v>55</v>
      </c>
      <c r="I533" s="33" t="s">
        <v>53</v>
      </c>
      <c r="J533" s="34"/>
      <c r="K533" s="1"/>
      <c r="L533" s="194"/>
      <c r="M533" s="1"/>
      <c r="N533" s="194"/>
      <c r="O533" s="194"/>
      <c r="P533" s="201"/>
      <c r="Q533" s="343"/>
      <c r="R533" s="349"/>
      <c r="S533" s="345"/>
      <c r="T533" s="345"/>
      <c r="U533" s="345"/>
      <c r="V533" s="345"/>
      <c r="W533" s="345"/>
      <c r="X533" s="345"/>
      <c r="Y533" s="345"/>
      <c r="Z533" s="345"/>
      <c r="AA533" s="345"/>
      <c r="AB533" s="346"/>
      <c r="AC533" s="347"/>
      <c r="AF533" s="331"/>
    </row>
    <row r="534" spans="1:32" ht="10.5" customHeight="1" thickBot="1">
      <c r="A534" s="439"/>
      <c r="B534" s="441"/>
      <c r="C534" s="441"/>
      <c r="D534" s="46"/>
      <c r="E534" s="447"/>
      <c r="F534" s="445"/>
      <c r="G534" s="428"/>
      <c r="H534" s="433">
        <f>H528+H531</f>
        <v>2206983</v>
      </c>
      <c r="I534" s="33" t="s">
        <v>54</v>
      </c>
      <c r="J534" s="34"/>
      <c r="K534" s="1"/>
      <c r="L534" s="194"/>
      <c r="M534" s="1"/>
      <c r="N534" s="194"/>
      <c r="O534" s="194"/>
      <c r="P534" s="201"/>
      <c r="Q534" s="343"/>
      <c r="R534" s="349"/>
      <c r="S534" s="345"/>
      <c r="T534" s="345"/>
      <c r="U534" s="345"/>
      <c r="V534" s="345"/>
      <c r="W534" s="345"/>
      <c r="X534" s="345"/>
      <c r="Y534" s="345"/>
      <c r="Z534" s="345"/>
      <c r="AA534" s="345"/>
      <c r="AB534" s="346"/>
      <c r="AC534" s="347"/>
      <c r="AF534" s="331"/>
    </row>
    <row r="535" spans="1:32" ht="10.5" customHeight="1" thickBot="1">
      <c r="A535" s="439"/>
      <c r="B535" s="441"/>
      <c r="C535" s="441"/>
      <c r="D535" s="46"/>
      <c r="E535" s="447"/>
      <c r="F535" s="445"/>
      <c r="G535" s="428"/>
      <c r="H535" s="436"/>
      <c r="I535" s="33" t="s">
        <v>56</v>
      </c>
      <c r="J535" s="35">
        <f aca="true" t="shared" si="39" ref="J535:N536">J527+J529+J531+J533</f>
        <v>0</v>
      </c>
      <c r="K535" s="2">
        <f t="shared" si="39"/>
        <v>0</v>
      </c>
      <c r="L535" s="197">
        <f t="shared" si="39"/>
        <v>0</v>
      </c>
      <c r="M535" s="2">
        <f t="shared" si="39"/>
        <v>0</v>
      </c>
      <c r="N535" s="2">
        <f t="shared" si="39"/>
        <v>0</v>
      </c>
      <c r="O535" s="197">
        <f>L535+N535</f>
        <v>0</v>
      </c>
      <c r="P535" s="202">
        <f>O535/H531</f>
        <v>0</v>
      </c>
      <c r="Q535" s="352"/>
      <c r="R535" s="349"/>
      <c r="S535" s="345"/>
      <c r="T535" s="214"/>
      <c r="U535" s="214"/>
      <c r="V535" s="214"/>
      <c r="W535" s="214"/>
      <c r="X535" s="214"/>
      <c r="Y535" s="214"/>
      <c r="Z535" s="214"/>
      <c r="AA535" s="214"/>
      <c r="AB535" s="346"/>
      <c r="AC535" s="347"/>
      <c r="AF535" s="331"/>
    </row>
    <row r="536" spans="1:32" ht="13.5" thickBot="1">
      <c r="A536" s="440"/>
      <c r="B536" s="421"/>
      <c r="C536" s="421"/>
      <c r="D536" s="47"/>
      <c r="E536" s="448"/>
      <c r="F536" s="445"/>
      <c r="G536" s="435"/>
      <c r="H536" s="437"/>
      <c r="I536" s="36" t="s">
        <v>57</v>
      </c>
      <c r="J536" s="37">
        <f t="shared" si="39"/>
        <v>0</v>
      </c>
      <c r="K536" s="3">
        <f t="shared" si="39"/>
        <v>53507</v>
      </c>
      <c r="L536" s="198">
        <f t="shared" si="39"/>
        <v>53507</v>
      </c>
      <c r="M536" s="3">
        <f t="shared" si="39"/>
        <v>2153476</v>
      </c>
      <c r="N536" s="3">
        <f t="shared" si="39"/>
        <v>1600000</v>
      </c>
      <c r="O536" s="198">
        <f>L536+N536</f>
        <v>1653507</v>
      </c>
      <c r="P536" s="203">
        <f>O536/H531</f>
        <v>0.7492160111790621</v>
      </c>
      <c r="Q536" s="352"/>
      <c r="R536" s="349"/>
      <c r="S536" s="345"/>
      <c r="T536" s="214"/>
      <c r="U536" s="214"/>
      <c r="V536" s="214"/>
      <c r="W536" s="214"/>
      <c r="X536" s="214"/>
      <c r="Y536" s="214"/>
      <c r="Z536" s="214"/>
      <c r="AA536" s="214"/>
      <c r="AB536" s="346"/>
      <c r="AC536" s="347"/>
      <c r="AF536" s="331"/>
    </row>
    <row r="537" spans="1:32" ht="12" customHeight="1" thickBot="1">
      <c r="A537" s="438">
        <f>A527+1</f>
        <v>54</v>
      </c>
      <c r="B537" s="420">
        <v>900</v>
      </c>
      <c r="C537" s="420">
        <v>90095</v>
      </c>
      <c r="D537" s="8"/>
      <c r="E537" s="442" t="s">
        <v>67</v>
      </c>
      <c r="F537" s="445" t="s">
        <v>125</v>
      </c>
      <c r="G537" s="427">
        <v>2010</v>
      </c>
      <c r="H537" s="9" t="s">
        <v>47</v>
      </c>
      <c r="I537" s="31" t="s">
        <v>59</v>
      </c>
      <c r="J537" s="32"/>
      <c r="K537" s="5"/>
      <c r="L537" s="192"/>
      <c r="M537" s="5"/>
      <c r="N537" s="192"/>
      <c r="O537" s="192"/>
      <c r="P537" s="193"/>
      <c r="Q537" s="343"/>
      <c r="R537" s="349"/>
      <c r="S537" s="345"/>
      <c r="T537" s="345"/>
      <c r="U537" s="345"/>
      <c r="V537" s="345"/>
      <c r="W537" s="345"/>
      <c r="X537" s="345"/>
      <c r="Y537" s="345"/>
      <c r="Z537" s="345"/>
      <c r="AA537" s="345"/>
      <c r="AB537" s="346"/>
      <c r="AC537" s="347"/>
      <c r="AF537" s="331"/>
    </row>
    <row r="538" spans="1:32" ht="12" customHeight="1" thickBot="1">
      <c r="A538" s="439"/>
      <c r="B538" s="441"/>
      <c r="C538" s="441"/>
      <c r="D538" s="46"/>
      <c r="E538" s="443"/>
      <c r="F538" s="445"/>
      <c r="G538" s="428"/>
      <c r="H538" s="433">
        <v>0</v>
      </c>
      <c r="I538" s="33" t="s">
        <v>60</v>
      </c>
      <c r="J538" s="34"/>
      <c r="K538" s="1">
        <v>0</v>
      </c>
      <c r="L538" s="194"/>
      <c r="M538" s="1"/>
      <c r="N538" s="194"/>
      <c r="O538" s="194"/>
      <c r="P538" s="201"/>
      <c r="Q538" s="343"/>
      <c r="R538" s="349"/>
      <c r="S538" s="345"/>
      <c r="T538" s="345"/>
      <c r="U538" s="345"/>
      <c r="V538" s="345"/>
      <c r="W538" s="345"/>
      <c r="X538" s="345"/>
      <c r="Y538" s="345"/>
      <c r="Z538" s="345"/>
      <c r="AA538" s="345"/>
      <c r="AB538" s="346"/>
      <c r="AC538" s="350"/>
      <c r="AD538" s="350"/>
      <c r="AE538" s="350"/>
      <c r="AF538" s="331"/>
    </row>
    <row r="539" spans="1:32" ht="12" customHeight="1" thickBot="1">
      <c r="A539" s="439"/>
      <c r="B539" s="441"/>
      <c r="C539" s="441"/>
      <c r="D539" s="46"/>
      <c r="E539" s="443"/>
      <c r="F539" s="445"/>
      <c r="G539" s="428"/>
      <c r="H539" s="434"/>
      <c r="I539" s="33" t="s">
        <v>50</v>
      </c>
      <c r="J539" s="34"/>
      <c r="K539" s="1"/>
      <c r="L539" s="194"/>
      <c r="M539" s="1"/>
      <c r="N539" s="194"/>
      <c r="O539" s="194"/>
      <c r="P539" s="201"/>
      <c r="Q539" s="343"/>
      <c r="R539" s="349"/>
      <c r="S539" s="345"/>
      <c r="T539" s="345"/>
      <c r="U539" s="345"/>
      <c r="V539" s="345"/>
      <c r="W539" s="345"/>
      <c r="X539" s="345"/>
      <c r="Y539" s="345"/>
      <c r="Z539" s="345"/>
      <c r="AA539" s="345"/>
      <c r="AB539" s="346"/>
      <c r="AC539" s="350"/>
      <c r="AD539" s="350"/>
      <c r="AE539" s="350"/>
      <c r="AF539" s="331"/>
    </row>
    <row r="540" spans="1:32" ht="12" customHeight="1" thickBot="1">
      <c r="A540" s="439"/>
      <c r="B540" s="441"/>
      <c r="C540" s="441"/>
      <c r="D540" s="46"/>
      <c r="E540" s="443"/>
      <c r="F540" s="445"/>
      <c r="G540" s="428"/>
      <c r="H540" s="10" t="s">
        <v>51</v>
      </c>
      <c r="I540" s="33" t="s">
        <v>52</v>
      </c>
      <c r="J540" s="34"/>
      <c r="K540" s="1">
        <v>0</v>
      </c>
      <c r="L540" s="194"/>
      <c r="M540" s="1"/>
      <c r="N540" s="194"/>
      <c r="O540" s="194"/>
      <c r="P540" s="201"/>
      <c r="Q540" s="343"/>
      <c r="R540" s="349"/>
      <c r="S540" s="345"/>
      <c r="T540" s="345"/>
      <c r="U540" s="345"/>
      <c r="V540" s="345"/>
      <c r="W540" s="345"/>
      <c r="X540" s="345"/>
      <c r="Y540" s="345"/>
      <c r="Z540" s="345"/>
      <c r="AA540" s="345"/>
      <c r="AB540" s="346"/>
      <c r="AC540" s="350"/>
      <c r="AD540" s="350"/>
      <c r="AE540" s="350"/>
      <c r="AF540" s="331"/>
    </row>
    <row r="541" spans="1:32" ht="12" customHeight="1" thickBot="1">
      <c r="A541" s="439"/>
      <c r="B541" s="441"/>
      <c r="C541" s="441"/>
      <c r="D541" s="46"/>
      <c r="E541" s="443"/>
      <c r="F541" s="445"/>
      <c r="G541" s="428"/>
      <c r="H541" s="433">
        <v>0</v>
      </c>
      <c r="I541" s="33" t="s">
        <v>90</v>
      </c>
      <c r="J541" s="34"/>
      <c r="K541" s="1"/>
      <c r="L541" s="194"/>
      <c r="M541" s="1"/>
      <c r="N541" s="194"/>
      <c r="O541" s="194"/>
      <c r="P541" s="201"/>
      <c r="Q541" s="343"/>
      <c r="R541" s="349"/>
      <c r="S541" s="345"/>
      <c r="T541" s="345"/>
      <c r="U541" s="345"/>
      <c r="V541" s="345"/>
      <c r="W541" s="345"/>
      <c r="X541" s="345"/>
      <c r="Y541" s="345"/>
      <c r="Z541" s="345"/>
      <c r="AA541" s="345"/>
      <c r="AB541" s="346"/>
      <c r="AC541" s="350"/>
      <c r="AD541" s="350"/>
      <c r="AE541" s="350"/>
      <c r="AF541" s="331"/>
    </row>
    <row r="542" spans="1:32" ht="12" customHeight="1" thickBot="1">
      <c r="A542" s="439"/>
      <c r="B542" s="441"/>
      <c r="C542" s="441"/>
      <c r="D542" s="46">
        <v>7</v>
      </c>
      <c r="E542" s="443"/>
      <c r="F542" s="445"/>
      <c r="G542" s="428">
        <v>2014</v>
      </c>
      <c r="H542" s="434"/>
      <c r="I542" s="33" t="s">
        <v>91</v>
      </c>
      <c r="J542" s="34"/>
      <c r="K542" s="1">
        <v>0</v>
      </c>
      <c r="L542" s="194"/>
      <c r="M542" s="1"/>
      <c r="N542" s="194"/>
      <c r="O542" s="194"/>
      <c r="P542" s="201"/>
      <c r="Q542" s="343"/>
      <c r="R542" s="349"/>
      <c r="S542" s="345"/>
      <c r="T542" s="345"/>
      <c r="U542" s="345"/>
      <c r="V542" s="345"/>
      <c r="W542" s="345"/>
      <c r="X542" s="345"/>
      <c r="Y542" s="345"/>
      <c r="Z542" s="345"/>
      <c r="AA542" s="345"/>
      <c r="AB542" s="346"/>
      <c r="AC542" s="350"/>
      <c r="AD542" s="350"/>
      <c r="AE542" s="350"/>
      <c r="AF542" s="331"/>
    </row>
    <row r="543" spans="1:32" ht="12" customHeight="1" thickBot="1">
      <c r="A543" s="439"/>
      <c r="B543" s="441"/>
      <c r="C543" s="441"/>
      <c r="D543" s="46"/>
      <c r="E543" s="443"/>
      <c r="F543" s="445"/>
      <c r="G543" s="428"/>
      <c r="H543" s="10" t="s">
        <v>55</v>
      </c>
      <c r="I543" s="33" t="s">
        <v>53</v>
      </c>
      <c r="J543" s="34"/>
      <c r="K543" s="1"/>
      <c r="L543" s="194"/>
      <c r="M543" s="1"/>
      <c r="N543" s="194"/>
      <c r="O543" s="194"/>
      <c r="P543" s="201"/>
      <c r="Q543" s="343"/>
      <c r="R543" s="349"/>
      <c r="S543" s="345"/>
      <c r="T543" s="345"/>
      <c r="U543" s="345"/>
      <c r="V543" s="345"/>
      <c r="W543" s="345"/>
      <c r="X543" s="345"/>
      <c r="Y543" s="345"/>
      <c r="Z543" s="345"/>
      <c r="AA543" s="345"/>
      <c r="AB543" s="346"/>
      <c r="AC543" s="350"/>
      <c r="AD543" s="350"/>
      <c r="AE543" s="350"/>
      <c r="AF543" s="331"/>
    </row>
    <row r="544" spans="1:32" ht="12" customHeight="1" thickBot="1">
      <c r="A544" s="439"/>
      <c r="B544" s="441"/>
      <c r="C544" s="441"/>
      <c r="D544" s="46"/>
      <c r="E544" s="443"/>
      <c r="F544" s="445"/>
      <c r="G544" s="428"/>
      <c r="H544" s="433">
        <v>0</v>
      </c>
      <c r="I544" s="33" t="s">
        <v>54</v>
      </c>
      <c r="J544" s="34"/>
      <c r="K544" s="1"/>
      <c r="L544" s="194"/>
      <c r="M544" s="1"/>
      <c r="N544" s="194"/>
      <c r="O544" s="194"/>
      <c r="P544" s="201"/>
      <c r="Q544" s="343"/>
      <c r="R544" s="349"/>
      <c r="S544" s="345"/>
      <c r="T544" s="345"/>
      <c r="U544" s="345"/>
      <c r="V544" s="345"/>
      <c r="W544" s="345"/>
      <c r="X544" s="345"/>
      <c r="Y544" s="345"/>
      <c r="Z544" s="345"/>
      <c r="AA544" s="345"/>
      <c r="AB544" s="346"/>
      <c r="AC544" s="350"/>
      <c r="AD544" s="350"/>
      <c r="AE544" s="350"/>
      <c r="AF544" s="331"/>
    </row>
    <row r="545" spans="1:32" ht="12" customHeight="1" thickBot="1">
      <c r="A545" s="439"/>
      <c r="B545" s="441"/>
      <c r="C545" s="441"/>
      <c r="D545" s="46"/>
      <c r="E545" s="443"/>
      <c r="F545" s="445"/>
      <c r="G545" s="428"/>
      <c r="H545" s="436"/>
      <c r="I545" s="33" t="s">
        <v>56</v>
      </c>
      <c r="J545" s="35">
        <f>J537+J539+J541+J543</f>
        <v>0</v>
      </c>
      <c r="K545" s="2"/>
      <c r="L545" s="197">
        <f>L537+L539+L541+L543</f>
        <v>0</v>
      </c>
      <c r="M545" s="2">
        <f>M537+M539+M541+M543</f>
        <v>0</v>
      </c>
      <c r="N545" s="197">
        <v>0</v>
      </c>
      <c r="O545" s="197">
        <v>0</v>
      </c>
      <c r="P545" s="202">
        <v>0</v>
      </c>
      <c r="Q545" s="352"/>
      <c r="R545" s="349"/>
      <c r="S545" s="345"/>
      <c r="T545" s="214"/>
      <c r="U545" s="214"/>
      <c r="V545" s="214"/>
      <c r="W545" s="214"/>
      <c r="X545" s="214"/>
      <c r="Y545" s="214"/>
      <c r="Z545" s="214"/>
      <c r="AA545" s="214"/>
      <c r="AB545" s="346"/>
      <c r="AC545" s="353"/>
      <c r="AD545" s="353"/>
      <c r="AE545" s="353"/>
      <c r="AF545" s="331"/>
    </row>
    <row r="546" spans="1:32" ht="12" customHeight="1" thickBot="1">
      <c r="A546" s="440"/>
      <c r="B546" s="421"/>
      <c r="C546" s="421"/>
      <c r="D546" s="47"/>
      <c r="E546" s="444"/>
      <c r="F546" s="445"/>
      <c r="G546" s="435"/>
      <c r="H546" s="437"/>
      <c r="I546" s="36" t="s">
        <v>57</v>
      </c>
      <c r="J546" s="37">
        <f>J538+J540+J542+J544</f>
        <v>0</v>
      </c>
      <c r="K546" s="3">
        <f>K538+K540+K542+K544</f>
        <v>0</v>
      </c>
      <c r="L546" s="198">
        <f>L538+L540+L542+L544</f>
        <v>0</v>
      </c>
      <c r="M546" s="3">
        <f>M538+M540+M542+M544</f>
        <v>0</v>
      </c>
      <c r="N546" s="198">
        <v>0</v>
      </c>
      <c r="O546" s="198">
        <v>0</v>
      </c>
      <c r="P546" s="203">
        <v>0</v>
      </c>
      <c r="Q546" s="352"/>
      <c r="R546" s="349"/>
      <c r="S546" s="345"/>
      <c r="T546" s="214"/>
      <c r="U546" s="214"/>
      <c r="V546" s="214"/>
      <c r="W546" s="214"/>
      <c r="X546" s="214"/>
      <c r="Y546" s="214"/>
      <c r="Z546" s="214"/>
      <c r="AA546" s="214"/>
      <c r="AB546" s="346"/>
      <c r="AC546" s="353"/>
      <c r="AD546" s="353"/>
      <c r="AE546" s="353"/>
      <c r="AF546" s="331"/>
    </row>
    <row r="547" spans="1:32" ht="11.25" customHeight="1" thickBot="1">
      <c r="A547" s="438">
        <f>A537+1</f>
        <v>55</v>
      </c>
      <c r="B547" s="420">
        <v>900</v>
      </c>
      <c r="C547" s="420">
        <v>90095</v>
      </c>
      <c r="D547" s="8"/>
      <c r="E547" s="442" t="s">
        <v>68</v>
      </c>
      <c r="F547" s="445" t="s">
        <v>125</v>
      </c>
      <c r="G547" s="427">
        <v>2010</v>
      </c>
      <c r="H547" s="9" t="s">
        <v>47</v>
      </c>
      <c r="I547" s="31" t="s">
        <v>59</v>
      </c>
      <c r="J547" s="32"/>
      <c r="K547" s="5"/>
      <c r="L547" s="192"/>
      <c r="M547" s="5"/>
      <c r="N547" s="192"/>
      <c r="O547" s="192"/>
      <c r="P547" s="193"/>
      <c r="Q547" s="343"/>
      <c r="R547" s="349"/>
      <c r="S547" s="345"/>
      <c r="T547" s="345"/>
      <c r="U547" s="345"/>
      <c r="V547" s="345"/>
      <c r="W547" s="345"/>
      <c r="X547" s="345"/>
      <c r="Y547" s="345"/>
      <c r="Z547" s="345"/>
      <c r="AA547" s="345"/>
      <c r="AB547" s="346"/>
      <c r="AC547" s="350"/>
      <c r="AD547" s="373"/>
      <c r="AE547" s="373"/>
      <c r="AF547" s="331"/>
    </row>
    <row r="548" spans="1:32" ht="11.25" customHeight="1" thickBot="1">
      <c r="A548" s="439"/>
      <c r="B548" s="441"/>
      <c r="C548" s="441"/>
      <c r="D548" s="46"/>
      <c r="E548" s="443"/>
      <c r="F548" s="445"/>
      <c r="G548" s="428"/>
      <c r="H548" s="433">
        <v>0</v>
      </c>
      <c r="I548" s="33" t="s">
        <v>60</v>
      </c>
      <c r="J548" s="34"/>
      <c r="K548" s="1">
        <v>0</v>
      </c>
      <c r="L548" s="194"/>
      <c r="M548" s="1"/>
      <c r="N548" s="194"/>
      <c r="O548" s="194"/>
      <c r="P548" s="201"/>
      <c r="Q548" s="343"/>
      <c r="R548" s="349"/>
      <c r="S548" s="345"/>
      <c r="T548" s="345"/>
      <c r="U548" s="345"/>
      <c r="V548" s="345"/>
      <c r="W548" s="345"/>
      <c r="X548" s="345"/>
      <c r="Y548" s="345"/>
      <c r="Z548" s="345"/>
      <c r="AA548" s="345"/>
      <c r="AB548" s="346"/>
      <c r="AC548" s="350"/>
      <c r="AD548" s="350"/>
      <c r="AE548" s="350"/>
      <c r="AF548" s="331"/>
    </row>
    <row r="549" spans="1:32" ht="12" customHeight="1" thickBot="1">
      <c r="A549" s="439"/>
      <c r="B549" s="441"/>
      <c r="C549" s="441"/>
      <c r="D549" s="46"/>
      <c r="E549" s="443"/>
      <c r="F549" s="445"/>
      <c r="G549" s="428"/>
      <c r="H549" s="434"/>
      <c r="I549" s="33" t="s">
        <v>50</v>
      </c>
      <c r="J549" s="34"/>
      <c r="K549" s="1"/>
      <c r="L549" s="194"/>
      <c r="M549" s="1"/>
      <c r="N549" s="194"/>
      <c r="O549" s="194"/>
      <c r="P549" s="201"/>
      <c r="Q549" s="343"/>
      <c r="R549" s="349"/>
      <c r="S549" s="345"/>
      <c r="T549" s="345"/>
      <c r="U549" s="345"/>
      <c r="V549" s="345"/>
      <c r="W549" s="345"/>
      <c r="X549" s="345"/>
      <c r="Y549" s="345"/>
      <c r="Z549" s="345"/>
      <c r="AA549" s="345"/>
      <c r="AB549" s="346"/>
      <c r="AC549" s="350"/>
      <c r="AD549" s="350"/>
      <c r="AE549" s="350"/>
      <c r="AF549" s="331"/>
    </row>
    <row r="550" spans="1:32" ht="12" customHeight="1" thickBot="1">
      <c r="A550" s="439"/>
      <c r="B550" s="441"/>
      <c r="C550" s="441"/>
      <c r="D550" s="46"/>
      <c r="E550" s="443"/>
      <c r="F550" s="445"/>
      <c r="G550" s="428"/>
      <c r="H550" s="10" t="s">
        <v>51</v>
      </c>
      <c r="I550" s="33" t="s">
        <v>52</v>
      </c>
      <c r="J550" s="34"/>
      <c r="K550" s="1">
        <v>0</v>
      </c>
      <c r="L550" s="194"/>
      <c r="M550" s="1"/>
      <c r="N550" s="194"/>
      <c r="O550" s="194"/>
      <c r="P550" s="201"/>
      <c r="Q550" s="343"/>
      <c r="R550" s="349"/>
      <c r="S550" s="345"/>
      <c r="T550" s="345"/>
      <c r="U550" s="345"/>
      <c r="V550" s="345"/>
      <c r="W550" s="345"/>
      <c r="X550" s="345"/>
      <c r="Y550" s="345"/>
      <c r="Z550" s="345"/>
      <c r="AA550" s="345"/>
      <c r="AB550" s="346"/>
      <c r="AC550" s="350"/>
      <c r="AD550" s="350"/>
      <c r="AE550" s="350"/>
      <c r="AF550" s="331"/>
    </row>
    <row r="551" spans="1:32" ht="12" customHeight="1" thickBot="1">
      <c r="A551" s="439"/>
      <c r="B551" s="441"/>
      <c r="C551" s="441"/>
      <c r="D551" s="46"/>
      <c r="E551" s="443"/>
      <c r="F551" s="445"/>
      <c r="G551" s="428"/>
      <c r="H551" s="433">
        <v>0</v>
      </c>
      <c r="I551" s="33" t="s">
        <v>90</v>
      </c>
      <c r="J551" s="34"/>
      <c r="K551" s="1"/>
      <c r="L551" s="194"/>
      <c r="M551" s="1"/>
      <c r="N551" s="194"/>
      <c r="O551" s="194"/>
      <c r="P551" s="201"/>
      <c r="Q551" s="343"/>
      <c r="R551" s="349"/>
      <c r="S551" s="345"/>
      <c r="T551" s="345"/>
      <c r="U551" s="345"/>
      <c r="V551" s="345"/>
      <c r="W551" s="345"/>
      <c r="X551" s="345"/>
      <c r="Y551" s="345"/>
      <c r="Z551" s="345"/>
      <c r="AA551" s="345"/>
      <c r="AB551" s="346"/>
      <c r="AC551" s="350"/>
      <c r="AD551" s="350"/>
      <c r="AE551" s="350"/>
      <c r="AF551" s="331"/>
    </row>
    <row r="552" spans="1:32" ht="12" customHeight="1" thickBot="1">
      <c r="A552" s="439"/>
      <c r="B552" s="441"/>
      <c r="C552" s="441"/>
      <c r="D552" s="46">
        <v>7</v>
      </c>
      <c r="E552" s="443"/>
      <c r="F552" s="445"/>
      <c r="G552" s="428">
        <v>2014</v>
      </c>
      <c r="H552" s="434"/>
      <c r="I552" s="33" t="s">
        <v>91</v>
      </c>
      <c r="J552" s="34"/>
      <c r="K552" s="1">
        <v>0</v>
      </c>
      <c r="L552" s="194"/>
      <c r="M552" s="1"/>
      <c r="N552" s="194"/>
      <c r="O552" s="194"/>
      <c r="P552" s="201"/>
      <c r="Q552" s="343"/>
      <c r="R552" s="349"/>
      <c r="S552" s="345"/>
      <c r="T552" s="345"/>
      <c r="U552" s="345"/>
      <c r="V552" s="345"/>
      <c r="W552" s="345"/>
      <c r="X552" s="345"/>
      <c r="Y552" s="345"/>
      <c r="Z552" s="345"/>
      <c r="AA552" s="345"/>
      <c r="AB552" s="346"/>
      <c r="AC552" s="350"/>
      <c r="AD552" s="350"/>
      <c r="AE552" s="350"/>
      <c r="AF552" s="331"/>
    </row>
    <row r="553" spans="1:32" ht="12" customHeight="1" thickBot="1">
      <c r="A553" s="439"/>
      <c r="B553" s="441"/>
      <c r="C553" s="441"/>
      <c r="D553" s="46"/>
      <c r="E553" s="443"/>
      <c r="F553" s="445"/>
      <c r="G553" s="428"/>
      <c r="H553" s="10" t="s">
        <v>55</v>
      </c>
      <c r="I553" s="33" t="s">
        <v>53</v>
      </c>
      <c r="J553" s="34"/>
      <c r="K553" s="1"/>
      <c r="L553" s="194"/>
      <c r="M553" s="1"/>
      <c r="N553" s="194"/>
      <c r="O553" s="194"/>
      <c r="P553" s="201"/>
      <c r="Q553" s="343"/>
      <c r="R553" s="349"/>
      <c r="S553" s="345"/>
      <c r="T553" s="345"/>
      <c r="U553" s="345"/>
      <c r="V553" s="345"/>
      <c r="W553" s="345"/>
      <c r="X553" s="345"/>
      <c r="Y553" s="345"/>
      <c r="Z553" s="345"/>
      <c r="AA553" s="345"/>
      <c r="AB553" s="346"/>
      <c r="AC553" s="350"/>
      <c r="AD553" s="350"/>
      <c r="AE553" s="350"/>
      <c r="AF553" s="331"/>
    </row>
    <row r="554" spans="1:32" ht="12" customHeight="1" thickBot="1">
      <c r="A554" s="439"/>
      <c r="B554" s="441"/>
      <c r="C554" s="441"/>
      <c r="D554" s="46"/>
      <c r="E554" s="443"/>
      <c r="F554" s="445"/>
      <c r="G554" s="428"/>
      <c r="H554" s="433">
        <v>0</v>
      </c>
      <c r="I554" s="33" t="s">
        <v>54</v>
      </c>
      <c r="J554" s="34"/>
      <c r="K554" s="1"/>
      <c r="L554" s="194"/>
      <c r="M554" s="1"/>
      <c r="N554" s="194"/>
      <c r="O554" s="194"/>
      <c r="P554" s="201"/>
      <c r="Q554" s="343"/>
      <c r="R554" s="349"/>
      <c r="S554" s="345"/>
      <c r="T554" s="345"/>
      <c r="U554" s="345"/>
      <c r="V554" s="345"/>
      <c r="W554" s="345"/>
      <c r="X554" s="345"/>
      <c r="Y554" s="345"/>
      <c r="Z554" s="345"/>
      <c r="AA554" s="345"/>
      <c r="AB554" s="346"/>
      <c r="AC554" s="350"/>
      <c r="AD554" s="350"/>
      <c r="AE554" s="350"/>
      <c r="AF554" s="331"/>
    </row>
    <row r="555" spans="1:32" ht="12" customHeight="1" thickBot="1">
      <c r="A555" s="439"/>
      <c r="B555" s="441"/>
      <c r="C555" s="441"/>
      <c r="D555" s="46"/>
      <c r="E555" s="443"/>
      <c r="F555" s="445"/>
      <c r="G555" s="428"/>
      <c r="H555" s="436"/>
      <c r="I555" s="33" t="s">
        <v>56</v>
      </c>
      <c r="J555" s="35">
        <f aca="true" t="shared" si="40" ref="J555:M556">J547+J549+J551+J553</f>
        <v>0</v>
      </c>
      <c r="K555" s="2">
        <f t="shared" si="40"/>
        <v>0</v>
      </c>
      <c r="L555" s="197">
        <f t="shared" si="40"/>
        <v>0</v>
      </c>
      <c r="M555" s="2">
        <f t="shared" si="40"/>
        <v>0</v>
      </c>
      <c r="N555" s="197">
        <v>0</v>
      </c>
      <c r="O555" s="197">
        <v>0</v>
      </c>
      <c r="P555" s="202">
        <v>0</v>
      </c>
      <c r="Q555" s="352"/>
      <c r="R555" s="349"/>
      <c r="S555" s="345"/>
      <c r="T555" s="214"/>
      <c r="U555" s="214"/>
      <c r="V555" s="214"/>
      <c r="W555" s="214"/>
      <c r="X555" s="214"/>
      <c r="Y555" s="214"/>
      <c r="Z555" s="214"/>
      <c r="AA555" s="214"/>
      <c r="AB555" s="346"/>
      <c r="AC555" s="353"/>
      <c r="AD555" s="353"/>
      <c r="AE555" s="353"/>
      <c r="AF555" s="331"/>
    </row>
    <row r="556" spans="1:32" ht="12" customHeight="1" thickBot="1">
      <c r="A556" s="440"/>
      <c r="B556" s="421"/>
      <c r="C556" s="421"/>
      <c r="D556" s="47"/>
      <c r="E556" s="444"/>
      <c r="F556" s="445"/>
      <c r="G556" s="435"/>
      <c r="H556" s="437"/>
      <c r="I556" s="36" t="s">
        <v>57</v>
      </c>
      <c r="J556" s="37">
        <f t="shared" si="40"/>
        <v>0</v>
      </c>
      <c r="K556" s="3">
        <f t="shared" si="40"/>
        <v>0</v>
      </c>
      <c r="L556" s="198">
        <f t="shared" si="40"/>
        <v>0</v>
      </c>
      <c r="M556" s="3">
        <f t="shared" si="40"/>
        <v>0</v>
      </c>
      <c r="N556" s="198">
        <v>0</v>
      </c>
      <c r="O556" s="198">
        <v>0</v>
      </c>
      <c r="P556" s="203">
        <v>0</v>
      </c>
      <c r="Q556" s="352"/>
      <c r="R556" s="349"/>
      <c r="S556" s="345"/>
      <c r="T556" s="214"/>
      <c r="U556" s="214"/>
      <c r="V556" s="214"/>
      <c r="W556" s="214"/>
      <c r="X556" s="214"/>
      <c r="Y556" s="214"/>
      <c r="Z556" s="214"/>
      <c r="AA556" s="214"/>
      <c r="AB556" s="346"/>
      <c r="AC556" s="353"/>
      <c r="AD556" s="353"/>
      <c r="AE556" s="353"/>
      <c r="AF556" s="331"/>
    </row>
    <row r="557" spans="1:32" ht="14.25" customHeight="1" thickBot="1">
      <c r="A557" s="438">
        <f>A547+1</f>
        <v>56</v>
      </c>
      <c r="B557" s="420">
        <v>900</v>
      </c>
      <c r="C557" s="420">
        <v>90095</v>
      </c>
      <c r="D557" s="8"/>
      <c r="E557" s="442" t="s">
        <v>69</v>
      </c>
      <c r="F557" s="445" t="s">
        <v>125</v>
      </c>
      <c r="G557" s="427">
        <v>2010</v>
      </c>
      <c r="H557" s="9" t="s">
        <v>47</v>
      </c>
      <c r="I557" s="31" t="s">
        <v>59</v>
      </c>
      <c r="J557" s="32"/>
      <c r="K557" s="5"/>
      <c r="L557" s="192"/>
      <c r="M557" s="5"/>
      <c r="N557" s="192"/>
      <c r="O557" s="192"/>
      <c r="P557" s="193"/>
      <c r="Q557" s="343"/>
      <c r="R557" s="349"/>
      <c r="S557" s="345"/>
      <c r="T557" s="345"/>
      <c r="U557" s="345"/>
      <c r="V557" s="345"/>
      <c r="W557" s="345"/>
      <c r="X557" s="345"/>
      <c r="Y557" s="345"/>
      <c r="Z557" s="345"/>
      <c r="AA557" s="345"/>
      <c r="AB557" s="346"/>
      <c r="AC557" s="347"/>
      <c r="AF557" s="331"/>
    </row>
    <row r="558" spans="1:32" ht="13.5" thickBot="1">
      <c r="A558" s="439"/>
      <c r="B558" s="441"/>
      <c r="C558" s="441"/>
      <c r="D558" s="46"/>
      <c r="E558" s="443"/>
      <c r="F558" s="445"/>
      <c r="G558" s="428"/>
      <c r="H558" s="433">
        <v>0</v>
      </c>
      <c r="I558" s="33" t="s">
        <v>60</v>
      </c>
      <c r="J558" s="34"/>
      <c r="K558" s="1">
        <v>5290</v>
      </c>
      <c r="L558" s="194">
        <v>14490</v>
      </c>
      <c r="M558" s="1">
        <v>714</v>
      </c>
      <c r="N558" s="194">
        <v>460</v>
      </c>
      <c r="O558" s="194">
        <f>L558+N558</f>
        <v>14950</v>
      </c>
      <c r="P558" s="201">
        <f>O558/H561</f>
        <v>0.0034185298035202855</v>
      </c>
      <c r="Q558" s="343"/>
      <c r="R558" s="349"/>
      <c r="S558" s="345"/>
      <c r="T558" s="345"/>
      <c r="U558" s="345"/>
      <c r="V558" s="345"/>
      <c r="W558" s="345"/>
      <c r="X558" s="345"/>
      <c r="Y558" s="345"/>
      <c r="Z558" s="345"/>
      <c r="AA558" s="345"/>
      <c r="AB558" s="346"/>
      <c r="AC558" s="350"/>
      <c r="AD558" s="350"/>
      <c r="AE558" s="350"/>
      <c r="AF558" s="331"/>
    </row>
    <row r="559" spans="1:32" ht="13.5" thickBot="1">
      <c r="A559" s="439"/>
      <c r="B559" s="441"/>
      <c r="C559" s="441"/>
      <c r="D559" s="46"/>
      <c r="E559" s="443"/>
      <c r="F559" s="445"/>
      <c r="G559" s="428"/>
      <c r="H559" s="434"/>
      <c r="I559" s="33" t="s">
        <v>50</v>
      </c>
      <c r="J559" s="34"/>
      <c r="K559" s="1"/>
      <c r="L559" s="194"/>
      <c r="M559" s="1"/>
      <c r="N559" s="194"/>
      <c r="O559" s="194"/>
      <c r="P559" s="201"/>
      <c r="Q559" s="343"/>
      <c r="R559" s="349"/>
      <c r="S559" s="345"/>
      <c r="T559" s="345"/>
      <c r="U559" s="345"/>
      <c r="V559" s="345"/>
      <c r="W559" s="345"/>
      <c r="X559" s="345"/>
      <c r="Y559" s="345"/>
      <c r="Z559" s="345"/>
      <c r="AA559" s="345"/>
      <c r="AB559" s="346"/>
      <c r="AC559" s="350"/>
      <c r="AD559" s="350"/>
      <c r="AE559" s="350"/>
      <c r="AF559" s="331"/>
    </row>
    <row r="560" spans="1:32" ht="13.5" thickBot="1">
      <c r="A560" s="439"/>
      <c r="B560" s="441"/>
      <c r="C560" s="441"/>
      <c r="D560" s="46"/>
      <c r="E560" s="443"/>
      <c r="F560" s="445"/>
      <c r="G560" s="428"/>
      <c r="H560" s="10" t="s">
        <v>51</v>
      </c>
      <c r="I560" s="33" t="s">
        <v>52</v>
      </c>
      <c r="J560" s="34"/>
      <c r="K560" s="1">
        <v>5750</v>
      </c>
      <c r="L560" s="194">
        <v>15750</v>
      </c>
      <c r="M560" s="1">
        <v>777</v>
      </c>
      <c r="N560" s="194">
        <v>500</v>
      </c>
      <c r="O560" s="194">
        <f>L560+N560</f>
        <v>16250</v>
      </c>
      <c r="P560" s="201">
        <f>O560/H561</f>
        <v>0.0037157932646959624</v>
      </c>
      <c r="Q560" s="343"/>
      <c r="R560" s="349"/>
      <c r="S560" s="345"/>
      <c r="T560" s="345"/>
      <c r="U560" s="345"/>
      <c r="V560" s="345"/>
      <c r="W560" s="345"/>
      <c r="X560" s="345"/>
      <c r="Y560" s="345"/>
      <c r="Z560" s="345"/>
      <c r="AA560" s="345"/>
      <c r="AB560" s="346"/>
      <c r="AC560" s="350"/>
      <c r="AD560" s="350"/>
      <c r="AE560" s="350"/>
      <c r="AF560" s="331"/>
    </row>
    <row r="561" spans="1:32" ht="13.5" thickBot="1">
      <c r="A561" s="439"/>
      <c r="B561" s="441"/>
      <c r="C561" s="441"/>
      <c r="D561" s="46"/>
      <c r="E561" s="443"/>
      <c r="F561" s="445"/>
      <c r="G561" s="428"/>
      <c r="H561" s="433">
        <v>4373225</v>
      </c>
      <c r="I561" s="33" t="s">
        <v>90</v>
      </c>
      <c r="J561" s="34"/>
      <c r="K561" s="1"/>
      <c r="L561" s="194"/>
      <c r="M561" s="1"/>
      <c r="N561" s="194"/>
      <c r="O561" s="194"/>
      <c r="P561" s="201"/>
      <c r="Q561" s="343"/>
      <c r="R561" s="349"/>
      <c r="S561" s="345"/>
      <c r="T561" s="345"/>
      <c r="U561" s="345"/>
      <c r="V561" s="345"/>
      <c r="W561" s="345"/>
      <c r="X561" s="345"/>
      <c r="Y561" s="345"/>
      <c r="Z561" s="345"/>
      <c r="AA561" s="345"/>
      <c r="AB561" s="346"/>
      <c r="AC561" s="350"/>
      <c r="AD561" s="350"/>
      <c r="AE561" s="350"/>
      <c r="AF561" s="331"/>
    </row>
    <row r="562" spans="1:32" ht="12.75" customHeight="1" thickBot="1">
      <c r="A562" s="439"/>
      <c r="B562" s="441"/>
      <c r="C562" s="441"/>
      <c r="D562" s="46">
        <v>7</v>
      </c>
      <c r="E562" s="443"/>
      <c r="F562" s="445"/>
      <c r="G562" s="428">
        <v>2014</v>
      </c>
      <c r="H562" s="434"/>
      <c r="I562" s="33" t="s">
        <v>91</v>
      </c>
      <c r="J562" s="34"/>
      <c r="K562" s="1">
        <v>17250</v>
      </c>
      <c r="L562" s="194">
        <v>47250</v>
      </c>
      <c r="M562" s="1">
        <v>2330</v>
      </c>
      <c r="N562" s="194">
        <v>1500</v>
      </c>
      <c r="O562" s="194">
        <f>L562+N562</f>
        <v>48750</v>
      </c>
      <c r="P562" s="201">
        <f>O562/H561</f>
        <v>0.011147379794087886</v>
      </c>
      <c r="Q562" s="343"/>
      <c r="R562" s="349"/>
      <c r="S562" s="345"/>
      <c r="T562" s="345"/>
      <c r="U562" s="345"/>
      <c r="V562" s="345"/>
      <c r="W562" s="345"/>
      <c r="X562" s="345"/>
      <c r="Y562" s="345"/>
      <c r="Z562" s="345"/>
      <c r="AA562" s="345"/>
      <c r="AB562" s="346"/>
      <c r="AC562" s="350"/>
      <c r="AD562" s="350"/>
      <c r="AE562" s="350"/>
      <c r="AF562" s="331"/>
    </row>
    <row r="563" spans="1:32" ht="12" customHeight="1" thickBot="1">
      <c r="A563" s="439"/>
      <c r="B563" s="441"/>
      <c r="C563" s="441"/>
      <c r="D563" s="46"/>
      <c r="E563" s="443"/>
      <c r="F563" s="445"/>
      <c r="G563" s="428"/>
      <c r="H563" s="10" t="s">
        <v>55</v>
      </c>
      <c r="I563" s="33" t="s">
        <v>53</v>
      </c>
      <c r="J563" s="34"/>
      <c r="K563" s="1"/>
      <c r="L563" s="194"/>
      <c r="M563" s="1"/>
      <c r="N563" s="194"/>
      <c r="O563" s="194"/>
      <c r="P563" s="201"/>
      <c r="Q563" s="343"/>
      <c r="R563" s="349"/>
      <c r="S563" s="345"/>
      <c r="T563" s="345"/>
      <c r="U563" s="345"/>
      <c r="V563" s="345"/>
      <c r="W563" s="345"/>
      <c r="X563" s="345"/>
      <c r="Y563" s="345"/>
      <c r="Z563" s="345"/>
      <c r="AA563" s="345"/>
      <c r="AB563" s="346"/>
      <c r="AC563" s="350"/>
      <c r="AD563" s="350"/>
      <c r="AE563" s="350"/>
      <c r="AF563" s="331"/>
    </row>
    <row r="564" spans="1:32" ht="13.5" thickBot="1">
      <c r="A564" s="439"/>
      <c r="B564" s="441"/>
      <c r="C564" s="441"/>
      <c r="D564" s="46"/>
      <c r="E564" s="443"/>
      <c r="F564" s="445"/>
      <c r="G564" s="428"/>
      <c r="H564" s="433">
        <f>H558+H561</f>
        <v>4373225</v>
      </c>
      <c r="I564" s="33" t="s">
        <v>54</v>
      </c>
      <c r="J564" s="34"/>
      <c r="K564" s="1"/>
      <c r="L564" s="194"/>
      <c r="M564" s="1"/>
      <c r="N564" s="194"/>
      <c r="O564" s="194"/>
      <c r="P564" s="201"/>
      <c r="Q564" s="343"/>
      <c r="R564" s="349"/>
      <c r="S564" s="345"/>
      <c r="T564" s="345"/>
      <c r="U564" s="345"/>
      <c r="V564" s="345"/>
      <c r="W564" s="345"/>
      <c r="X564" s="345"/>
      <c r="Y564" s="345"/>
      <c r="Z564" s="345"/>
      <c r="AA564" s="345"/>
      <c r="AB564" s="346"/>
      <c r="AC564" s="350"/>
      <c r="AD564" s="350"/>
      <c r="AE564" s="350"/>
      <c r="AF564" s="331"/>
    </row>
    <row r="565" spans="1:32" ht="13.5" thickBot="1">
      <c r="A565" s="439"/>
      <c r="B565" s="441"/>
      <c r="C565" s="441"/>
      <c r="D565" s="46"/>
      <c r="E565" s="443"/>
      <c r="F565" s="445"/>
      <c r="G565" s="428"/>
      <c r="H565" s="436"/>
      <c r="I565" s="33" t="s">
        <v>56</v>
      </c>
      <c r="J565" s="35">
        <f aca="true" t="shared" si="41" ref="J565:N566">J557+J559+J561+J563</f>
        <v>0</v>
      </c>
      <c r="K565" s="2">
        <f t="shared" si="41"/>
        <v>0</v>
      </c>
      <c r="L565" s="197">
        <f t="shared" si="41"/>
        <v>0</v>
      </c>
      <c r="M565" s="2">
        <f t="shared" si="41"/>
        <v>0</v>
      </c>
      <c r="N565" s="2">
        <f t="shared" si="41"/>
        <v>0</v>
      </c>
      <c r="O565" s="197">
        <f>L565+N565</f>
        <v>0</v>
      </c>
      <c r="P565" s="202">
        <f>O565/H564</f>
        <v>0</v>
      </c>
      <c r="Q565" s="352"/>
      <c r="R565" s="349"/>
      <c r="S565" s="345"/>
      <c r="T565" s="214"/>
      <c r="U565" s="214"/>
      <c r="V565" s="214"/>
      <c r="W565" s="214"/>
      <c r="X565" s="214"/>
      <c r="Y565" s="214"/>
      <c r="Z565" s="214"/>
      <c r="AA565" s="214"/>
      <c r="AB565" s="346"/>
      <c r="AC565" s="351"/>
      <c r="AD565" s="351"/>
      <c r="AE565" s="351"/>
      <c r="AF565" s="331"/>
    </row>
    <row r="566" spans="1:32" ht="12.75" customHeight="1" thickBot="1">
      <c r="A566" s="440"/>
      <c r="B566" s="421"/>
      <c r="C566" s="421"/>
      <c r="D566" s="47"/>
      <c r="E566" s="444"/>
      <c r="F566" s="445"/>
      <c r="G566" s="435"/>
      <c r="H566" s="437"/>
      <c r="I566" s="36" t="s">
        <v>57</v>
      </c>
      <c r="J566" s="37">
        <f t="shared" si="41"/>
        <v>0</v>
      </c>
      <c r="K566" s="3">
        <f t="shared" si="41"/>
        <v>28290</v>
      </c>
      <c r="L566" s="198">
        <f t="shared" si="41"/>
        <v>77490</v>
      </c>
      <c r="M566" s="3">
        <f t="shared" si="41"/>
        <v>3821</v>
      </c>
      <c r="N566" s="3">
        <f t="shared" si="41"/>
        <v>2460</v>
      </c>
      <c r="O566" s="198">
        <f>L566+N566</f>
        <v>79950</v>
      </c>
      <c r="P566" s="203">
        <f>O566/H564</f>
        <v>0.018281702862304135</v>
      </c>
      <c r="Q566" s="352"/>
      <c r="R566" s="349"/>
      <c r="S566" s="345"/>
      <c r="T566" s="214"/>
      <c r="U566" s="214"/>
      <c r="V566" s="214"/>
      <c r="W566" s="214"/>
      <c r="X566" s="214"/>
      <c r="Y566" s="214"/>
      <c r="Z566" s="214"/>
      <c r="AA566" s="214"/>
      <c r="AB566" s="346"/>
      <c r="AC566" s="351"/>
      <c r="AD566" s="351"/>
      <c r="AE566" s="351"/>
      <c r="AF566" s="331"/>
    </row>
    <row r="567" spans="1:32" ht="14.25" customHeight="1" thickBot="1">
      <c r="A567" s="438">
        <f>A557+1</f>
        <v>57</v>
      </c>
      <c r="B567" s="420">
        <v>926</v>
      </c>
      <c r="C567" s="420">
        <v>92605</v>
      </c>
      <c r="D567" s="8"/>
      <c r="E567" s="442" t="s">
        <v>182</v>
      </c>
      <c r="F567" s="445" t="s">
        <v>183</v>
      </c>
      <c r="G567" s="427">
        <v>2012</v>
      </c>
      <c r="H567" s="9" t="s">
        <v>47</v>
      </c>
      <c r="I567" s="31" t="s">
        <v>59</v>
      </c>
      <c r="J567" s="32"/>
      <c r="K567" s="5"/>
      <c r="L567" s="192">
        <v>8126</v>
      </c>
      <c r="M567" s="5">
        <v>26241</v>
      </c>
      <c r="N567" s="192">
        <v>18037</v>
      </c>
      <c r="O567" s="192">
        <f>L567+N567</f>
        <v>26163</v>
      </c>
      <c r="P567" s="193">
        <f>O567/H568</f>
        <v>0.11420003666553179</v>
      </c>
      <c r="Q567" s="343"/>
      <c r="R567" s="349"/>
      <c r="S567" s="345"/>
      <c r="T567" s="345"/>
      <c r="U567" s="345"/>
      <c r="V567" s="345"/>
      <c r="W567" s="345"/>
      <c r="X567" s="345"/>
      <c r="Y567" s="345"/>
      <c r="Z567" s="345"/>
      <c r="AA567" s="345"/>
      <c r="AB567" s="346"/>
      <c r="AC567" s="347"/>
      <c r="AF567" s="331"/>
    </row>
    <row r="568" spans="1:32" ht="13.5" thickBot="1">
      <c r="A568" s="439"/>
      <c r="B568" s="441"/>
      <c r="C568" s="441"/>
      <c r="D568" s="46"/>
      <c r="E568" s="443"/>
      <c r="F568" s="445"/>
      <c r="G568" s="428"/>
      <c r="H568" s="433">
        <v>229098</v>
      </c>
      <c r="I568" s="33" t="s">
        <v>60</v>
      </c>
      <c r="J568" s="34"/>
      <c r="K568" s="1"/>
      <c r="L568" s="194"/>
      <c r="M568" s="1"/>
      <c r="N568" s="194"/>
      <c r="O568" s="194"/>
      <c r="P568" s="201"/>
      <c r="Q568" s="343"/>
      <c r="R568" s="349"/>
      <c r="S568" s="345"/>
      <c r="T568" s="345"/>
      <c r="U568" s="345"/>
      <c r="V568" s="345"/>
      <c r="W568" s="345"/>
      <c r="X568" s="345"/>
      <c r="Y568" s="345"/>
      <c r="Z568" s="345"/>
      <c r="AA568" s="345"/>
      <c r="AB568" s="346"/>
      <c r="AC568" s="347"/>
      <c r="AF568" s="331"/>
    </row>
    <row r="569" spans="1:32" ht="13.5" thickBot="1">
      <c r="A569" s="439"/>
      <c r="B569" s="441"/>
      <c r="C569" s="441"/>
      <c r="D569" s="46"/>
      <c r="E569" s="443"/>
      <c r="F569" s="445"/>
      <c r="G569" s="428"/>
      <c r="H569" s="434"/>
      <c r="I569" s="33" t="s">
        <v>50</v>
      </c>
      <c r="J569" s="34"/>
      <c r="K569" s="1"/>
      <c r="L569" s="194"/>
      <c r="M569" s="1"/>
      <c r="N569" s="194"/>
      <c r="O569" s="194"/>
      <c r="P569" s="201"/>
      <c r="Q569" s="343"/>
      <c r="R569" s="349"/>
      <c r="S569" s="345"/>
      <c r="T569" s="345"/>
      <c r="U569" s="345"/>
      <c r="V569" s="345"/>
      <c r="W569" s="345"/>
      <c r="X569" s="345"/>
      <c r="Y569" s="345"/>
      <c r="Z569" s="345"/>
      <c r="AA569" s="345"/>
      <c r="AB569" s="346"/>
      <c r="AC569" s="347"/>
      <c r="AF569" s="331"/>
    </row>
    <row r="570" spans="1:32" ht="13.5" thickBot="1">
      <c r="A570" s="439"/>
      <c r="B570" s="441"/>
      <c r="C570" s="441"/>
      <c r="D570" s="46"/>
      <c r="E570" s="443"/>
      <c r="F570" s="445"/>
      <c r="G570" s="428"/>
      <c r="H570" s="10" t="s">
        <v>51</v>
      </c>
      <c r="I570" s="33" t="s">
        <v>52</v>
      </c>
      <c r="J570" s="34"/>
      <c r="K570" s="1"/>
      <c r="L570" s="194"/>
      <c r="M570" s="1"/>
      <c r="N570" s="194"/>
      <c r="O570" s="194"/>
      <c r="P570" s="201"/>
      <c r="Q570" s="343"/>
      <c r="R570" s="349"/>
      <c r="S570" s="345"/>
      <c r="T570" s="345"/>
      <c r="U570" s="345"/>
      <c r="V570" s="345"/>
      <c r="W570" s="345"/>
      <c r="X570" s="345"/>
      <c r="Y570" s="345"/>
      <c r="Z570" s="345"/>
      <c r="AA570" s="345"/>
      <c r="AB570" s="346"/>
      <c r="AC570" s="347"/>
      <c r="AF570" s="331"/>
    </row>
    <row r="571" spans="1:32" ht="13.5" thickBot="1">
      <c r="A571" s="439"/>
      <c r="B571" s="441"/>
      <c r="C571" s="441"/>
      <c r="D571" s="46">
        <v>7</v>
      </c>
      <c r="E571" s="443"/>
      <c r="F571" s="445"/>
      <c r="G571" s="428"/>
      <c r="H571" s="433">
        <v>0</v>
      </c>
      <c r="I571" s="33" t="s">
        <v>90</v>
      </c>
      <c r="J571" s="34"/>
      <c r="K571" s="1"/>
      <c r="L571" s="194">
        <v>46043</v>
      </c>
      <c r="M571" s="1">
        <v>148688</v>
      </c>
      <c r="N571" s="194">
        <v>102210</v>
      </c>
      <c r="O571" s="194">
        <f>L571+N571</f>
        <v>148253</v>
      </c>
      <c r="P571" s="201">
        <f>O571/H568</f>
        <v>0.6471160813276414</v>
      </c>
      <c r="Q571" s="343"/>
      <c r="R571" s="349"/>
      <c r="S571" s="345"/>
      <c r="T571" s="345"/>
      <c r="U571" s="345"/>
      <c r="V571" s="345"/>
      <c r="W571" s="345"/>
      <c r="X571" s="345"/>
      <c r="Y571" s="345"/>
      <c r="Z571" s="345"/>
      <c r="AA571" s="345"/>
      <c r="AB571" s="346"/>
      <c r="AC571" s="347"/>
      <c r="AF571" s="331"/>
    </row>
    <row r="572" spans="1:32" ht="12.75" customHeight="1" thickBot="1">
      <c r="A572" s="439"/>
      <c r="B572" s="441"/>
      <c r="C572" s="441"/>
      <c r="D572" s="46"/>
      <c r="E572" s="443"/>
      <c r="F572" s="445"/>
      <c r="G572" s="428">
        <v>2013</v>
      </c>
      <c r="H572" s="434"/>
      <c r="I572" s="33" t="s">
        <v>91</v>
      </c>
      <c r="J572" s="34"/>
      <c r="K572" s="1"/>
      <c r="L572" s="194"/>
      <c r="M572" s="1"/>
      <c r="N572" s="194"/>
      <c r="O572" s="194"/>
      <c r="P572" s="201"/>
      <c r="Q572" s="343"/>
      <c r="R572" s="349"/>
      <c r="S572" s="345"/>
      <c r="T572" s="345"/>
      <c r="U572" s="345"/>
      <c r="V572" s="345"/>
      <c r="W572" s="345"/>
      <c r="X572" s="345"/>
      <c r="Y572" s="345"/>
      <c r="Z572" s="345"/>
      <c r="AA572" s="345"/>
      <c r="AB572" s="346"/>
      <c r="AC572" s="347"/>
      <c r="AF572" s="331"/>
    </row>
    <row r="573" spans="1:32" ht="12" customHeight="1" thickBot="1">
      <c r="A573" s="439"/>
      <c r="B573" s="441"/>
      <c r="C573" s="441"/>
      <c r="D573" s="46"/>
      <c r="E573" s="443"/>
      <c r="F573" s="445"/>
      <c r="G573" s="428"/>
      <c r="H573" s="10" t="s">
        <v>55</v>
      </c>
      <c r="I573" s="33" t="s">
        <v>53</v>
      </c>
      <c r="J573" s="34"/>
      <c r="K573" s="1"/>
      <c r="L573" s="194"/>
      <c r="M573" s="1"/>
      <c r="N573" s="194"/>
      <c r="O573" s="194"/>
      <c r="P573" s="201"/>
      <c r="Q573" s="343"/>
      <c r="R573" s="349"/>
      <c r="S573" s="345"/>
      <c r="T573" s="345"/>
      <c r="U573" s="345"/>
      <c r="V573" s="345"/>
      <c r="W573" s="345"/>
      <c r="X573" s="345"/>
      <c r="Y573" s="345"/>
      <c r="Z573" s="345"/>
      <c r="AA573" s="345"/>
      <c r="AB573" s="346"/>
      <c r="AC573" s="347"/>
      <c r="AF573" s="331"/>
    </row>
    <row r="574" spans="1:32" ht="13.5" thickBot="1">
      <c r="A574" s="439"/>
      <c r="B574" s="441"/>
      <c r="C574" s="441"/>
      <c r="D574" s="46"/>
      <c r="E574" s="443"/>
      <c r="F574" s="445"/>
      <c r="G574" s="428"/>
      <c r="H574" s="433">
        <f>H568+H571</f>
        <v>229098</v>
      </c>
      <c r="I574" s="33" t="s">
        <v>54</v>
      </c>
      <c r="J574" s="34"/>
      <c r="K574" s="1"/>
      <c r="L574" s="194"/>
      <c r="M574" s="1"/>
      <c r="N574" s="194"/>
      <c r="O574" s="194"/>
      <c r="P574" s="201"/>
      <c r="Q574" s="343"/>
      <c r="R574" s="349"/>
      <c r="S574" s="345"/>
      <c r="T574" s="345"/>
      <c r="U574" s="345"/>
      <c r="V574" s="345"/>
      <c r="W574" s="345"/>
      <c r="X574" s="345"/>
      <c r="Y574" s="345"/>
      <c r="Z574" s="345"/>
      <c r="AA574" s="345"/>
      <c r="AB574" s="346"/>
      <c r="AC574" s="347"/>
      <c r="AF574" s="331"/>
    </row>
    <row r="575" spans="1:32" ht="13.5" thickBot="1">
      <c r="A575" s="439"/>
      <c r="B575" s="441"/>
      <c r="C575" s="441"/>
      <c r="D575" s="46"/>
      <c r="E575" s="443"/>
      <c r="F575" s="445"/>
      <c r="G575" s="428"/>
      <c r="H575" s="436"/>
      <c r="I575" s="33" t="s">
        <v>56</v>
      </c>
      <c r="J575" s="35">
        <f aca="true" t="shared" si="42" ref="J575:N576">J567+J569+J571+J573</f>
        <v>0</v>
      </c>
      <c r="K575" s="2">
        <f t="shared" si="42"/>
        <v>0</v>
      </c>
      <c r="L575" s="197">
        <f t="shared" si="42"/>
        <v>54169</v>
      </c>
      <c r="M575" s="2">
        <f t="shared" si="42"/>
        <v>174929</v>
      </c>
      <c r="N575" s="2">
        <f t="shared" si="42"/>
        <v>120247</v>
      </c>
      <c r="O575" s="197">
        <f>L575+N575</f>
        <v>174416</v>
      </c>
      <c r="P575" s="202">
        <f>O575/H568</f>
        <v>0.7613161179931732</v>
      </c>
      <c r="Q575" s="352"/>
      <c r="R575" s="349"/>
      <c r="S575" s="345"/>
      <c r="T575" s="214"/>
      <c r="U575" s="214"/>
      <c r="V575" s="214"/>
      <c r="W575" s="214"/>
      <c r="X575" s="214"/>
      <c r="Y575" s="214"/>
      <c r="Z575" s="214"/>
      <c r="AA575" s="214"/>
      <c r="AB575" s="346"/>
      <c r="AC575" s="347"/>
      <c r="AF575" s="331"/>
    </row>
    <row r="576" spans="1:32" ht="12.75" customHeight="1" thickBot="1">
      <c r="A576" s="440"/>
      <c r="B576" s="421"/>
      <c r="C576" s="421"/>
      <c r="D576" s="47"/>
      <c r="E576" s="444"/>
      <c r="F576" s="445"/>
      <c r="G576" s="435"/>
      <c r="H576" s="437"/>
      <c r="I576" s="36" t="s">
        <v>57</v>
      </c>
      <c r="J576" s="37">
        <f t="shared" si="42"/>
        <v>0</v>
      </c>
      <c r="K576" s="3">
        <f t="shared" si="42"/>
        <v>0</v>
      </c>
      <c r="L576" s="251">
        <f t="shared" si="42"/>
        <v>0</v>
      </c>
      <c r="M576" s="252">
        <f t="shared" si="42"/>
        <v>0</v>
      </c>
      <c r="N576" s="252">
        <f t="shared" si="42"/>
        <v>0</v>
      </c>
      <c r="O576" s="251">
        <f>L576+N576</f>
        <v>0</v>
      </c>
      <c r="P576" s="253">
        <f>O576/H574</f>
        <v>0</v>
      </c>
      <c r="Q576" s="352"/>
      <c r="R576" s="349"/>
      <c r="S576" s="345"/>
      <c r="T576" s="214"/>
      <c r="U576" s="214"/>
      <c r="V576" s="214"/>
      <c r="W576" s="214"/>
      <c r="X576" s="214"/>
      <c r="Y576" s="214"/>
      <c r="Z576" s="214"/>
      <c r="AA576" s="214"/>
      <c r="AB576" s="346"/>
      <c r="AC576" s="347"/>
      <c r="AF576" s="331"/>
    </row>
    <row r="577" spans="1:32" ht="12.75" customHeight="1">
      <c r="A577" s="438">
        <f>A567+1</f>
        <v>58</v>
      </c>
      <c r="B577" s="420">
        <v>926</v>
      </c>
      <c r="C577" s="420">
        <v>92605</v>
      </c>
      <c r="D577" s="43">
        <v>2</v>
      </c>
      <c r="E577" s="492" t="s">
        <v>224</v>
      </c>
      <c r="F577" s="456" t="s">
        <v>183</v>
      </c>
      <c r="G577" s="427">
        <v>2013</v>
      </c>
      <c r="H577" s="9" t="s">
        <v>47</v>
      </c>
      <c r="I577" s="31" t="s">
        <v>59</v>
      </c>
      <c r="J577" s="208"/>
      <c r="K577" s="208"/>
      <c r="L577" s="210">
        <v>0</v>
      </c>
      <c r="M577" s="211">
        <v>4062</v>
      </c>
      <c r="N577" s="212">
        <v>2414</v>
      </c>
      <c r="O577" s="212">
        <f>L577+N577</f>
        <v>2414</v>
      </c>
      <c r="P577" s="213">
        <f>O577/H578</f>
        <v>0.013260239057830902</v>
      </c>
      <c r="Q577" s="352"/>
      <c r="R577" s="349"/>
      <c r="S577" s="345"/>
      <c r="T577" s="214"/>
      <c r="U577" s="214"/>
      <c r="V577" s="214"/>
      <c r="W577" s="214"/>
      <c r="X577" s="214"/>
      <c r="Y577" s="214"/>
      <c r="Z577" s="214"/>
      <c r="AA577" s="214"/>
      <c r="AB577" s="346"/>
      <c r="AC577" s="355"/>
      <c r="AD577" s="355"/>
      <c r="AE577" s="355"/>
      <c r="AF577" s="331"/>
    </row>
    <row r="578" spans="1:32" ht="12.75" customHeight="1">
      <c r="A578" s="439"/>
      <c r="B578" s="441"/>
      <c r="C578" s="441"/>
      <c r="D578" s="44"/>
      <c r="E578" s="493"/>
      <c r="F578" s="457"/>
      <c r="G578" s="428"/>
      <c r="H578" s="514">
        <v>182048</v>
      </c>
      <c r="I578" s="33" t="s">
        <v>60</v>
      </c>
      <c r="J578" s="214"/>
      <c r="K578" s="214"/>
      <c r="L578" s="216"/>
      <c r="M578" s="2"/>
      <c r="N578" s="217"/>
      <c r="O578" s="217"/>
      <c r="P578" s="218"/>
      <c r="Q578" s="352"/>
      <c r="R578" s="349"/>
      <c r="S578" s="345"/>
      <c r="T578" s="214"/>
      <c r="U578" s="214"/>
      <c r="V578" s="214"/>
      <c r="W578" s="214"/>
      <c r="X578" s="214"/>
      <c r="Y578" s="214"/>
      <c r="Z578" s="214"/>
      <c r="AA578" s="214"/>
      <c r="AB578" s="346"/>
      <c r="AC578" s="355"/>
      <c r="AD578" s="355"/>
      <c r="AE578" s="355"/>
      <c r="AF578" s="331"/>
    </row>
    <row r="579" spans="1:32" ht="12.75" customHeight="1">
      <c r="A579" s="439"/>
      <c r="B579" s="441"/>
      <c r="C579" s="441"/>
      <c r="D579" s="44"/>
      <c r="E579" s="493"/>
      <c r="F579" s="457"/>
      <c r="G579" s="428"/>
      <c r="H579" s="514"/>
      <c r="I579" s="33" t="s">
        <v>50</v>
      </c>
      <c r="J579" s="214"/>
      <c r="K579" s="214"/>
      <c r="L579" s="216"/>
      <c r="M579" s="2"/>
      <c r="N579" s="217"/>
      <c r="O579" s="217"/>
      <c r="P579" s="218"/>
      <c r="Q579" s="352"/>
      <c r="R579" s="349"/>
      <c r="S579" s="345"/>
      <c r="T579" s="214"/>
      <c r="U579" s="214"/>
      <c r="V579" s="214"/>
      <c r="W579" s="214"/>
      <c r="X579" s="214"/>
      <c r="Y579" s="214"/>
      <c r="Z579" s="214"/>
      <c r="AA579" s="214"/>
      <c r="AB579" s="346"/>
      <c r="AC579" s="355"/>
      <c r="AD579" s="355"/>
      <c r="AE579" s="355"/>
      <c r="AF579" s="331"/>
    </row>
    <row r="580" spans="1:32" ht="12.75" customHeight="1">
      <c r="A580" s="439"/>
      <c r="B580" s="441"/>
      <c r="C580" s="441"/>
      <c r="D580" s="44"/>
      <c r="E580" s="493"/>
      <c r="F580" s="457"/>
      <c r="G580" s="428"/>
      <c r="H580" s="10" t="s">
        <v>51</v>
      </c>
      <c r="I580" s="33" t="s">
        <v>52</v>
      </c>
      <c r="J580" s="214"/>
      <c r="K580" s="214"/>
      <c r="L580" s="216"/>
      <c r="M580" s="2"/>
      <c r="N580" s="217"/>
      <c r="O580" s="217"/>
      <c r="P580" s="218"/>
      <c r="Q580" s="352"/>
      <c r="R580" s="349"/>
      <c r="S580" s="345"/>
      <c r="T580" s="214"/>
      <c r="U580" s="214"/>
      <c r="V580" s="214"/>
      <c r="W580" s="214"/>
      <c r="X580" s="214"/>
      <c r="Y580" s="214"/>
      <c r="Z580" s="214"/>
      <c r="AA580" s="214"/>
      <c r="AB580" s="346"/>
      <c r="AC580" s="355"/>
      <c r="AD580" s="355"/>
      <c r="AE580" s="355"/>
      <c r="AF580" s="331"/>
    </row>
    <row r="581" spans="1:32" ht="12.75" customHeight="1">
      <c r="A581" s="439"/>
      <c r="B581" s="441"/>
      <c r="C581" s="441"/>
      <c r="D581" s="44">
        <v>1</v>
      </c>
      <c r="E581" s="493"/>
      <c r="F581" s="457"/>
      <c r="G581" s="428"/>
      <c r="H581" s="514">
        <f>SUM(S586:X586)</f>
        <v>0</v>
      </c>
      <c r="I581" s="33" t="s">
        <v>90</v>
      </c>
      <c r="J581" s="214"/>
      <c r="K581" s="214"/>
      <c r="L581" s="216">
        <v>0</v>
      </c>
      <c r="M581" s="2">
        <v>46119</v>
      </c>
      <c r="N581" s="217">
        <v>17786</v>
      </c>
      <c r="O581" s="217">
        <f>L581+N581</f>
        <v>17786</v>
      </c>
      <c r="P581" s="218">
        <f>O581/H578</f>
        <v>0.09769950782211285</v>
      </c>
      <c r="Q581" s="352"/>
      <c r="R581" s="349"/>
      <c r="S581" s="345"/>
      <c r="T581" s="214"/>
      <c r="U581" s="214"/>
      <c r="V581" s="214"/>
      <c r="W581" s="214"/>
      <c r="X581" s="214"/>
      <c r="Y581" s="214"/>
      <c r="Z581" s="214"/>
      <c r="AA581" s="214"/>
      <c r="AB581" s="346"/>
      <c r="AC581" s="355"/>
      <c r="AD581" s="355"/>
      <c r="AE581" s="355"/>
      <c r="AF581" s="331"/>
    </row>
    <row r="582" spans="1:32" ht="12.75" customHeight="1">
      <c r="A582" s="439"/>
      <c r="B582" s="441"/>
      <c r="C582" s="441"/>
      <c r="D582" s="44"/>
      <c r="E582" s="493"/>
      <c r="F582" s="457"/>
      <c r="G582" s="428">
        <v>2015</v>
      </c>
      <c r="H582" s="514"/>
      <c r="I582" s="33" t="s">
        <v>91</v>
      </c>
      <c r="J582" s="214"/>
      <c r="K582" s="214"/>
      <c r="L582" s="216"/>
      <c r="M582" s="2"/>
      <c r="N582" s="217"/>
      <c r="O582" s="217"/>
      <c r="P582" s="218"/>
      <c r="Q582" s="352"/>
      <c r="R582" s="349"/>
      <c r="S582" s="345"/>
      <c r="T582" s="214"/>
      <c r="U582" s="214"/>
      <c r="V582" s="214"/>
      <c r="W582" s="214"/>
      <c r="X582" s="214"/>
      <c r="Y582" s="214"/>
      <c r="Z582" s="214"/>
      <c r="AA582" s="214"/>
      <c r="AB582" s="346"/>
      <c r="AC582" s="355"/>
      <c r="AD582" s="355"/>
      <c r="AE582" s="355"/>
      <c r="AF582" s="331"/>
    </row>
    <row r="583" spans="1:32" ht="12.75" customHeight="1">
      <c r="A583" s="439"/>
      <c r="B583" s="441"/>
      <c r="C583" s="441"/>
      <c r="D583" s="44"/>
      <c r="E583" s="493"/>
      <c r="F583" s="457"/>
      <c r="G583" s="428"/>
      <c r="H583" s="10" t="s">
        <v>55</v>
      </c>
      <c r="I583" s="33" t="s">
        <v>53</v>
      </c>
      <c r="J583" s="214"/>
      <c r="K583" s="214"/>
      <c r="L583" s="216"/>
      <c r="M583" s="2"/>
      <c r="N583" s="217"/>
      <c r="O583" s="217"/>
      <c r="P583" s="218"/>
      <c r="Q583" s="352"/>
      <c r="R583" s="349"/>
      <c r="S583" s="345"/>
      <c r="T583" s="214"/>
      <c r="U583" s="214"/>
      <c r="V583" s="214"/>
      <c r="W583" s="214"/>
      <c r="X583" s="214"/>
      <c r="Y583" s="214"/>
      <c r="Z583" s="214"/>
      <c r="AA583" s="214"/>
      <c r="AB583" s="346"/>
      <c r="AC583" s="355"/>
      <c r="AD583" s="355"/>
      <c r="AE583" s="355"/>
      <c r="AF583" s="331"/>
    </row>
    <row r="584" spans="1:32" ht="12.75" customHeight="1">
      <c r="A584" s="439"/>
      <c r="B584" s="441"/>
      <c r="C584" s="441"/>
      <c r="D584" s="44"/>
      <c r="E584" s="493"/>
      <c r="F584" s="457"/>
      <c r="G584" s="428"/>
      <c r="H584" s="514">
        <f>H578+H581</f>
        <v>182048</v>
      </c>
      <c r="I584" s="33" t="s">
        <v>54</v>
      </c>
      <c r="J584" s="214"/>
      <c r="K584" s="214"/>
      <c r="L584" s="216"/>
      <c r="M584" s="2"/>
      <c r="N584" s="217"/>
      <c r="O584" s="217"/>
      <c r="P584" s="218"/>
      <c r="Q584" s="352"/>
      <c r="R584" s="349"/>
      <c r="S584" s="345"/>
      <c r="T584" s="214"/>
      <c r="U584" s="214"/>
      <c r="V584" s="214"/>
      <c r="W584" s="214"/>
      <c r="X584" s="214"/>
      <c r="Y584" s="214"/>
      <c r="Z584" s="214"/>
      <c r="AA584" s="214"/>
      <c r="AB584" s="346"/>
      <c r="AC584" s="355"/>
      <c r="AD584" s="355"/>
      <c r="AE584" s="355"/>
      <c r="AF584" s="331"/>
    </row>
    <row r="585" spans="1:32" ht="12.75" customHeight="1">
      <c r="A585" s="439"/>
      <c r="B585" s="441"/>
      <c r="C585" s="441"/>
      <c r="D585" s="44"/>
      <c r="E585" s="493"/>
      <c r="F585" s="457"/>
      <c r="G585" s="428"/>
      <c r="H585" s="514"/>
      <c r="I585" s="33" t="s">
        <v>56</v>
      </c>
      <c r="J585" s="214"/>
      <c r="K585" s="214"/>
      <c r="L585" s="216">
        <f aca="true" t="shared" si="43" ref="L585:N586">L577+L579+L581+L583</f>
        <v>0</v>
      </c>
      <c r="M585" s="2">
        <f t="shared" si="43"/>
        <v>50181</v>
      </c>
      <c r="N585" s="2">
        <f t="shared" si="43"/>
        <v>20200</v>
      </c>
      <c r="O585" s="217">
        <f>L585+N585</f>
        <v>20200</v>
      </c>
      <c r="P585" s="218">
        <f>O585/H578</f>
        <v>0.11095974687994375</v>
      </c>
      <c r="Q585" s="352"/>
      <c r="R585" s="349"/>
      <c r="S585" s="345"/>
      <c r="T585" s="214"/>
      <c r="U585" s="214"/>
      <c r="V585" s="214"/>
      <c r="W585" s="214"/>
      <c r="X585" s="214"/>
      <c r="Y585" s="214"/>
      <c r="Z585" s="214"/>
      <c r="AA585" s="214"/>
      <c r="AB585" s="346"/>
      <c r="AC585" s="356"/>
      <c r="AD585" s="356"/>
      <c r="AE585" s="356"/>
      <c r="AF585" s="331"/>
    </row>
    <row r="586" spans="1:32" ht="12.75" customHeight="1" thickBot="1">
      <c r="A586" s="440"/>
      <c r="B586" s="421"/>
      <c r="C586" s="421"/>
      <c r="D586" s="45"/>
      <c r="E586" s="494"/>
      <c r="F586" s="458"/>
      <c r="G586" s="435"/>
      <c r="H586" s="515"/>
      <c r="I586" s="36" t="s">
        <v>57</v>
      </c>
      <c r="J586" s="219"/>
      <c r="K586" s="219"/>
      <c r="L586" s="221">
        <f t="shared" si="43"/>
        <v>0</v>
      </c>
      <c r="M586" s="3">
        <f t="shared" si="43"/>
        <v>0</v>
      </c>
      <c r="N586" s="3">
        <f t="shared" si="43"/>
        <v>0</v>
      </c>
      <c r="O586" s="222">
        <f>L586+N586</f>
        <v>0</v>
      </c>
      <c r="P586" s="223">
        <f>O586/H578</f>
        <v>0</v>
      </c>
      <c r="Q586" s="352"/>
      <c r="R586" s="349"/>
      <c r="S586" s="345"/>
      <c r="T586" s="214"/>
      <c r="U586" s="214"/>
      <c r="V586" s="214"/>
      <c r="W586" s="214"/>
      <c r="X586" s="214"/>
      <c r="Y586" s="214"/>
      <c r="Z586" s="214"/>
      <c r="AA586" s="214"/>
      <c r="AB586" s="346"/>
      <c r="AC586" s="356"/>
      <c r="AD586" s="356"/>
      <c r="AE586" s="356"/>
      <c r="AF586" s="331"/>
    </row>
    <row r="587" spans="1:32" ht="12.75" customHeight="1">
      <c r="A587" s="337"/>
      <c r="B587" s="337"/>
      <c r="C587" s="337"/>
      <c r="D587" s="337"/>
      <c r="E587" s="374"/>
      <c r="F587" s="375"/>
      <c r="G587" s="376"/>
      <c r="H587" s="377"/>
      <c r="I587" s="378"/>
      <c r="J587" s="214"/>
      <c r="K587" s="214"/>
      <c r="L587" s="214"/>
      <c r="M587" s="214"/>
      <c r="N587" s="214"/>
      <c r="O587" s="214"/>
      <c r="P587" s="214"/>
      <c r="Q587" s="214"/>
      <c r="R587" s="214"/>
      <c r="S587" s="345"/>
      <c r="T587" s="214"/>
      <c r="U587" s="214"/>
      <c r="V587" s="214"/>
      <c r="W587" s="214"/>
      <c r="X587" s="214"/>
      <c r="Y587" s="214"/>
      <c r="Z587" s="214"/>
      <c r="AA587" s="214"/>
      <c r="AB587" s="379"/>
      <c r="AC587" s="347"/>
      <c r="AF587" s="331"/>
    </row>
    <row r="588" spans="1:28" ht="12.75">
      <c r="A588" s="380"/>
      <c r="B588" s="380"/>
      <c r="C588" s="380"/>
      <c r="D588" s="380"/>
      <c r="E588" s="375"/>
      <c r="F588" s="381"/>
      <c r="G588" s="376"/>
      <c r="H588" s="377"/>
      <c r="I588" s="378"/>
      <c r="J588" s="214"/>
      <c r="K588" s="214"/>
      <c r="L588" s="214"/>
      <c r="M588" s="214"/>
      <c r="N588" s="214"/>
      <c r="O588" s="214"/>
      <c r="P588" s="214"/>
      <c r="Q588" s="214"/>
      <c r="R588" s="214"/>
      <c r="S588" s="214"/>
      <c r="T588" s="214"/>
      <c r="U588" s="214"/>
      <c r="V588" s="214"/>
      <c r="W588" s="214"/>
      <c r="X588" s="214"/>
      <c r="Y588" s="214"/>
      <c r="Z588" s="214"/>
      <c r="AA588" s="214"/>
      <c r="AB588" s="379"/>
    </row>
    <row r="589" spans="1:32" ht="12.75">
      <c r="A589" s="331"/>
      <c r="B589" s="331"/>
      <c r="C589" s="331"/>
      <c r="D589" s="331"/>
      <c r="E589" s="331"/>
      <c r="F589" s="338"/>
      <c r="G589" s="338"/>
      <c r="H589" s="382"/>
      <c r="I589" s="382"/>
      <c r="J589" s="347"/>
      <c r="K589" s="347"/>
      <c r="L589" s="347"/>
      <c r="M589" s="347"/>
      <c r="N589" s="347"/>
      <c r="O589" s="347"/>
      <c r="P589" s="347"/>
      <c r="Q589" s="347"/>
      <c r="R589" s="347"/>
      <c r="S589" s="357"/>
      <c r="T589" s="357"/>
      <c r="U589" s="357"/>
      <c r="V589" s="357"/>
      <c r="W589" s="357"/>
      <c r="X589" s="357"/>
      <c r="Y589" s="383"/>
      <c r="Z589" s="383"/>
      <c r="AA589" s="383"/>
      <c r="AB589" s="384"/>
      <c r="AF589" s="331"/>
    </row>
    <row r="590" spans="1:32" ht="13.5" customHeight="1">
      <c r="A590" s="331"/>
      <c r="B590" s="331"/>
      <c r="C590" s="331"/>
      <c r="D590" s="331"/>
      <c r="E590" s="331"/>
      <c r="F590" s="338"/>
      <c r="G590" s="338"/>
      <c r="H590" s="382"/>
      <c r="I590" s="382"/>
      <c r="J590" s="347"/>
      <c r="K590" s="347"/>
      <c r="L590" s="347"/>
      <c r="M590" s="347"/>
      <c r="N590" s="347"/>
      <c r="O590" s="347"/>
      <c r="P590" s="347"/>
      <c r="Q590" s="347"/>
      <c r="R590" s="347"/>
      <c r="S590" s="357"/>
      <c r="T590" s="357"/>
      <c r="U590" s="357"/>
      <c r="V590" s="357"/>
      <c r="W590" s="357"/>
      <c r="X590" s="357"/>
      <c r="Y590" s="383"/>
      <c r="Z590" s="383"/>
      <c r="AA590" s="383"/>
      <c r="AB590" s="384"/>
      <c r="AF590" s="331"/>
    </row>
    <row r="591" spans="1:32" ht="12.75">
      <c r="A591" s="331"/>
      <c r="B591" s="331"/>
      <c r="C591" s="331"/>
      <c r="D591" s="331"/>
      <c r="E591" s="331"/>
      <c r="F591" s="338"/>
      <c r="G591" s="338"/>
      <c r="H591" s="385"/>
      <c r="I591" s="385"/>
      <c r="J591" s="386"/>
      <c r="K591" s="386"/>
      <c r="L591" s="386"/>
      <c r="M591" s="386"/>
      <c r="N591" s="386"/>
      <c r="O591" s="386"/>
      <c r="P591" s="386"/>
      <c r="Q591" s="386"/>
      <c r="R591" s="386"/>
      <c r="S591" s="387"/>
      <c r="T591" s="387"/>
      <c r="U591" s="387"/>
      <c r="V591" s="387"/>
      <c r="W591" s="387"/>
      <c r="X591" s="387"/>
      <c r="Y591" s="383"/>
      <c r="Z591" s="383"/>
      <c r="AA591" s="383"/>
      <c r="AB591" s="384"/>
      <c r="AF591" s="347"/>
    </row>
    <row r="592" spans="1:32" ht="12.75">
      <c r="A592" s="331"/>
      <c r="B592" s="331"/>
      <c r="C592" s="331"/>
      <c r="D592" s="331"/>
      <c r="E592" s="331"/>
      <c r="F592" s="338"/>
      <c r="G592" s="338"/>
      <c r="H592" s="382"/>
      <c r="I592" s="382"/>
      <c r="J592" s="347"/>
      <c r="K592" s="347"/>
      <c r="L592" s="347"/>
      <c r="M592" s="347"/>
      <c r="N592" s="347"/>
      <c r="O592" s="347"/>
      <c r="P592" s="347"/>
      <c r="Q592" s="347"/>
      <c r="R592" s="347"/>
      <c r="S592" s="357"/>
      <c r="T592" s="357"/>
      <c r="U592" s="357"/>
      <c r="V592" s="357"/>
      <c r="W592" s="357"/>
      <c r="X592" s="357"/>
      <c r="Y592" s="383"/>
      <c r="Z592" s="383"/>
      <c r="AA592" s="383"/>
      <c r="AB592" s="384"/>
      <c r="AF592" s="331"/>
    </row>
    <row r="593" spans="1:32" ht="12.75">
      <c r="A593" s="331"/>
      <c r="B593" s="331"/>
      <c r="C593" s="331"/>
      <c r="D593" s="331"/>
      <c r="E593" s="331"/>
      <c r="F593" s="338"/>
      <c r="G593" s="338"/>
      <c r="H593" s="382"/>
      <c r="I593" s="388"/>
      <c r="J593" s="347"/>
      <c r="K593" s="347"/>
      <c r="L593" s="347"/>
      <c r="M593" s="347"/>
      <c r="N593" s="347"/>
      <c r="O593" s="347"/>
      <c r="P593" s="347"/>
      <c r="Q593" s="347"/>
      <c r="R593" s="347"/>
      <c r="S593" s="357"/>
      <c r="T593" s="357"/>
      <c r="U593" s="357"/>
      <c r="V593" s="357"/>
      <c r="W593" s="357"/>
      <c r="X593" s="357"/>
      <c r="Y593" s="357"/>
      <c r="Z593" s="357"/>
      <c r="AA593" s="357"/>
      <c r="AB593" s="384"/>
      <c r="AF593" s="331"/>
    </row>
    <row r="594" spans="1:32" ht="12.75">
      <c r="A594" s="331"/>
      <c r="B594" s="331"/>
      <c r="C594" s="331"/>
      <c r="D594" s="331"/>
      <c r="E594" s="331"/>
      <c r="F594" s="338"/>
      <c r="G594" s="338"/>
      <c r="H594" s="389"/>
      <c r="I594" s="389"/>
      <c r="J594" s="386"/>
      <c r="K594" s="386"/>
      <c r="L594" s="386"/>
      <c r="M594" s="386"/>
      <c r="N594" s="386"/>
      <c r="O594" s="386"/>
      <c r="P594" s="386"/>
      <c r="Q594" s="386"/>
      <c r="R594" s="386"/>
      <c r="S594" s="387"/>
      <c r="T594" s="387"/>
      <c r="U594" s="387"/>
      <c r="V594" s="387"/>
      <c r="W594" s="387"/>
      <c r="X594" s="387"/>
      <c r="Y594" s="383"/>
      <c r="Z594" s="357"/>
      <c r="AA594" s="383"/>
      <c r="AB594" s="384"/>
      <c r="AF594" s="331"/>
    </row>
    <row r="595" spans="1:32" ht="12.75">
      <c r="A595" s="331"/>
      <c r="B595" s="331"/>
      <c r="C595" s="331"/>
      <c r="D595" s="331"/>
      <c r="E595" s="331"/>
      <c r="F595" s="338"/>
      <c r="G595" s="338"/>
      <c r="H595" s="382"/>
      <c r="I595" s="382"/>
      <c r="J595" s="347"/>
      <c r="K595" s="347"/>
      <c r="L595" s="347"/>
      <c r="M595" s="347"/>
      <c r="N595" s="347"/>
      <c r="O595" s="347"/>
      <c r="P595" s="347"/>
      <c r="Q595" s="347"/>
      <c r="R595" s="347"/>
      <c r="S595" s="357"/>
      <c r="T595" s="357"/>
      <c r="U595" s="357"/>
      <c r="V595" s="357"/>
      <c r="W595" s="357"/>
      <c r="X595" s="357"/>
      <c r="Y595" s="357"/>
      <c r="Z595" s="357"/>
      <c r="AA595" s="357"/>
      <c r="AB595" s="384"/>
      <c r="AF595" s="331"/>
    </row>
    <row r="596" spans="1:32" ht="12.75">
      <c r="A596" s="331"/>
      <c r="B596" s="331"/>
      <c r="C596" s="331"/>
      <c r="D596" s="331"/>
      <c r="E596" s="331"/>
      <c r="F596" s="338"/>
      <c r="G596" s="338"/>
      <c r="H596" s="382"/>
      <c r="I596" s="388"/>
      <c r="J596" s="347"/>
      <c r="K596" s="347"/>
      <c r="L596" s="347"/>
      <c r="M596" s="347"/>
      <c r="N596" s="347"/>
      <c r="O596" s="347"/>
      <c r="P596" s="347"/>
      <c r="Q596" s="347"/>
      <c r="R596" s="347"/>
      <c r="S596" s="357"/>
      <c r="T596" s="357"/>
      <c r="U596" s="357"/>
      <c r="V596" s="357"/>
      <c r="W596" s="357"/>
      <c r="X596" s="357"/>
      <c r="Y596" s="357"/>
      <c r="Z596" s="357"/>
      <c r="AA596" s="357"/>
      <c r="AB596" s="384"/>
      <c r="AC596" s="347"/>
      <c r="AD596" s="347"/>
      <c r="AE596" s="347"/>
      <c r="AF596" s="331"/>
    </row>
    <row r="597" spans="1:32" ht="12.75">
      <c r="A597" s="331"/>
      <c r="B597" s="331"/>
      <c r="C597" s="331"/>
      <c r="D597" s="331"/>
      <c r="E597" s="331"/>
      <c r="F597" s="338"/>
      <c r="G597" s="338"/>
      <c r="H597" s="389"/>
      <c r="I597" s="389"/>
      <c r="J597" s="386"/>
      <c r="K597" s="386"/>
      <c r="L597" s="386"/>
      <c r="M597" s="386"/>
      <c r="N597" s="386"/>
      <c r="O597" s="386"/>
      <c r="P597" s="386"/>
      <c r="Q597" s="386"/>
      <c r="R597" s="386"/>
      <c r="S597" s="387"/>
      <c r="T597" s="387"/>
      <c r="U597" s="387"/>
      <c r="V597" s="387"/>
      <c r="W597" s="387"/>
      <c r="X597" s="387"/>
      <c r="Y597" s="383"/>
      <c r="Z597" s="383"/>
      <c r="AA597" s="383"/>
      <c r="AB597" s="384"/>
      <c r="AF597" s="331"/>
    </row>
    <row r="598" spans="1:32" ht="12.75">
      <c r="A598" s="331"/>
      <c r="B598" s="331"/>
      <c r="C598" s="331"/>
      <c r="D598" s="331"/>
      <c r="E598" s="331"/>
      <c r="F598" s="338"/>
      <c r="G598" s="338"/>
      <c r="H598" s="390"/>
      <c r="I598" s="390"/>
      <c r="J598" s="347"/>
      <c r="K598" s="347"/>
      <c r="L598" s="347"/>
      <c r="M598" s="347"/>
      <c r="N598" s="347"/>
      <c r="O598" s="347"/>
      <c r="P598" s="347"/>
      <c r="Q598" s="347"/>
      <c r="R598" s="347"/>
      <c r="S598" s="357"/>
      <c r="T598" s="357"/>
      <c r="U598" s="357"/>
      <c r="V598" s="357"/>
      <c r="W598" s="357"/>
      <c r="X598" s="357"/>
      <c r="Y598" s="357"/>
      <c r="Z598" s="357"/>
      <c r="AA598" s="357"/>
      <c r="AB598" s="384"/>
      <c r="AF598" s="331"/>
    </row>
    <row r="599" spans="1:32" ht="12.75">
      <c r="A599" s="331"/>
      <c r="B599" s="331"/>
      <c r="C599" s="331"/>
      <c r="D599" s="331"/>
      <c r="E599" s="331"/>
      <c r="F599" s="338"/>
      <c r="G599" s="338"/>
      <c r="H599" s="382"/>
      <c r="I599" s="382"/>
      <c r="J599" s="347"/>
      <c r="K599" s="347"/>
      <c r="L599" s="347"/>
      <c r="M599" s="347"/>
      <c r="N599" s="347"/>
      <c r="O599" s="347"/>
      <c r="P599" s="347"/>
      <c r="Q599" s="347"/>
      <c r="R599" s="347"/>
      <c r="S599" s="357"/>
      <c r="T599" s="357"/>
      <c r="U599" s="357"/>
      <c r="V599" s="357"/>
      <c r="W599" s="357"/>
      <c r="X599" s="357"/>
      <c r="Y599" s="383"/>
      <c r="Z599" s="383"/>
      <c r="AA599" s="383"/>
      <c r="AB599" s="384"/>
      <c r="AF599" s="331"/>
    </row>
    <row r="600" spans="1:32" ht="12.75">
      <c r="A600" s="331"/>
      <c r="B600" s="331"/>
      <c r="C600" s="331"/>
      <c r="D600" s="331"/>
      <c r="E600" s="331"/>
      <c r="F600" s="338"/>
      <c r="G600" s="338"/>
      <c r="H600" s="389"/>
      <c r="I600" s="389"/>
      <c r="J600" s="386"/>
      <c r="K600" s="386"/>
      <c r="L600" s="386"/>
      <c r="M600" s="386"/>
      <c r="N600" s="386"/>
      <c r="O600" s="386"/>
      <c r="P600" s="386"/>
      <c r="Q600" s="386"/>
      <c r="R600" s="386"/>
      <c r="S600" s="387"/>
      <c r="T600" s="387"/>
      <c r="U600" s="387"/>
      <c r="V600" s="387"/>
      <c r="W600" s="387"/>
      <c r="X600" s="387"/>
      <c r="Y600" s="383"/>
      <c r="Z600" s="383"/>
      <c r="AA600" s="383"/>
      <c r="AB600" s="387"/>
      <c r="AC600" s="347"/>
      <c r="AD600" s="347"/>
      <c r="AE600" s="347"/>
      <c r="AF600" s="331"/>
    </row>
    <row r="601" spans="1:39" ht="12.75">
      <c r="A601" s="331"/>
      <c r="B601" s="331"/>
      <c r="C601" s="331"/>
      <c r="D601" s="331"/>
      <c r="E601" s="331"/>
      <c r="F601" s="338"/>
      <c r="G601" s="338"/>
      <c r="H601" s="385"/>
      <c r="I601" s="385"/>
      <c r="J601" s="386"/>
      <c r="K601" s="386"/>
      <c r="L601" s="386"/>
      <c r="M601" s="386"/>
      <c r="N601" s="386"/>
      <c r="O601" s="386"/>
      <c r="P601" s="386"/>
      <c r="Q601" s="386"/>
      <c r="R601" s="386"/>
      <c r="S601" s="347"/>
      <c r="T601" s="347"/>
      <c r="U601" s="347"/>
      <c r="V601" s="347"/>
      <c r="W601" s="347"/>
      <c r="X601" s="347"/>
      <c r="Y601" s="347"/>
      <c r="Z601" s="347"/>
      <c r="AA601" s="347"/>
      <c r="AB601" s="347"/>
      <c r="AC601" s="391"/>
      <c r="AD601" s="392"/>
      <c r="AE601" s="392"/>
      <c r="AF601" s="392"/>
      <c r="AG601" s="392"/>
      <c r="AH601" s="392"/>
      <c r="AI601" s="392"/>
      <c r="AJ601" s="331"/>
      <c r="AK601" s="331"/>
      <c r="AL601" s="331"/>
      <c r="AM601" s="347"/>
    </row>
    <row r="602" spans="1:39" ht="12.75">
      <c r="A602" s="331"/>
      <c r="B602" s="331"/>
      <c r="C602" s="331"/>
      <c r="D602" s="331"/>
      <c r="E602" s="331"/>
      <c r="F602" s="338"/>
      <c r="G602" s="338"/>
      <c r="H602" s="385"/>
      <c r="I602" s="385"/>
      <c r="J602" s="386"/>
      <c r="K602" s="386"/>
      <c r="L602" s="386"/>
      <c r="M602" s="386"/>
      <c r="N602" s="386"/>
      <c r="O602" s="386"/>
      <c r="P602" s="386"/>
      <c r="Q602" s="386"/>
      <c r="R602" s="386"/>
      <c r="U602" s="347"/>
      <c r="AC602" s="393"/>
      <c r="AD602" s="392"/>
      <c r="AE602" s="392"/>
      <c r="AF602" s="392"/>
      <c r="AG602" s="392"/>
      <c r="AH602" s="392"/>
      <c r="AI602" s="392"/>
      <c r="AJ602" s="331"/>
      <c r="AK602" s="331"/>
      <c r="AL602" s="331"/>
      <c r="AM602" s="331"/>
    </row>
    <row r="603" spans="1:39" ht="12.75">
      <c r="A603" s="331"/>
      <c r="B603" s="331"/>
      <c r="C603" s="331"/>
      <c r="D603" s="331"/>
      <c r="E603" s="331"/>
      <c r="F603" s="338"/>
      <c r="G603" s="338"/>
      <c r="H603" s="385"/>
      <c r="I603" s="385"/>
      <c r="J603" s="386"/>
      <c r="K603" s="386"/>
      <c r="L603" s="386"/>
      <c r="M603" s="386"/>
      <c r="N603" s="386"/>
      <c r="O603" s="386"/>
      <c r="P603" s="386"/>
      <c r="Q603" s="386"/>
      <c r="R603" s="386"/>
      <c r="AC603" s="393"/>
      <c r="AD603" s="394"/>
      <c r="AE603" s="394"/>
      <c r="AF603" s="394"/>
      <c r="AG603" s="394"/>
      <c r="AH603" s="394"/>
      <c r="AI603" s="394"/>
      <c r="AJ603" s="331"/>
      <c r="AK603" s="331"/>
      <c r="AL603" s="331"/>
      <c r="AM603" s="331"/>
    </row>
    <row r="604" spans="1:32" ht="12.75">
      <c r="A604" s="331"/>
      <c r="B604" s="331"/>
      <c r="C604" s="331"/>
      <c r="D604" s="331"/>
      <c r="E604" s="331"/>
      <c r="F604" s="338"/>
      <c r="G604" s="338"/>
      <c r="H604" s="382"/>
      <c r="I604" s="382"/>
      <c r="J604" s="347"/>
      <c r="K604" s="347"/>
      <c r="L604" s="347"/>
      <c r="M604" s="347"/>
      <c r="N604" s="347"/>
      <c r="O604" s="347"/>
      <c r="P604" s="347"/>
      <c r="Q604" s="347"/>
      <c r="R604" s="347"/>
      <c r="S604" s="357"/>
      <c r="T604" s="357"/>
      <c r="U604" s="357"/>
      <c r="V604" s="357"/>
      <c r="W604" s="357"/>
      <c r="X604" s="357"/>
      <c r="AF604" s="331"/>
    </row>
    <row r="605" spans="1:32" ht="12.75">
      <c r="A605" s="331"/>
      <c r="B605" s="331"/>
      <c r="C605" s="331"/>
      <c r="D605" s="331"/>
      <c r="E605" s="331"/>
      <c r="F605" s="338"/>
      <c r="G605" s="338"/>
      <c r="H605" s="382"/>
      <c r="I605" s="382"/>
      <c r="J605" s="347"/>
      <c r="K605" s="347"/>
      <c r="L605" s="347"/>
      <c r="M605" s="347"/>
      <c r="N605" s="347"/>
      <c r="O605" s="347"/>
      <c r="P605" s="347"/>
      <c r="Q605" s="347"/>
      <c r="R605" s="347"/>
      <c r="S605" s="357"/>
      <c r="T605" s="357"/>
      <c r="U605" s="357"/>
      <c r="V605" s="357"/>
      <c r="W605" s="357"/>
      <c r="X605" s="357"/>
      <c r="AF605" s="331"/>
    </row>
    <row r="606" spans="1:35" ht="12.75">
      <c r="A606" s="331"/>
      <c r="B606" s="331"/>
      <c r="C606" s="331"/>
      <c r="D606" s="331"/>
      <c r="E606" s="331"/>
      <c r="F606" s="338"/>
      <c r="G606" s="338"/>
      <c r="H606" s="385"/>
      <c r="I606" s="385"/>
      <c r="J606" s="386"/>
      <c r="K606" s="386"/>
      <c r="L606" s="386"/>
      <c r="M606" s="386"/>
      <c r="N606" s="386"/>
      <c r="O606" s="386"/>
      <c r="P606" s="386"/>
      <c r="Q606" s="386"/>
      <c r="R606" s="386"/>
      <c r="S606" s="387"/>
      <c r="T606" s="387"/>
      <c r="U606" s="387"/>
      <c r="V606" s="387"/>
      <c r="W606" s="387"/>
      <c r="X606" s="387"/>
      <c r="AD606" s="347"/>
      <c r="AE606" s="347"/>
      <c r="AF606" s="347"/>
      <c r="AG606" s="354"/>
      <c r="AH606" s="354"/>
      <c r="AI606" s="354"/>
    </row>
    <row r="607" spans="1:35" ht="12.75">
      <c r="A607" s="331"/>
      <c r="B607" s="331"/>
      <c r="C607" s="331"/>
      <c r="D607" s="331"/>
      <c r="E607" s="331"/>
      <c r="F607" s="338"/>
      <c r="G607" s="338"/>
      <c r="H607" s="382"/>
      <c r="I607" s="382"/>
      <c r="J607" s="347"/>
      <c r="K607" s="347"/>
      <c r="L607" s="347"/>
      <c r="M607" s="347"/>
      <c r="N607" s="347"/>
      <c r="O607" s="347"/>
      <c r="P607" s="347"/>
      <c r="Q607" s="347"/>
      <c r="R607" s="347"/>
      <c r="S607" s="395"/>
      <c r="T607" s="395"/>
      <c r="U607" s="395"/>
      <c r="V607" s="395"/>
      <c r="W607" s="395"/>
      <c r="X607" s="395"/>
      <c r="AD607" s="347"/>
      <c r="AE607" s="347"/>
      <c r="AF607" s="347"/>
      <c r="AG607" s="354"/>
      <c r="AH607" s="354"/>
      <c r="AI607" s="354"/>
    </row>
    <row r="608" spans="1:35" ht="12.75">
      <c r="A608" s="331"/>
      <c r="B608" s="331"/>
      <c r="C608" s="331"/>
      <c r="D608" s="331"/>
      <c r="E608" s="331"/>
      <c r="F608" s="338"/>
      <c r="G608" s="338"/>
      <c r="H608" s="382"/>
      <c r="I608" s="388"/>
      <c r="J608" s="347"/>
      <c r="K608" s="347"/>
      <c r="L608" s="347"/>
      <c r="M608" s="347"/>
      <c r="N608" s="347"/>
      <c r="O608" s="347"/>
      <c r="P608" s="347"/>
      <c r="Q608" s="347"/>
      <c r="R608" s="347"/>
      <c r="S608" s="395"/>
      <c r="T608" s="395"/>
      <c r="U608" s="395"/>
      <c r="V608" s="395"/>
      <c r="W608" s="395"/>
      <c r="X608" s="395"/>
      <c r="Y608" s="395"/>
      <c r="Z608" s="395"/>
      <c r="AA608" s="395"/>
      <c r="AD608" s="347"/>
      <c r="AE608" s="347"/>
      <c r="AF608" s="347"/>
      <c r="AG608" s="354"/>
      <c r="AH608" s="354"/>
      <c r="AI608" s="354"/>
    </row>
    <row r="609" spans="1:32" ht="12.75">
      <c r="A609" s="331"/>
      <c r="B609" s="331"/>
      <c r="C609" s="331"/>
      <c r="D609" s="331"/>
      <c r="E609" s="331"/>
      <c r="F609" s="338"/>
      <c r="G609" s="338"/>
      <c r="H609" s="389"/>
      <c r="I609" s="389"/>
      <c r="J609" s="386"/>
      <c r="K609" s="386"/>
      <c r="L609" s="386"/>
      <c r="M609" s="386"/>
      <c r="N609" s="386"/>
      <c r="O609" s="386"/>
      <c r="P609" s="386"/>
      <c r="Q609" s="386"/>
      <c r="R609" s="386"/>
      <c r="S609" s="396"/>
      <c r="T609" s="396"/>
      <c r="U609" s="396"/>
      <c r="V609" s="396"/>
      <c r="W609" s="396"/>
      <c r="X609" s="396"/>
      <c r="AF609" s="331"/>
    </row>
    <row r="610" spans="1:32" ht="12.75">
      <c r="A610" s="331"/>
      <c r="B610" s="331"/>
      <c r="C610" s="331"/>
      <c r="D610" s="331"/>
      <c r="E610" s="331"/>
      <c r="F610" s="338"/>
      <c r="G610" s="338"/>
      <c r="H610" s="382"/>
      <c r="I610" s="382"/>
      <c r="J610" s="347"/>
      <c r="K610" s="347"/>
      <c r="L610" s="347"/>
      <c r="M610" s="347"/>
      <c r="N610" s="347"/>
      <c r="O610" s="347"/>
      <c r="P610" s="347"/>
      <c r="Q610" s="347"/>
      <c r="R610" s="347"/>
      <c r="S610" s="357"/>
      <c r="T610" s="357"/>
      <c r="U610" s="357"/>
      <c r="V610" s="357"/>
      <c r="W610" s="357"/>
      <c r="X610" s="357"/>
      <c r="Y610" s="357"/>
      <c r="Z610" s="357"/>
      <c r="AA610" s="357"/>
      <c r="AF610" s="331"/>
    </row>
    <row r="611" spans="1:32" ht="12.75">
      <c r="A611" s="331"/>
      <c r="B611" s="331"/>
      <c r="C611" s="331"/>
      <c r="D611" s="331"/>
      <c r="E611" s="331"/>
      <c r="F611" s="338"/>
      <c r="G611" s="338"/>
      <c r="H611" s="382"/>
      <c r="I611" s="388"/>
      <c r="J611" s="347"/>
      <c r="K611" s="347"/>
      <c r="L611" s="347"/>
      <c r="M611" s="347"/>
      <c r="N611" s="347"/>
      <c r="O611" s="347"/>
      <c r="P611" s="347"/>
      <c r="Q611" s="347"/>
      <c r="R611" s="347"/>
      <c r="S611" s="357"/>
      <c r="T611" s="357"/>
      <c r="U611" s="357"/>
      <c r="V611" s="357"/>
      <c r="W611" s="357"/>
      <c r="X611" s="357"/>
      <c r="Y611" s="347"/>
      <c r="Z611" s="347"/>
      <c r="AA611" s="347"/>
      <c r="AF611" s="331"/>
    </row>
    <row r="612" spans="1:32" ht="12.75">
      <c r="A612" s="331"/>
      <c r="B612" s="331"/>
      <c r="C612" s="331"/>
      <c r="D612" s="331"/>
      <c r="E612" s="331"/>
      <c r="F612" s="338"/>
      <c r="G612" s="338"/>
      <c r="H612" s="389"/>
      <c r="I612" s="389"/>
      <c r="J612" s="386"/>
      <c r="K612" s="386"/>
      <c r="L612" s="386"/>
      <c r="M612" s="386"/>
      <c r="N612" s="386"/>
      <c r="O612" s="386"/>
      <c r="P612" s="386"/>
      <c r="Q612" s="386"/>
      <c r="R612" s="386"/>
      <c r="S612" s="387"/>
      <c r="T612" s="387"/>
      <c r="U612" s="387"/>
      <c r="V612" s="387"/>
      <c r="W612" s="387"/>
      <c r="X612" s="387"/>
      <c r="AF612" s="331"/>
    </row>
    <row r="613" spans="1:32" ht="12.75">
      <c r="A613" s="331"/>
      <c r="B613" s="331"/>
      <c r="C613" s="331"/>
      <c r="D613" s="331"/>
      <c r="E613" s="331"/>
      <c r="F613" s="397"/>
      <c r="G613" s="338"/>
      <c r="H613" s="390"/>
      <c r="I613" s="390"/>
      <c r="J613" s="347"/>
      <c r="K613" s="347"/>
      <c r="L613" s="347"/>
      <c r="M613" s="347"/>
      <c r="N613" s="347"/>
      <c r="O613" s="347"/>
      <c r="P613" s="347"/>
      <c r="Q613" s="347"/>
      <c r="R613" s="347"/>
      <c r="S613" s="357"/>
      <c r="T613" s="357"/>
      <c r="U613" s="357"/>
      <c r="V613" s="357"/>
      <c r="W613" s="357"/>
      <c r="X613" s="357"/>
      <c r="AF613" s="331"/>
    </row>
    <row r="614" spans="1:32" ht="12.75">
      <c r="A614" s="331"/>
      <c r="B614" s="331"/>
      <c r="C614" s="331"/>
      <c r="D614" s="331"/>
      <c r="E614" s="331"/>
      <c r="F614" s="338"/>
      <c r="G614" s="338"/>
      <c r="H614" s="382"/>
      <c r="I614" s="382"/>
      <c r="J614" s="347"/>
      <c r="K614" s="347"/>
      <c r="L614" s="347"/>
      <c r="M614" s="347"/>
      <c r="N614" s="347"/>
      <c r="O614" s="347"/>
      <c r="P614" s="347"/>
      <c r="Q614" s="347"/>
      <c r="R614" s="347"/>
      <c r="S614" s="357"/>
      <c r="T614" s="357"/>
      <c r="U614" s="357"/>
      <c r="V614" s="357"/>
      <c r="W614" s="357"/>
      <c r="X614" s="357"/>
      <c r="AF614" s="331"/>
    </row>
    <row r="615" spans="1:32" ht="12.75">
      <c r="A615" s="331"/>
      <c r="B615" s="331"/>
      <c r="C615" s="331"/>
      <c r="D615" s="331"/>
      <c r="E615" s="331"/>
      <c r="F615" s="397"/>
      <c r="G615" s="338"/>
      <c r="H615" s="389"/>
      <c r="I615" s="389"/>
      <c r="J615" s="386"/>
      <c r="K615" s="386"/>
      <c r="L615" s="386"/>
      <c r="M615" s="386"/>
      <c r="N615" s="386"/>
      <c r="O615" s="386"/>
      <c r="P615" s="386"/>
      <c r="Q615" s="386"/>
      <c r="R615" s="386"/>
      <c r="S615" s="387"/>
      <c r="T615" s="387"/>
      <c r="U615" s="396"/>
      <c r="V615" s="387"/>
      <c r="W615" s="387"/>
      <c r="X615" s="387"/>
      <c r="AF615" s="331"/>
    </row>
    <row r="616" spans="1:39" ht="12.75">
      <c r="A616" s="331"/>
      <c r="B616" s="331"/>
      <c r="C616" s="331"/>
      <c r="D616" s="331"/>
      <c r="E616" s="331"/>
      <c r="F616" s="338"/>
      <c r="G616" s="338"/>
      <c r="H616" s="385"/>
      <c r="I616" s="385"/>
      <c r="J616" s="386"/>
      <c r="K616" s="386"/>
      <c r="L616" s="386"/>
      <c r="M616" s="386"/>
      <c r="N616" s="386"/>
      <c r="O616" s="386"/>
      <c r="P616" s="386"/>
      <c r="Q616" s="386"/>
      <c r="R616" s="386"/>
      <c r="S616" s="347"/>
      <c r="T616" s="347"/>
      <c r="U616" s="347"/>
      <c r="V616" s="347"/>
      <c r="W616" s="347"/>
      <c r="X616" s="347"/>
      <c r="AC616" s="398"/>
      <c r="AD616" s="399"/>
      <c r="AE616" s="399"/>
      <c r="AF616" s="399"/>
      <c r="AG616" s="399"/>
      <c r="AH616" s="399"/>
      <c r="AI616" s="399"/>
      <c r="AJ616" s="331"/>
      <c r="AK616" s="331"/>
      <c r="AL616" s="331"/>
      <c r="AM616" s="331"/>
    </row>
    <row r="617" spans="1:39" ht="12.75">
      <c r="A617" s="331"/>
      <c r="B617" s="331"/>
      <c r="C617" s="331"/>
      <c r="D617" s="331"/>
      <c r="E617" s="331"/>
      <c r="F617" s="338"/>
      <c r="G617" s="338"/>
      <c r="H617" s="385"/>
      <c r="I617" s="385"/>
      <c r="J617" s="386"/>
      <c r="K617" s="386"/>
      <c r="L617" s="386"/>
      <c r="M617" s="386"/>
      <c r="N617" s="386"/>
      <c r="O617" s="386"/>
      <c r="P617" s="386"/>
      <c r="Q617" s="386"/>
      <c r="R617" s="386"/>
      <c r="AC617" s="398"/>
      <c r="AD617" s="399"/>
      <c r="AE617" s="399"/>
      <c r="AF617" s="399"/>
      <c r="AG617" s="399"/>
      <c r="AH617" s="399"/>
      <c r="AI617" s="399"/>
      <c r="AJ617" s="331"/>
      <c r="AK617" s="331"/>
      <c r="AL617" s="331"/>
      <c r="AM617" s="331"/>
    </row>
    <row r="618" spans="1:39" ht="12.75">
      <c r="A618" s="331"/>
      <c r="B618" s="331"/>
      <c r="C618" s="331"/>
      <c r="D618" s="331"/>
      <c r="E618" s="331"/>
      <c r="F618" s="397"/>
      <c r="G618" s="338"/>
      <c r="H618" s="385"/>
      <c r="I618" s="385"/>
      <c r="J618" s="386"/>
      <c r="K618" s="386"/>
      <c r="L618" s="386"/>
      <c r="M618" s="386"/>
      <c r="N618" s="386"/>
      <c r="O618" s="386"/>
      <c r="P618" s="386"/>
      <c r="Q618" s="386"/>
      <c r="R618" s="386"/>
      <c r="AC618" s="398"/>
      <c r="AD618" s="399"/>
      <c r="AE618" s="399"/>
      <c r="AF618" s="399"/>
      <c r="AG618" s="399"/>
      <c r="AH618" s="399"/>
      <c r="AI618" s="399"/>
      <c r="AJ618" s="331"/>
      <c r="AK618" s="331"/>
      <c r="AL618" s="331"/>
      <c r="AM618" s="331"/>
    </row>
    <row r="619" spans="1:32" ht="12.75">
      <c r="A619" s="331"/>
      <c r="B619" s="331"/>
      <c r="C619" s="331"/>
      <c r="D619" s="331"/>
      <c r="E619" s="331"/>
      <c r="F619" s="397"/>
      <c r="G619" s="338"/>
      <c r="H619" s="382"/>
      <c r="I619" s="382"/>
      <c r="J619" s="347"/>
      <c r="K619" s="347"/>
      <c r="L619" s="347"/>
      <c r="M619" s="347"/>
      <c r="N619" s="347"/>
      <c r="O619" s="347"/>
      <c r="P619" s="347"/>
      <c r="Q619" s="347"/>
      <c r="R619" s="347"/>
      <c r="S619" s="357"/>
      <c r="T619" s="357"/>
      <c r="U619" s="357"/>
      <c r="V619" s="357"/>
      <c r="W619" s="357"/>
      <c r="X619" s="357"/>
      <c r="AF619" s="331"/>
    </row>
    <row r="620" spans="1:32" ht="12.75">
      <c r="A620" s="331"/>
      <c r="B620" s="331"/>
      <c r="C620" s="331"/>
      <c r="D620" s="331"/>
      <c r="E620" s="331"/>
      <c r="F620" s="338"/>
      <c r="G620" s="338"/>
      <c r="H620" s="382"/>
      <c r="I620" s="382"/>
      <c r="J620" s="347"/>
      <c r="K620" s="347"/>
      <c r="L620" s="347"/>
      <c r="M620" s="347"/>
      <c r="N620" s="347"/>
      <c r="O620" s="347"/>
      <c r="P620" s="347"/>
      <c r="Q620" s="347"/>
      <c r="R620" s="347"/>
      <c r="S620" s="357"/>
      <c r="T620" s="357"/>
      <c r="U620" s="357"/>
      <c r="V620" s="357"/>
      <c r="W620" s="357"/>
      <c r="X620" s="357"/>
      <c r="AF620" s="331"/>
    </row>
    <row r="621" spans="1:32" ht="12.75">
      <c r="A621" s="331"/>
      <c r="B621" s="331"/>
      <c r="C621" s="331"/>
      <c r="D621" s="331"/>
      <c r="E621" s="331"/>
      <c r="F621" s="397"/>
      <c r="G621" s="338"/>
      <c r="H621" s="385"/>
      <c r="I621" s="385"/>
      <c r="J621" s="386"/>
      <c r="K621" s="386"/>
      <c r="L621" s="386"/>
      <c r="M621" s="386"/>
      <c r="N621" s="386"/>
      <c r="O621" s="386"/>
      <c r="P621" s="386"/>
      <c r="Q621" s="386"/>
      <c r="R621" s="386"/>
      <c r="S621" s="387"/>
      <c r="T621" s="387"/>
      <c r="U621" s="387"/>
      <c r="V621" s="387"/>
      <c r="W621" s="387"/>
      <c r="X621" s="387"/>
      <c r="AF621" s="331"/>
    </row>
    <row r="622" spans="1:32" ht="12.75">
      <c r="A622" s="331"/>
      <c r="B622" s="331"/>
      <c r="C622" s="331"/>
      <c r="D622" s="331"/>
      <c r="E622" s="331"/>
      <c r="F622" s="338"/>
      <c r="G622" s="338"/>
      <c r="H622" s="382"/>
      <c r="I622" s="382"/>
      <c r="J622" s="347"/>
      <c r="K622" s="347"/>
      <c r="L622" s="347"/>
      <c r="M622" s="347"/>
      <c r="N622" s="347"/>
      <c r="O622" s="347"/>
      <c r="P622" s="347"/>
      <c r="Q622" s="347"/>
      <c r="R622" s="347"/>
      <c r="S622" s="357"/>
      <c r="T622" s="357"/>
      <c r="U622" s="357"/>
      <c r="V622" s="357"/>
      <c r="W622" s="357"/>
      <c r="X622" s="357"/>
      <c r="AF622" s="331"/>
    </row>
    <row r="623" spans="1:32" ht="12.75">
      <c r="A623" s="331"/>
      <c r="B623" s="331"/>
      <c r="C623" s="331"/>
      <c r="D623" s="331"/>
      <c r="E623" s="331"/>
      <c r="F623" s="338"/>
      <c r="G623" s="338"/>
      <c r="H623" s="382"/>
      <c r="I623" s="388"/>
      <c r="J623" s="347"/>
      <c r="K623" s="347"/>
      <c r="L623" s="347"/>
      <c r="M623" s="347"/>
      <c r="N623" s="347"/>
      <c r="O623" s="347"/>
      <c r="P623" s="347"/>
      <c r="Q623" s="347"/>
      <c r="R623" s="347"/>
      <c r="S623" s="357"/>
      <c r="T623" s="357"/>
      <c r="U623" s="357"/>
      <c r="V623" s="357"/>
      <c r="W623" s="357"/>
      <c r="X623" s="357"/>
      <c r="Y623" s="347"/>
      <c r="Z623" s="347"/>
      <c r="AA623" s="347"/>
      <c r="AF623" s="331"/>
    </row>
    <row r="624" spans="1:32" ht="12.75">
      <c r="A624" s="331"/>
      <c r="B624" s="331"/>
      <c r="C624" s="331"/>
      <c r="D624" s="331"/>
      <c r="E624" s="331"/>
      <c r="F624" s="338"/>
      <c r="G624" s="338"/>
      <c r="H624" s="389"/>
      <c r="I624" s="389"/>
      <c r="J624" s="386"/>
      <c r="K624" s="386"/>
      <c r="L624" s="386"/>
      <c r="M624" s="386"/>
      <c r="N624" s="386"/>
      <c r="O624" s="386"/>
      <c r="P624" s="386"/>
      <c r="Q624" s="386"/>
      <c r="R624" s="386"/>
      <c r="S624" s="387"/>
      <c r="T624" s="387"/>
      <c r="U624" s="387"/>
      <c r="V624" s="387"/>
      <c r="W624" s="387"/>
      <c r="X624" s="387"/>
      <c r="AF624" s="331"/>
    </row>
    <row r="625" spans="1:32" ht="12.75">
      <c r="A625" s="331"/>
      <c r="B625" s="331"/>
      <c r="C625" s="331"/>
      <c r="D625" s="331"/>
      <c r="E625" s="331"/>
      <c r="F625" s="338"/>
      <c r="G625" s="338"/>
      <c r="H625" s="382"/>
      <c r="I625" s="382"/>
      <c r="J625" s="347"/>
      <c r="K625" s="347"/>
      <c r="L625" s="347"/>
      <c r="M625" s="347"/>
      <c r="N625" s="347"/>
      <c r="O625" s="347"/>
      <c r="P625" s="347"/>
      <c r="Q625" s="347"/>
      <c r="R625" s="347"/>
      <c r="S625" s="357"/>
      <c r="T625" s="357"/>
      <c r="U625" s="357"/>
      <c r="V625" s="357"/>
      <c r="W625" s="357"/>
      <c r="X625" s="357"/>
      <c r="AF625" s="331"/>
    </row>
    <row r="626" spans="1:32" ht="12.75">
      <c r="A626" s="331"/>
      <c r="B626" s="331"/>
      <c r="C626" s="331"/>
      <c r="D626" s="331"/>
      <c r="E626" s="331"/>
      <c r="F626" s="338"/>
      <c r="G626" s="338"/>
      <c r="H626" s="382"/>
      <c r="I626" s="388"/>
      <c r="J626" s="347"/>
      <c r="K626" s="347"/>
      <c r="L626" s="347"/>
      <c r="M626" s="347"/>
      <c r="N626" s="347"/>
      <c r="O626" s="347"/>
      <c r="P626" s="347"/>
      <c r="Q626" s="347"/>
      <c r="R626" s="347"/>
      <c r="S626" s="357"/>
      <c r="T626" s="357"/>
      <c r="U626" s="357"/>
      <c r="V626" s="357"/>
      <c r="W626" s="357"/>
      <c r="X626" s="357"/>
      <c r="Y626" s="347"/>
      <c r="Z626" s="347"/>
      <c r="AA626" s="347"/>
      <c r="AF626" s="331"/>
    </row>
    <row r="627" spans="1:32" ht="12.75">
      <c r="A627" s="331"/>
      <c r="B627" s="331"/>
      <c r="C627" s="331"/>
      <c r="D627" s="331"/>
      <c r="E627" s="331"/>
      <c r="F627" s="338"/>
      <c r="G627" s="338"/>
      <c r="H627" s="389"/>
      <c r="I627" s="389"/>
      <c r="J627" s="386"/>
      <c r="K627" s="386"/>
      <c r="L627" s="386"/>
      <c r="M627" s="386"/>
      <c r="N627" s="386"/>
      <c r="O627" s="386"/>
      <c r="P627" s="386"/>
      <c r="Q627" s="386"/>
      <c r="R627" s="386"/>
      <c r="S627" s="387"/>
      <c r="T627" s="387"/>
      <c r="U627" s="387"/>
      <c r="V627" s="387"/>
      <c r="W627" s="387"/>
      <c r="X627" s="387"/>
      <c r="AF627" s="331"/>
    </row>
    <row r="628" spans="1:32" ht="12.75">
      <c r="A628" s="331"/>
      <c r="B628" s="331"/>
      <c r="C628" s="331"/>
      <c r="D628" s="331"/>
      <c r="E628" s="331"/>
      <c r="F628" s="338"/>
      <c r="G628" s="338"/>
      <c r="H628" s="390"/>
      <c r="I628" s="390"/>
      <c r="J628" s="347"/>
      <c r="K628" s="347"/>
      <c r="L628" s="347"/>
      <c r="M628" s="347"/>
      <c r="N628" s="347"/>
      <c r="O628" s="347"/>
      <c r="P628" s="347"/>
      <c r="Q628" s="347"/>
      <c r="R628" s="347"/>
      <c r="S628" s="357"/>
      <c r="T628" s="357"/>
      <c r="U628" s="357"/>
      <c r="V628" s="357"/>
      <c r="W628" s="357"/>
      <c r="X628" s="357"/>
      <c r="AF628" s="331"/>
    </row>
    <row r="629" spans="1:32" ht="12.75">
      <c r="A629" s="331"/>
      <c r="B629" s="331"/>
      <c r="C629" s="331"/>
      <c r="D629" s="331"/>
      <c r="E629" s="331"/>
      <c r="F629" s="338"/>
      <c r="G629" s="338"/>
      <c r="H629" s="382"/>
      <c r="I629" s="382"/>
      <c r="J629" s="347"/>
      <c r="K629" s="347"/>
      <c r="L629" s="347"/>
      <c r="M629" s="347"/>
      <c r="N629" s="347"/>
      <c r="O629" s="347"/>
      <c r="P629" s="347"/>
      <c r="Q629" s="347"/>
      <c r="R629" s="347"/>
      <c r="S629" s="357"/>
      <c r="T629" s="357"/>
      <c r="U629" s="357"/>
      <c r="V629" s="357"/>
      <c r="W629" s="357"/>
      <c r="X629" s="357"/>
      <c r="AF629" s="331"/>
    </row>
    <row r="630" spans="1:32" ht="12.75">
      <c r="A630" s="331"/>
      <c r="B630" s="331"/>
      <c r="C630" s="331"/>
      <c r="D630" s="331"/>
      <c r="E630" s="331"/>
      <c r="F630" s="338"/>
      <c r="G630" s="338"/>
      <c r="H630" s="389"/>
      <c r="I630" s="389"/>
      <c r="J630" s="386"/>
      <c r="K630" s="386"/>
      <c r="L630" s="386"/>
      <c r="M630" s="386"/>
      <c r="N630" s="386"/>
      <c r="O630" s="386"/>
      <c r="P630" s="386"/>
      <c r="Q630" s="386"/>
      <c r="R630" s="386"/>
      <c r="S630" s="387"/>
      <c r="T630" s="387"/>
      <c r="U630" s="387"/>
      <c r="V630" s="387"/>
      <c r="W630" s="387"/>
      <c r="X630" s="387"/>
      <c r="AF630" s="331"/>
    </row>
    <row r="631" spans="1:36" ht="12.75">
      <c r="A631" s="331"/>
      <c r="B631" s="331"/>
      <c r="C631" s="331"/>
      <c r="D631" s="331"/>
      <c r="E631" s="331"/>
      <c r="F631" s="338"/>
      <c r="G631" s="338"/>
      <c r="H631" s="385"/>
      <c r="I631" s="385"/>
      <c r="J631" s="386"/>
      <c r="K631" s="386"/>
      <c r="L631" s="386"/>
      <c r="M631" s="386"/>
      <c r="N631" s="386"/>
      <c r="O631" s="386"/>
      <c r="P631" s="386"/>
      <c r="Q631" s="386"/>
      <c r="R631" s="386"/>
      <c r="S631" s="347"/>
      <c r="T631" s="347"/>
      <c r="U631" s="347"/>
      <c r="V631" s="347"/>
      <c r="W631" s="347"/>
      <c r="X631" s="347"/>
      <c r="Y631" s="386"/>
      <c r="Z631" s="386"/>
      <c r="AA631" s="386"/>
      <c r="AC631" s="398"/>
      <c r="AE631" s="399"/>
      <c r="AF631" s="399"/>
      <c r="AG631" s="399"/>
      <c r="AH631" s="399"/>
      <c r="AI631" s="399"/>
      <c r="AJ631" s="399"/>
    </row>
    <row r="632" spans="1:36" ht="12.75">
      <c r="A632" s="331"/>
      <c r="B632" s="331"/>
      <c r="C632" s="331"/>
      <c r="D632" s="331"/>
      <c r="E632" s="331"/>
      <c r="F632" s="338"/>
      <c r="G632" s="338"/>
      <c r="H632" s="385"/>
      <c r="I632" s="385"/>
      <c r="J632" s="386"/>
      <c r="K632" s="386"/>
      <c r="L632" s="386"/>
      <c r="M632" s="386"/>
      <c r="N632" s="386"/>
      <c r="O632" s="386"/>
      <c r="P632" s="386"/>
      <c r="Q632" s="386"/>
      <c r="R632" s="386"/>
      <c r="S632" s="347"/>
      <c r="T632" s="347"/>
      <c r="U632" s="347"/>
      <c r="V632" s="347"/>
      <c r="W632" s="347"/>
      <c r="X632" s="347"/>
      <c r="AC632" s="398"/>
      <c r="AE632" s="399"/>
      <c r="AF632" s="399"/>
      <c r="AG632" s="399"/>
      <c r="AH632" s="399"/>
      <c r="AI632" s="399"/>
      <c r="AJ632" s="399"/>
    </row>
    <row r="633" spans="1:36" ht="12" customHeight="1">
      <c r="A633" s="400"/>
      <c r="B633" s="400"/>
      <c r="C633" s="400"/>
      <c r="D633" s="400"/>
      <c r="E633" s="400"/>
      <c r="F633" s="400"/>
      <c r="G633" s="338"/>
      <c r="H633" s="331"/>
      <c r="I633" s="331"/>
      <c r="J633" s="345"/>
      <c r="K633" s="345"/>
      <c r="L633" s="345"/>
      <c r="M633" s="345"/>
      <c r="N633" s="345"/>
      <c r="O633" s="345"/>
      <c r="P633" s="345"/>
      <c r="Q633" s="345"/>
      <c r="R633" s="345"/>
      <c r="U633" s="347"/>
      <c r="V633" s="347"/>
      <c r="W633" s="347"/>
      <c r="X633" s="347"/>
      <c r="AC633" s="398"/>
      <c r="AE633" s="399"/>
      <c r="AF633" s="399"/>
      <c r="AG633" s="399"/>
      <c r="AH633" s="399"/>
      <c r="AI633" s="399"/>
      <c r="AJ633" s="399"/>
    </row>
    <row r="634" spans="1:32" ht="12" customHeight="1">
      <c r="A634" s="400"/>
      <c r="B634" s="400"/>
      <c r="C634" s="400"/>
      <c r="D634" s="400"/>
      <c r="E634" s="400"/>
      <c r="F634" s="400"/>
      <c r="G634" s="338"/>
      <c r="H634" s="331"/>
      <c r="I634" s="331"/>
      <c r="J634" s="345"/>
      <c r="K634" s="345"/>
      <c r="L634" s="345"/>
      <c r="M634" s="345"/>
      <c r="N634" s="345"/>
      <c r="O634" s="345"/>
      <c r="P634" s="345"/>
      <c r="Q634" s="345"/>
      <c r="R634" s="345"/>
      <c r="S634" s="345"/>
      <c r="T634" s="345"/>
      <c r="U634" s="345"/>
      <c r="V634" s="345"/>
      <c r="W634" s="345"/>
      <c r="X634" s="345"/>
      <c r="Y634" s="345"/>
      <c r="Z634" s="345"/>
      <c r="AA634" s="345"/>
      <c r="AF634" s="331"/>
    </row>
    <row r="635" spans="1:32" ht="12" customHeight="1">
      <c r="A635" s="401"/>
      <c r="B635" s="401"/>
      <c r="C635" s="401"/>
      <c r="D635" s="401"/>
      <c r="E635" s="401"/>
      <c r="F635" s="401"/>
      <c r="G635" s="338"/>
      <c r="H635" s="331"/>
      <c r="I635" s="331"/>
      <c r="J635" s="345"/>
      <c r="K635" s="345"/>
      <c r="L635" s="345"/>
      <c r="M635" s="345"/>
      <c r="N635" s="345"/>
      <c r="O635" s="345"/>
      <c r="P635" s="345"/>
      <c r="Q635" s="345"/>
      <c r="R635" s="345"/>
      <c r="S635" s="345"/>
      <c r="T635" s="345"/>
      <c r="U635" s="345"/>
      <c r="V635" s="345"/>
      <c r="W635" s="345"/>
      <c r="X635" s="345"/>
      <c r="Y635" s="345"/>
      <c r="Z635" s="345"/>
      <c r="AA635" s="345"/>
      <c r="AF635" s="331"/>
    </row>
    <row r="636" spans="1:32" ht="12" customHeight="1">
      <c r="A636" s="401"/>
      <c r="B636" s="401"/>
      <c r="C636" s="401"/>
      <c r="D636" s="401"/>
      <c r="E636" s="401"/>
      <c r="F636" s="401"/>
      <c r="G636" s="338"/>
      <c r="H636" s="331"/>
      <c r="I636" s="331"/>
      <c r="J636" s="345"/>
      <c r="K636" s="345"/>
      <c r="L636" s="345"/>
      <c r="M636" s="345"/>
      <c r="N636" s="345"/>
      <c r="O636" s="345"/>
      <c r="P636" s="345"/>
      <c r="Q636" s="345"/>
      <c r="R636" s="345"/>
      <c r="S636" s="345"/>
      <c r="T636" s="345"/>
      <c r="U636" s="345"/>
      <c r="V636" s="345"/>
      <c r="W636" s="345"/>
      <c r="X636" s="345"/>
      <c r="AF636" s="331"/>
    </row>
    <row r="637" spans="1:32" ht="12" customHeight="1">
      <c r="A637" s="402"/>
      <c r="B637" s="403"/>
      <c r="C637" s="403"/>
      <c r="D637" s="403"/>
      <c r="E637" s="403"/>
      <c r="F637" s="403"/>
      <c r="G637" s="338"/>
      <c r="H637" s="331"/>
      <c r="I637" s="331"/>
      <c r="J637" s="345"/>
      <c r="K637" s="345"/>
      <c r="L637" s="345"/>
      <c r="M637" s="345"/>
      <c r="N637" s="345"/>
      <c r="O637" s="345"/>
      <c r="P637" s="345"/>
      <c r="Q637" s="345"/>
      <c r="R637" s="345"/>
      <c r="S637" s="345"/>
      <c r="T637" s="345"/>
      <c r="U637" s="345"/>
      <c r="V637" s="345"/>
      <c r="W637" s="345"/>
      <c r="X637" s="345"/>
      <c r="AF637" s="331"/>
    </row>
    <row r="638" spans="1:32" ht="12" customHeight="1">
      <c r="A638" s="402"/>
      <c r="B638" s="340"/>
      <c r="C638" s="340"/>
      <c r="D638" s="340"/>
      <c r="E638" s="340"/>
      <c r="F638" s="340"/>
      <c r="G638" s="338"/>
      <c r="H638" s="331"/>
      <c r="I638" s="331"/>
      <c r="J638" s="214"/>
      <c r="K638" s="214"/>
      <c r="L638" s="214"/>
      <c r="M638" s="214"/>
      <c r="N638" s="214"/>
      <c r="O638" s="214"/>
      <c r="P638" s="214"/>
      <c r="Q638" s="214"/>
      <c r="R638" s="214"/>
      <c r="S638" s="214"/>
      <c r="T638" s="214"/>
      <c r="U638" s="214"/>
      <c r="V638" s="214"/>
      <c r="W638" s="214"/>
      <c r="X638" s="214"/>
      <c r="AF638" s="331"/>
    </row>
    <row r="639" spans="1:32" ht="12" customHeight="1">
      <c r="A639" s="402"/>
      <c r="B639" s="403"/>
      <c r="C639" s="403"/>
      <c r="D639" s="403"/>
      <c r="E639" s="403"/>
      <c r="F639" s="403"/>
      <c r="G639" s="338"/>
      <c r="H639" s="331"/>
      <c r="I639" s="331"/>
      <c r="J639" s="214"/>
      <c r="K639" s="214"/>
      <c r="L639" s="214"/>
      <c r="M639" s="214"/>
      <c r="N639" s="214"/>
      <c r="O639" s="214"/>
      <c r="P639" s="214"/>
      <c r="Q639" s="214"/>
      <c r="R639" s="214"/>
      <c r="S639" s="214"/>
      <c r="T639" s="214"/>
      <c r="U639" s="214"/>
      <c r="V639" s="214"/>
      <c r="AF639" s="331"/>
    </row>
    <row r="640" spans="1:32" ht="12" customHeight="1">
      <c r="A640" s="402"/>
      <c r="B640" s="340"/>
      <c r="C640" s="340"/>
      <c r="D640" s="340"/>
      <c r="E640" s="340"/>
      <c r="F640" s="340"/>
      <c r="G640" s="338"/>
      <c r="H640" s="331"/>
      <c r="I640" s="331"/>
      <c r="J640" s="345"/>
      <c r="K640" s="345"/>
      <c r="L640" s="345"/>
      <c r="M640" s="345"/>
      <c r="N640" s="345"/>
      <c r="O640" s="345"/>
      <c r="P640" s="345"/>
      <c r="Q640" s="345"/>
      <c r="R640" s="345"/>
      <c r="S640" s="345"/>
      <c r="T640" s="345"/>
      <c r="U640" s="345"/>
      <c r="V640" s="345"/>
      <c r="AF640" s="331"/>
    </row>
    <row r="641" spans="1:32" ht="12" customHeight="1">
      <c r="A641" s="402"/>
      <c r="B641" s="340"/>
      <c r="C641" s="340"/>
      <c r="D641" s="340"/>
      <c r="E641" s="340"/>
      <c r="F641" s="340"/>
      <c r="G641" s="338"/>
      <c r="H641" s="331"/>
      <c r="I641" s="331"/>
      <c r="J641" s="345"/>
      <c r="K641" s="345"/>
      <c r="L641" s="345"/>
      <c r="M641" s="345"/>
      <c r="N641" s="345"/>
      <c r="O641" s="345"/>
      <c r="P641" s="345"/>
      <c r="Q641" s="345"/>
      <c r="R641" s="345"/>
      <c r="S641" s="345"/>
      <c r="T641" s="345"/>
      <c r="U641" s="345"/>
      <c r="V641" s="345"/>
      <c r="AF641" s="331"/>
    </row>
    <row r="642" spans="1:32" ht="12" customHeight="1">
      <c r="A642" s="402"/>
      <c r="B642" s="340"/>
      <c r="C642" s="340"/>
      <c r="D642" s="340"/>
      <c r="E642" s="340"/>
      <c r="F642" s="340"/>
      <c r="G642" s="338"/>
      <c r="H642" s="331"/>
      <c r="I642" s="331"/>
      <c r="J642" s="345"/>
      <c r="K642" s="345"/>
      <c r="L642" s="345"/>
      <c r="M642" s="345"/>
      <c r="N642" s="345"/>
      <c r="O642" s="345"/>
      <c r="P642" s="345"/>
      <c r="Q642" s="345"/>
      <c r="R642" s="345"/>
      <c r="S642" s="345"/>
      <c r="T642" s="345"/>
      <c r="U642" s="345"/>
      <c r="V642" s="345"/>
      <c r="AF642" s="331"/>
    </row>
    <row r="643" spans="1:32" ht="12" customHeight="1" hidden="1">
      <c r="A643" s="402"/>
      <c r="B643" s="340"/>
      <c r="C643" s="340"/>
      <c r="D643" s="340"/>
      <c r="E643" s="340"/>
      <c r="F643" s="340"/>
      <c r="G643" s="338"/>
      <c r="H643" s="331"/>
      <c r="I643" s="331"/>
      <c r="J643" s="345"/>
      <c r="K643" s="345"/>
      <c r="L643" s="345"/>
      <c r="M643" s="345"/>
      <c r="N643" s="345"/>
      <c r="O643" s="345"/>
      <c r="P643" s="345"/>
      <c r="Q643" s="345"/>
      <c r="R643" s="345"/>
      <c r="S643" s="345"/>
      <c r="T643" s="345"/>
      <c r="U643" s="345"/>
      <c r="V643" s="345"/>
      <c r="AF643" s="331"/>
    </row>
    <row r="644" spans="1:32" ht="12" customHeight="1" hidden="1">
      <c r="A644" s="402"/>
      <c r="B644" s="340"/>
      <c r="C644" s="340"/>
      <c r="D644" s="340"/>
      <c r="E644" s="340"/>
      <c r="F644" s="340"/>
      <c r="G644" s="338"/>
      <c r="H644" s="331"/>
      <c r="I644" s="331"/>
      <c r="J644" s="345"/>
      <c r="K644" s="345"/>
      <c r="L644" s="345"/>
      <c r="M644" s="345"/>
      <c r="N644" s="345"/>
      <c r="O644" s="345"/>
      <c r="P644" s="345"/>
      <c r="Q644" s="345"/>
      <c r="R644" s="345"/>
      <c r="S644" s="345"/>
      <c r="T644" s="345"/>
      <c r="U644" s="345"/>
      <c r="V644" s="345"/>
      <c r="AF644" s="331"/>
    </row>
    <row r="645" spans="1:32" ht="12" customHeight="1" hidden="1">
      <c r="A645" s="402"/>
      <c r="B645" s="340"/>
      <c r="C645" s="340"/>
      <c r="D645" s="340"/>
      <c r="E645" s="340"/>
      <c r="F645" s="340"/>
      <c r="G645" s="338"/>
      <c r="H645" s="331"/>
      <c r="I645" s="331"/>
      <c r="J645" s="345"/>
      <c r="K645" s="345"/>
      <c r="L645" s="345"/>
      <c r="M645" s="345"/>
      <c r="N645" s="345"/>
      <c r="O645" s="345"/>
      <c r="P645" s="345"/>
      <c r="Q645" s="345"/>
      <c r="R645" s="345"/>
      <c r="S645" s="345"/>
      <c r="T645" s="345"/>
      <c r="U645" s="345"/>
      <c r="V645" s="345"/>
      <c r="AF645" s="331"/>
    </row>
    <row r="646" spans="1:32" ht="12" customHeight="1" hidden="1">
      <c r="A646" s="402"/>
      <c r="B646" s="404"/>
      <c r="C646" s="404"/>
      <c r="D646" s="404"/>
      <c r="E646" s="404"/>
      <c r="F646" s="404"/>
      <c r="G646" s="338"/>
      <c r="H646" s="331"/>
      <c r="I646" s="331"/>
      <c r="J646" s="345"/>
      <c r="K646" s="345"/>
      <c r="L646" s="345"/>
      <c r="M646" s="345"/>
      <c r="N646" s="345"/>
      <c r="O646" s="345"/>
      <c r="P646" s="345"/>
      <c r="Q646" s="345"/>
      <c r="R646" s="345"/>
      <c r="S646" s="345"/>
      <c r="T646" s="345"/>
      <c r="U646" s="345"/>
      <c r="V646" s="345"/>
      <c r="AF646" s="331"/>
    </row>
    <row r="647" spans="1:32" ht="12" customHeight="1" hidden="1">
      <c r="A647" s="402"/>
      <c r="B647" s="404"/>
      <c r="C647" s="404"/>
      <c r="D647" s="404"/>
      <c r="E647" s="404"/>
      <c r="F647" s="404"/>
      <c r="G647" s="338"/>
      <c r="H647" s="331"/>
      <c r="I647" s="331"/>
      <c r="J647" s="345"/>
      <c r="K647" s="345"/>
      <c r="L647" s="345"/>
      <c r="M647" s="345"/>
      <c r="N647" s="345"/>
      <c r="O647" s="345"/>
      <c r="P647" s="345"/>
      <c r="Q647" s="345"/>
      <c r="R647" s="345"/>
      <c r="S647" s="345"/>
      <c r="T647" s="345"/>
      <c r="U647" s="345"/>
      <c r="V647" s="345"/>
      <c r="AF647" s="331"/>
    </row>
    <row r="648" spans="1:32" ht="12.75" customHeight="1" hidden="1">
      <c r="A648" s="402"/>
      <c r="B648" s="390"/>
      <c r="C648" s="390"/>
      <c r="D648" s="390"/>
      <c r="E648" s="390"/>
      <c r="F648" s="390"/>
      <c r="G648" s="338"/>
      <c r="H648" s="331"/>
      <c r="I648" s="331"/>
      <c r="J648" s="345"/>
      <c r="K648" s="345"/>
      <c r="L648" s="345"/>
      <c r="M648" s="345"/>
      <c r="N648" s="345"/>
      <c r="O648" s="345"/>
      <c r="P648" s="345"/>
      <c r="Q648" s="345"/>
      <c r="R648" s="345"/>
      <c r="S648" s="345"/>
      <c r="T648" s="345"/>
      <c r="U648" s="345"/>
      <c r="V648" s="345"/>
      <c r="AF648" s="331"/>
    </row>
    <row r="649" spans="1:32" ht="12.75" customHeight="1" hidden="1">
      <c r="A649" s="402"/>
      <c r="B649" s="390"/>
      <c r="C649" s="390"/>
      <c r="D649" s="390"/>
      <c r="E649" s="390"/>
      <c r="F649" s="390"/>
      <c r="G649" s="338"/>
      <c r="H649" s="331"/>
      <c r="I649" s="331"/>
      <c r="J649" s="214"/>
      <c r="K649" s="214"/>
      <c r="L649" s="214"/>
      <c r="M649" s="214"/>
      <c r="N649" s="214"/>
      <c r="O649" s="214"/>
      <c r="P649" s="214"/>
      <c r="Q649" s="214"/>
      <c r="R649" s="214"/>
      <c r="S649" s="214"/>
      <c r="T649" s="214"/>
      <c r="U649" s="214"/>
      <c r="V649" s="214"/>
      <c r="AF649" s="331"/>
    </row>
    <row r="650" spans="1:32" ht="12.75" customHeight="1" hidden="1">
      <c r="A650" s="402"/>
      <c r="B650" s="390"/>
      <c r="C650" s="390"/>
      <c r="D650" s="390"/>
      <c r="E650" s="390"/>
      <c r="F650" s="390"/>
      <c r="G650" s="338"/>
      <c r="H650" s="331"/>
      <c r="I650" s="331"/>
      <c r="J650" s="214"/>
      <c r="K650" s="214"/>
      <c r="L650" s="214"/>
      <c r="M650" s="214"/>
      <c r="N650" s="214"/>
      <c r="O650" s="214"/>
      <c r="P650" s="214"/>
      <c r="Q650" s="214"/>
      <c r="R650" s="214"/>
      <c r="S650" s="214"/>
      <c r="T650" s="214"/>
      <c r="U650" s="214"/>
      <c r="V650" s="214"/>
      <c r="AF650" s="331"/>
    </row>
    <row r="651" spans="1:32" ht="12.75" customHeight="1" hidden="1">
      <c r="A651" s="402"/>
      <c r="B651" s="390"/>
      <c r="C651" s="390"/>
      <c r="D651" s="390"/>
      <c r="E651" s="390"/>
      <c r="F651" s="390"/>
      <c r="G651" s="338"/>
      <c r="H651" s="331"/>
      <c r="I651" s="331"/>
      <c r="J651" s="345"/>
      <c r="K651" s="345"/>
      <c r="L651" s="345"/>
      <c r="M651" s="345"/>
      <c r="N651" s="345"/>
      <c r="O651" s="345"/>
      <c r="P651" s="345"/>
      <c r="Q651" s="345"/>
      <c r="R651" s="345"/>
      <c r="S651" s="345"/>
      <c r="T651" s="345"/>
      <c r="U651" s="345"/>
      <c r="V651" s="345"/>
      <c r="AF651" s="331"/>
    </row>
    <row r="652" spans="1:32" ht="12.75" customHeight="1" hidden="1">
      <c r="A652" s="402"/>
      <c r="B652" s="390"/>
      <c r="C652" s="390"/>
      <c r="D652" s="390"/>
      <c r="E652" s="390"/>
      <c r="F652" s="390"/>
      <c r="G652" s="338"/>
      <c r="H652" s="331"/>
      <c r="I652" s="331"/>
      <c r="J652" s="345"/>
      <c r="K652" s="345"/>
      <c r="L652" s="345"/>
      <c r="M652" s="345"/>
      <c r="N652" s="345"/>
      <c r="O652" s="345"/>
      <c r="P652" s="345"/>
      <c r="Q652" s="345"/>
      <c r="R652" s="345"/>
      <c r="S652" s="345"/>
      <c r="T652" s="345"/>
      <c r="U652" s="345"/>
      <c r="V652" s="345"/>
      <c r="AF652" s="331"/>
    </row>
    <row r="653" spans="1:32" ht="12.75" customHeight="1" hidden="1">
      <c r="A653" s="402"/>
      <c r="B653" s="390"/>
      <c r="C653" s="390"/>
      <c r="D653" s="390"/>
      <c r="E653" s="390"/>
      <c r="F653" s="390"/>
      <c r="G653" s="338"/>
      <c r="H653" s="331"/>
      <c r="I653" s="331"/>
      <c r="J653" s="345"/>
      <c r="K653" s="345"/>
      <c r="L653" s="345"/>
      <c r="M653" s="345"/>
      <c r="N653" s="345"/>
      <c r="O653" s="345"/>
      <c r="P653" s="345"/>
      <c r="Q653" s="345"/>
      <c r="R653" s="345"/>
      <c r="S653" s="345"/>
      <c r="T653" s="345"/>
      <c r="U653" s="345"/>
      <c r="V653" s="345"/>
      <c r="AF653" s="331"/>
    </row>
    <row r="654" spans="1:32" ht="12.75" customHeight="1" hidden="1">
      <c r="A654" s="402"/>
      <c r="B654" s="390"/>
      <c r="C654" s="390"/>
      <c r="D654" s="390"/>
      <c r="E654" s="390"/>
      <c r="F654" s="390"/>
      <c r="G654" s="338"/>
      <c r="H654" s="331"/>
      <c r="I654" s="331"/>
      <c r="J654" s="345"/>
      <c r="K654" s="345"/>
      <c r="L654" s="345"/>
      <c r="M654" s="345"/>
      <c r="N654" s="345"/>
      <c r="O654" s="345"/>
      <c r="P654" s="345"/>
      <c r="Q654" s="345"/>
      <c r="R654" s="345"/>
      <c r="S654" s="345"/>
      <c r="T654" s="345"/>
      <c r="U654" s="345"/>
      <c r="V654" s="345"/>
      <c r="AF654" s="331"/>
    </row>
    <row r="655" spans="1:32" ht="12.75" customHeight="1" hidden="1">
      <c r="A655" s="402"/>
      <c r="B655" s="390"/>
      <c r="C655" s="390"/>
      <c r="D655" s="390"/>
      <c r="E655" s="390"/>
      <c r="F655" s="390"/>
      <c r="G655" s="338"/>
      <c r="H655" s="331"/>
      <c r="I655" s="331"/>
      <c r="J655" s="345"/>
      <c r="K655" s="345"/>
      <c r="L655" s="345"/>
      <c r="M655" s="345"/>
      <c r="N655" s="345"/>
      <c r="O655" s="345"/>
      <c r="P655" s="345"/>
      <c r="Q655" s="345"/>
      <c r="R655" s="345"/>
      <c r="S655" s="345"/>
      <c r="T655" s="345"/>
      <c r="U655" s="345"/>
      <c r="V655" s="345"/>
      <c r="AF655" s="331"/>
    </row>
    <row r="656" spans="1:32" ht="12.75" customHeight="1" hidden="1">
      <c r="A656" s="402"/>
      <c r="B656" s="390"/>
      <c r="C656" s="390"/>
      <c r="D656" s="390"/>
      <c r="E656" s="390"/>
      <c r="F656" s="390"/>
      <c r="G656" s="338"/>
      <c r="H656" s="331"/>
      <c r="I656" s="331"/>
      <c r="J656" s="345"/>
      <c r="K656" s="345"/>
      <c r="L656" s="345"/>
      <c r="M656" s="345"/>
      <c r="N656" s="345"/>
      <c r="O656" s="345"/>
      <c r="P656" s="345"/>
      <c r="Q656" s="345"/>
      <c r="R656" s="345"/>
      <c r="S656" s="345"/>
      <c r="T656" s="345"/>
      <c r="U656" s="345"/>
      <c r="V656" s="345"/>
      <c r="AF656" s="331"/>
    </row>
    <row r="657" spans="1:32" ht="12.75" customHeight="1" hidden="1">
      <c r="A657" s="402"/>
      <c r="B657" s="390"/>
      <c r="C657" s="390"/>
      <c r="D657" s="390"/>
      <c r="E657" s="390"/>
      <c r="F657" s="390"/>
      <c r="G657" s="338"/>
      <c r="H657" s="331"/>
      <c r="I657" s="331"/>
      <c r="J657" s="345"/>
      <c r="K657" s="345"/>
      <c r="L657" s="345"/>
      <c r="M657" s="345"/>
      <c r="N657" s="345"/>
      <c r="O657" s="345"/>
      <c r="P657" s="345"/>
      <c r="Q657" s="345"/>
      <c r="R657" s="345"/>
      <c r="S657" s="345"/>
      <c r="T657" s="345"/>
      <c r="U657" s="345"/>
      <c r="V657" s="345"/>
      <c r="AF657" s="331"/>
    </row>
    <row r="658" spans="1:32" ht="12.75" customHeight="1" hidden="1">
      <c r="A658" s="331"/>
      <c r="B658" s="331"/>
      <c r="C658" s="331"/>
      <c r="D658" s="331"/>
      <c r="E658" s="331"/>
      <c r="F658" s="338"/>
      <c r="G658" s="338"/>
      <c r="H658" s="331"/>
      <c r="I658" s="331"/>
      <c r="J658" s="345"/>
      <c r="K658" s="345"/>
      <c r="L658" s="345"/>
      <c r="M658" s="345"/>
      <c r="N658" s="345"/>
      <c r="O658" s="345"/>
      <c r="P658" s="345"/>
      <c r="Q658" s="345"/>
      <c r="R658" s="345"/>
      <c r="S658" s="345"/>
      <c r="T658" s="345"/>
      <c r="U658" s="345"/>
      <c r="V658" s="345"/>
      <c r="AF658" s="331"/>
    </row>
    <row r="659" spans="1:32" ht="12.75" customHeight="1" hidden="1">
      <c r="A659" s="331"/>
      <c r="B659" s="331"/>
      <c r="C659" s="331"/>
      <c r="D659" s="331"/>
      <c r="E659" s="331"/>
      <c r="F659" s="338"/>
      <c r="G659" s="338"/>
      <c r="H659" s="331"/>
      <c r="I659" s="331"/>
      <c r="J659" s="214"/>
      <c r="K659" s="214"/>
      <c r="L659" s="214"/>
      <c r="M659" s="214"/>
      <c r="N659" s="214"/>
      <c r="O659" s="214"/>
      <c r="P659" s="214"/>
      <c r="Q659" s="214"/>
      <c r="R659" s="214"/>
      <c r="S659" s="214"/>
      <c r="T659" s="214"/>
      <c r="U659" s="214"/>
      <c r="V659" s="214"/>
      <c r="AF659" s="331"/>
    </row>
    <row r="660" spans="1:32" ht="12.75" customHeight="1" hidden="1">
      <c r="A660" s="331"/>
      <c r="B660" s="331"/>
      <c r="C660" s="331"/>
      <c r="D660" s="331"/>
      <c r="E660" s="331"/>
      <c r="F660" s="338"/>
      <c r="G660" s="338"/>
      <c r="H660" s="331"/>
      <c r="I660" s="331"/>
      <c r="J660" s="214"/>
      <c r="K660" s="214"/>
      <c r="L660" s="214"/>
      <c r="M660" s="214"/>
      <c r="N660" s="214"/>
      <c r="O660" s="214"/>
      <c r="P660" s="214"/>
      <c r="Q660" s="214"/>
      <c r="R660" s="214"/>
      <c r="S660" s="214"/>
      <c r="T660" s="214"/>
      <c r="U660" s="214"/>
      <c r="V660" s="214"/>
      <c r="AF660" s="331"/>
    </row>
    <row r="661" spans="1:32" ht="12.75">
      <c r="A661" s="331"/>
      <c r="B661" s="331"/>
      <c r="C661" s="331"/>
      <c r="D661" s="331"/>
      <c r="E661" s="331"/>
      <c r="F661" s="338"/>
      <c r="G661" s="338"/>
      <c r="H661" s="331"/>
      <c r="I661" s="331"/>
      <c r="J661" s="345"/>
      <c r="K661" s="345"/>
      <c r="L661" s="345"/>
      <c r="M661" s="345"/>
      <c r="N661" s="345"/>
      <c r="O661" s="345"/>
      <c r="P661" s="345"/>
      <c r="Q661" s="345"/>
      <c r="R661" s="345"/>
      <c r="S661" s="345"/>
      <c r="T661" s="345"/>
      <c r="U661" s="345"/>
      <c r="V661" s="345"/>
      <c r="AF661" s="331"/>
    </row>
    <row r="662" spans="1:32" ht="12.75">
      <c r="A662" s="331"/>
      <c r="B662" s="331"/>
      <c r="C662" s="331"/>
      <c r="D662" s="331"/>
      <c r="E662" s="331"/>
      <c r="F662" s="338"/>
      <c r="G662" s="338"/>
      <c r="H662" s="331"/>
      <c r="I662" s="331"/>
      <c r="J662" s="345"/>
      <c r="K662" s="345"/>
      <c r="L662" s="345"/>
      <c r="M662" s="345"/>
      <c r="N662" s="345"/>
      <c r="O662" s="345"/>
      <c r="P662" s="345"/>
      <c r="Q662" s="345"/>
      <c r="R662" s="345"/>
      <c r="S662" s="345"/>
      <c r="T662" s="345"/>
      <c r="U662" s="345"/>
      <c r="V662" s="345"/>
      <c r="AF662" s="331"/>
    </row>
    <row r="663" spans="1:32" ht="12.75">
      <c r="A663" s="331"/>
      <c r="B663" s="331"/>
      <c r="C663" s="331"/>
      <c r="D663" s="331"/>
      <c r="E663" s="331"/>
      <c r="F663" s="338"/>
      <c r="G663" s="338"/>
      <c r="H663" s="331"/>
      <c r="I663" s="331"/>
      <c r="J663" s="345"/>
      <c r="K663" s="345"/>
      <c r="L663" s="345"/>
      <c r="M663" s="345"/>
      <c r="N663" s="345"/>
      <c r="O663" s="345"/>
      <c r="P663" s="345"/>
      <c r="Q663" s="345"/>
      <c r="R663" s="345"/>
      <c r="S663" s="345"/>
      <c r="T663" s="345"/>
      <c r="U663" s="345"/>
      <c r="V663" s="345"/>
      <c r="AF663" s="331"/>
    </row>
    <row r="664" spans="1:32" ht="12.75">
      <c r="A664" s="331"/>
      <c r="B664" s="331"/>
      <c r="C664" s="331"/>
      <c r="D664" s="331"/>
      <c r="E664" s="331"/>
      <c r="F664" s="338"/>
      <c r="G664" s="338"/>
      <c r="H664" s="331"/>
      <c r="I664" s="331"/>
      <c r="J664" s="345"/>
      <c r="K664" s="345"/>
      <c r="L664" s="345"/>
      <c r="M664" s="345"/>
      <c r="N664" s="345"/>
      <c r="O664" s="345"/>
      <c r="P664" s="345"/>
      <c r="Q664" s="345"/>
      <c r="R664" s="345"/>
      <c r="S664" s="345"/>
      <c r="T664" s="345"/>
      <c r="U664" s="345"/>
      <c r="V664" s="345"/>
      <c r="AF664" s="331"/>
    </row>
    <row r="665" spans="1:32" ht="12.75">
      <c r="A665" s="331"/>
      <c r="B665" s="331"/>
      <c r="C665" s="331"/>
      <c r="D665" s="331"/>
      <c r="E665" s="331"/>
      <c r="F665" s="338"/>
      <c r="G665" s="338"/>
      <c r="H665" s="331"/>
      <c r="I665" s="331"/>
      <c r="J665" s="345"/>
      <c r="K665" s="345"/>
      <c r="L665" s="345"/>
      <c r="M665" s="345"/>
      <c r="N665" s="345"/>
      <c r="O665" s="345"/>
      <c r="P665" s="345"/>
      <c r="Q665" s="345"/>
      <c r="R665" s="345"/>
      <c r="S665" s="345"/>
      <c r="T665" s="345"/>
      <c r="U665" s="345"/>
      <c r="V665" s="345"/>
      <c r="AF665" s="331"/>
    </row>
    <row r="666" spans="1:32" ht="12.75">
      <c r="A666" s="331"/>
      <c r="B666" s="331"/>
      <c r="C666" s="331"/>
      <c r="D666" s="331"/>
      <c r="E666" s="331"/>
      <c r="F666" s="338"/>
      <c r="G666" s="338"/>
      <c r="H666" s="331"/>
      <c r="I666" s="331"/>
      <c r="J666" s="345"/>
      <c r="K666" s="345"/>
      <c r="L666" s="345"/>
      <c r="M666" s="345"/>
      <c r="N666" s="345"/>
      <c r="O666" s="345"/>
      <c r="P666" s="345"/>
      <c r="Q666" s="345"/>
      <c r="R666" s="345"/>
      <c r="S666" s="345"/>
      <c r="T666" s="345"/>
      <c r="U666" s="345"/>
      <c r="V666" s="345"/>
      <c r="AF666" s="331"/>
    </row>
    <row r="667" spans="1:32" ht="12.75">
      <c r="A667" s="331"/>
      <c r="B667" s="331"/>
      <c r="C667" s="331"/>
      <c r="D667" s="331"/>
      <c r="E667" s="331"/>
      <c r="F667" s="338"/>
      <c r="G667" s="338"/>
      <c r="H667" s="331"/>
      <c r="I667" s="331"/>
      <c r="J667" s="345"/>
      <c r="K667" s="345"/>
      <c r="L667" s="345"/>
      <c r="M667" s="345"/>
      <c r="N667" s="345"/>
      <c r="O667" s="345"/>
      <c r="P667" s="345"/>
      <c r="Q667" s="345"/>
      <c r="R667" s="345"/>
      <c r="S667" s="345"/>
      <c r="T667" s="345"/>
      <c r="U667" s="345"/>
      <c r="V667" s="345"/>
      <c r="AF667" s="331"/>
    </row>
    <row r="668" spans="1:32" ht="12.75">
      <c r="A668" s="331"/>
      <c r="B668" s="331"/>
      <c r="C668" s="331"/>
      <c r="D668" s="331"/>
      <c r="E668" s="331"/>
      <c r="F668" s="338"/>
      <c r="G668" s="338"/>
      <c r="H668" s="331"/>
      <c r="I668" s="331"/>
      <c r="J668" s="345"/>
      <c r="K668" s="345"/>
      <c r="L668" s="345"/>
      <c r="M668" s="345"/>
      <c r="N668" s="345"/>
      <c r="O668" s="345"/>
      <c r="P668" s="345"/>
      <c r="Q668" s="345"/>
      <c r="R668" s="345"/>
      <c r="S668" s="345"/>
      <c r="T668" s="345"/>
      <c r="U668" s="345"/>
      <c r="V668" s="345"/>
      <c r="AF668" s="331"/>
    </row>
    <row r="669" spans="1:32" ht="12.75">
      <c r="A669" s="331"/>
      <c r="B669" s="331"/>
      <c r="C669" s="331"/>
      <c r="D669" s="331"/>
      <c r="E669" s="331"/>
      <c r="F669" s="338"/>
      <c r="G669" s="338"/>
      <c r="H669" s="331"/>
      <c r="I669" s="331"/>
      <c r="J669" s="214"/>
      <c r="K669" s="214"/>
      <c r="L669" s="214"/>
      <c r="M669" s="214"/>
      <c r="N669" s="214"/>
      <c r="O669" s="214"/>
      <c r="P669" s="214"/>
      <c r="Q669" s="214"/>
      <c r="R669" s="214"/>
      <c r="S669" s="214"/>
      <c r="T669" s="214"/>
      <c r="U669" s="214"/>
      <c r="V669" s="214"/>
      <c r="AF669" s="331"/>
    </row>
    <row r="670" spans="1:32" ht="12.75">
      <c r="A670" s="331"/>
      <c r="B670" s="331"/>
      <c r="C670" s="331"/>
      <c r="D670" s="331"/>
      <c r="E670" s="331"/>
      <c r="F670" s="338"/>
      <c r="G670" s="338"/>
      <c r="H670" s="331"/>
      <c r="I670" s="331"/>
      <c r="J670" s="214"/>
      <c r="K670" s="214"/>
      <c r="L670" s="214"/>
      <c r="M670" s="214"/>
      <c r="N670" s="214"/>
      <c r="O670" s="214"/>
      <c r="P670" s="214"/>
      <c r="Q670" s="214"/>
      <c r="R670" s="214"/>
      <c r="S670" s="214"/>
      <c r="T670" s="214"/>
      <c r="U670" s="214"/>
      <c r="V670" s="214"/>
      <c r="AF670" s="331"/>
    </row>
    <row r="671" spans="1:32" ht="12.75">
      <c r="A671" s="331"/>
      <c r="B671" s="331"/>
      <c r="C671" s="331"/>
      <c r="D671" s="331"/>
      <c r="E671" s="331"/>
      <c r="F671" s="338"/>
      <c r="G671" s="338"/>
      <c r="H671" s="331"/>
      <c r="I671" s="331"/>
      <c r="J671" s="345"/>
      <c r="K671" s="345"/>
      <c r="L671" s="345"/>
      <c r="M671" s="345"/>
      <c r="N671" s="345"/>
      <c r="O671" s="345"/>
      <c r="P671" s="345"/>
      <c r="Q671" s="345"/>
      <c r="R671" s="345"/>
      <c r="S671" s="345"/>
      <c r="T671" s="345"/>
      <c r="U671" s="345"/>
      <c r="V671" s="345"/>
      <c r="AF671" s="331"/>
    </row>
    <row r="672" spans="1:32" ht="12.75">
      <c r="A672" s="331"/>
      <c r="B672" s="331"/>
      <c r="C672" s="331"/>
      <c r="D672" s="331"/>
      <c r="E672" s="331"/>
      <c r="F672" s="338"/>
      <c r="G672" s="338"/>
      <c r="H672" s="331"/>
      <c r="I672" s="331"/>
      <c r="J672" s="345"/>
      <c r="K672" s="345"/>
      <c r="L672" s="345"/>
      <c r="M672" s="345"/>
      <c r="N672" s="345"/>
      <c r="O672" s="345"/>
      <c r="P672" s="345"/>
      <c r="Q672" s="345"/>
      <c r="R672" s="345"/>
      <c r="S672" s="345"/>
      <c r="T672" s="345"/>
      <c r="U672" s="345"/>
      <c r="V672" s="345"/>
      <c r="AF672" s="331"/>
    </row>
    <row r="673" spans="1:32" ht="12.75">
      <c r="A673" s="331"/>
      <c r="B673" s="331"/>
      <c r="C673" s="331"/>
      <c r="D673" s="331"/>
      <c r="E673" s="331"/>
      <c r="F673" s="338"/>
      <c r="G673" s="338"/>
      <c r="H673" s="331"/>
      <c r="I673" s="331"/>
      <c r="J673" s="345"/>
      <c r="K673" s="345"/>
      <c r="L673" s="345"/>
      <c r="M673" s="345"/>
      <c r="N673" s="345"/>
      <c r="O673" s="345"/>
      <c r="P673" s="345"/>
      <c r="Q673" s="345"/>
      <c r="R673" s="345"/>
      <c r="S673" s="345"/>
      <c r="T673" s="345"/>
      <c r="U673" s="345"/>
      <c r="V673" s="345"/>
      <c r="AF673" s="331"/>
    </row>
    <row r="674" spans="1:32" ht="12.75">
      <c r="A674" s="331"/>
      <c r="B674" s="331"/>
      <c r="C674" s="331"/>
      <c r="D674" s="331"/>
      <c r="E674" s="331"/>
      <c r="F674" s="338"/>
      <c r="G674" s="338"/>
      <c r="H674" s="331"/>
      <c r="I674" s="331"/>
      <c r="J674" s="345"/>
      <c r="K674" s="345"/>
      <c r="L674" s="345"/>
      <c r="M674" s="345"/>
      <c r="N674" s="345"/>
      <c r="O674" s="345"/>
      <c r="P674" s="345"/>
      <c r="Q674" s="345"/>
      <c r="R674" s="345"/>
      <c r="S674" s="345"/>
      <c r="T674" s="345"/>
      <c r="U674" s="345"/>
      <c r="V674" s="345"/>
      <c r="AF674" s="331"/>
    </row>
    <row r="675" spans="1:32" ht="12.75">
      <c r="A675" s="331"/>
      <c r="B675" s="331"/>
      <c r="C675" s="331"/>
      <c r="D675" s="331"/>
      <c r="E675" s="331"/>
      <c r="F675" s="338"/>
      <c r="G675" s="338"/>
      <c r="H675" s="331"/>
      <c r="I675" s="331"/>
      <c r="J675" s="345"/>
      <c r="K675" s="345"/>
      <c r="L675" s="345"/>
      <c r="M675" s="345"/>
      <c r="N675" s="345"/>
      <c r="O675" s="345"/>
      <c r="P675" s="345"/>
      <c r="Q675" s="345"/>
      <c r="R675" s="345"/>
      <c r="S675" s="345"/>
      <c r="T675" s="345"/>
      <c r="U675" s="345"/>
      <c r="V675" s="345"/>
      <c r="AF675" s="331"/>
    </row>
    <row r="676" spans="1:32" ht="12.75">
      <c r="A676" s="331"/>
      <c r="B676" s="331"/>
      <c r="C676" s="331"/>
      <c r="D676" s="331"/>
      <c r="E676" s="331"/>
      <c r="F676" s="338"/>
      <c r="G676" s="338"/>
      <c r="H676" s="331"/>
      <c r="I676" s="331"/>
      <c r="J676" s="345"/>
      <c r="K676" s="345"/>
      <c r="L676" s="345"/>
      <c r="M676" s="345"/>
      <c r="N676" s="345"/>
      <c r="O676" s="345"/>
      <c r="P676" s="345"/>
      <c r="Q676" s="345"/>
      <c r="R676" s="345"/>
      <c r="S676" s="345"/>
      <c r="T676" s="345"/>
      <c r="U676" s="345"/>
      <c r="V676" s="345"/>
      <c r="AF676" s="331"/>
    </row>
    <row r="677" spans="1:32" ht="12.75">
      <c r="A677" s="331"/>
      <c r="B677" s="331"/>
      <c r="C677" s="331"/>
      <c r="D677" s="331"/>
      <c r="E677" s="331"/>
      <c r="F677" s="338"/>
      <c r="G677" s="338"/>
      <c r="H677" s="331"/>
      <c r="I677" s="331"/>
      <c r="J677" s="345"/>
      <c r="K677" s="345"/>
      <c r="L677" s="345"/>
      <c r="M677" s="345"/>
      <c r="N677" s="345"/>
      <c r="O677" s="345"/>
      <c r="P677" s="345"/>
      <c r="Q677" s="345"/>
      <c r="R677" s="345"/>
      <c r="S677" s="345"/>
      <c r="T677" s="345"/>
      <c r="U677" s="345"/>
      <c r="V677" s="345"/>
      <c r="AF677" s="331"/>
    </row>
    <row r="678" spans="1:32" ht="12.75">
      <c r="A678" s="331"/>
      <c r="B678" s="331"/>
      <c r="C678" s="331"/>
      <c r="D678" s="331"/>
      <c r="E678" s="331"/>
      <c r="F678" s="338"/>
      <c r="G678" s="338"/>
      <c r="H678" s="331"/>
      <c r="I678" s="331"/>
      <c r="J678" s="345"/>
      <c r="K678" s="345"/>
      <c r="L678" s="345"/>
      <c r="M678" s="345"/>
      <c r="N678" s="345"/>
      <c r="O678" s="345"/>
      <c r="P678" s="345"/>
      <c r="Q678" s="345"/>
      <c r="R678" s="345"/>
      <c r="S678" s="345"/>
      <c r="T678" s="345"/>
      <c r="U678" s="345"/>
      <c r="V678" s="345"/>
      <c r="AF678" s="331"/>
    </row>
    <row r="679" spans="1:32" ht="12.75">
      <c r="A679" s="331"/>
      <c r="B679" s="331"/>
      <c r="C679" s="331"/>
      <c r="D679" s="331"/>
      <c r="E679" s="331"/>
      <c r="F679" s="338"/>
      <c r="G679" s="338"/>
      <c r="H679" s="331"/>
      <c r="I679" s="331"/>
      <c r="J679" s="214"/>
      <c r="K679" s="214"/>
      <c r="L679" s="214"/>
      <c r="M679" s="214"/>
      <c r="N679" s="214"/>
      <c r="O679" s="214"/>
      <c r="P679" s="214"/>
      <c r="Q679" s="214"/>
      <c r="R679" s="214"/>
      <c r="S679" s="214"/>
      <c r="T679" s="214"/>
      <c r="U679" s="214"/>
      <c r="V679" s="214"/>
      <c r="AF679" s="331"/>
    </row>
    <row r="680" spans="1:32" ht="12.75">
      <c r="A680" s="331"/>
      <c r="B680" s="331"/>
      <c r="C680" s="331"/>
      <c r="D680" s="331"/>
      <c r="E680" s="331"/>
      <c r="F680" s="338"/>
      <c r="G680" s="338"/>
      <c r="H680" s="331"/>
      <c r="I680" s="331"/>
      <c r="J680" s="214"/>
      <c r="K680" s="214"/>
      <c r="L680" s="214"/>
      <c r="M680" s="214"/>
      <c r="N680" s="214"/>
      <c r="O680" s="214"/>
      <c r="P680" s="214"/>
      <c r="Q680" s="214"/>
      <c r="R680" s="214"/>
      <c r="S680" s="214"/>
      <c r="T680" s="214"/>
      <c r="U680" s="214"/>
      <c r="V680" s="214"/>
      <c r="AF680" s="331"/>
    </row>
    <row r="681" spans="1:32" ht="12.75">
      <c r="A681" s="331"/>
      <c r="B681" s="331"/>
      <c r="C681" s="331"/>
      <c r="D681" s="331"/>
      <c r="E681" s="331"/>
      <c r="F681" s="338"/>
      <c r="G681" s="338"/>
      <c r="H681" s="331"/>
      <c r="I681" s="331"/>
      <c r="J681" s="345"/>
      <c r="K681" s="345"/>
      <c r="L681" s="345"/>
      <c r="M681" s="345"/>
      <c r="N681" s="345"/>
      <c r="O681" s="345"/>
      <c r="P681" s="345"/>
      <c r="Q681" s="345"/>
      <c r="R681" s="345"/>
      <c r="S681" s="345"/>
      <c r="T681" s="345"/>
      <c r="U681" s="345"/>
      <c r="V681" s="345"/>
      <c r="AF681" s="331"/>
    </row>
    <row r="682" spans="1:32" ht="12.75">
      <c r="A682" s="331"/>
      <c r="B682" s="331"/>
      <c r="C682" s="331"/>
      <c r="D682" s="331"/>
      <c r="E682" s="331"/>
      <c r="F682" s="338"/>
      <c r="G682" s="338"/>
      <c r="H682" s="331"/>
      <c r="I682" s="331"/>
      <c r="J682" s="345"/>
      <c r="K682" s="345"/>
      <c r="L682" s="345"/>
      <c r="M682" s="345"/>
      <c r="N682" s="345"/>
      <c r="O682" s="345"/>
      <c r="P682" s="345"/>
      <c r="Q682" s="345"/>
      <c r="R682" s="345"/>
      <c r="S682" s="345"/>
      <c r="T682" s="345"/>
      <c r="U682" s="345"/>
      <c r="V682" s="345"/>
      <c r="AF682" s="331"/>
    </row>
    <row r="683" spans="1:32" ht="12.75">
      <c r="A683" s="331"/>
      <c r="B683" s="331"/>
      <c r="C683" s="331"/>
      <c r="D683" s="331"/>
      <c r="E683" s="331"/>
      <c r="F683" s="338"/>
      <c r="G683" s="338"/>
      <c r="H683" s="331"/>
      <c r="I683" s="331"/>
      <c r="J683" s="345"/>
      <c r="K683" s="345"/>
      <c r="L683" s="345"/>
      <c r="M683" s="345"/>
      <c r="N683" s="345"/>
      <c r="O683" s="345"/>
      <c r="P683" s="345"/>
      <c r="Q683" s="345"/>
      <c r="R683" s="345"/>
      <c r="S683" s="345"/>
      <c r="T683" s="345"/>
      <c r="U683" s="345"/>
      <c r="V683" s="345"/>
      <c r="AF683" s="331"/>
    </row>
    <row r="684" spans="1:32" ht="12.75">
      <c r="A684" s="331"/>
      <c r="B684" s="331"/>
      <c r="C684" s="331"/>
      <c r="D684" s="331"/>
      <c r="E684" s="331"/>
      <c r="F684" s="338"/>
      <c r="G684" s="338"/>
      <c r="H684" s="331"/>
      <c r="I684" s="331"/>
      <c r="J684" s="345"/>
      <c r="K684" s="345"/>
      <c r="L684" s="345"/>
      <c r="M684" s="345"/>
      <c r="N684" s="345"/>
      <c r="O684" s="345"/>
      <c r="P684" s="345"/>
      <c r="Q684" s="345"/>
      <c r="R684" s="345"/>
      <c r="S684" s="345"/>
      <c r="T684" s="345"/>
      <c r="U684" s="345"/>
      <c r="V684" s="345"/>
      <c r="AF684" s="331"/>
    </row>
    <row r="685" spans="1:32" ht="12.75">
      <c r="A685" s="331"/>
      <c r="B685" s="331"/>
      <c r="C685" s="331"/>
      <c r="D685" s="331"/>
      <c r="E685" s="331"/>
      <c r="F685" s="338"/>
      <c r="G685" s="338"/>
      <c r="H685" s="331"/>
      <c r="I685" s="331"/>
      <c r="J685" s="345"/>
      <c r="K685" s="345"/>
      <c r="L685" s="345"/>
      <c r="M685" s="345"/>
      <c r="N685" s="345"/>
      <c r="O685" s="345"/>
      <c r="P685" s="345"/>
      <c r="Q685" s="345"/>
      <c r="R685" s="345"/>
      <c r="S685" s="345"/>
      <c r="T685" s="345"/>
      <c r="U685" s="345"/>
      <c r="V685" s="345"/>
      <c r="AF685" s="331"/>
    </row>
    <row r="686" spans="1:32" ht="12.75">
      <c r="A686" s="331"/>
      <c r="B686" s="331"/>
      <c r="C686" s="331"/>
      <c r="D686" s="331"/>
      <c r="E686" s="331"/>
      <c r="F686" s="338"/>
      <c r="G686" s="338"/>
      <c r="H686" s="331"/>
      <c r="I686" s="331"/>
      <c r="J686" s="345"/>
      <c r="K686" s="345"/>
      <c r="L686" s="345"/>
      <c r="M686" s="345"/>
      <c r="N686" s="345"/>
      <c r="O686" s="345"/>
      <c r="P686" s="345"/>
      <c r="Q686" s="345"/>
      <c r="R686" s="345"/>
      <c r="S686" s="345"/>
      <c r="T686" s="345"/>
      <c r="U686" s="345"/>
      <c r="V686" s="345"/>
      <c r="AF686" s="331"/>
    </row>
    <row r="687" spans="1:32" ht="12.75">
      <c r="A687" s="331"/>
      <c r="B687" s="331"/>
      <c r="C687" s="331"/>
      <c r="D687" s="331"/>
      <c r="E687" s="331"/>
      <c r="F687" s="338"/>
      <c r="G687" s="338"/>
      <c r="H687" s="331"/>
      <c r="I687" s="331"/>
      <c r="J687" s="345"/>
      <c r="K687" s="345"/>
      <c r="L687" s="345"/>
      <c r="M687" s="345"/>
      <c r="N687" s="345"/>
      <c r="O687" s="345"/>
      <c r="P687" s="345"/>
      <c r="Q687" s="345"/>
      <c r="R687" s="345"/>
      <c r="S687" s="345"/>
      <c r="T687" s="345"/>
      <c r="U687" s="345"/>
      <c r="V687" s="345"/>
      <c r="AF687" s="331"/>
    </row>
    <row r="688" spans="1:32" ht="12.75">
      <c r="A688" s="331"/>
      <c r="B688" s="331"/>
      <c r="C688" s="331"/>
      <c r="D688" s="331"/>
      <c r="E688" s="331"/>
      <c r="F688" s="338"/>
      <c r="G688" s="338"/>
      <c r="H688" s="331"/>
      <c r="I688" s="331"/>
      <c r="J688" s="345"/>
      <c r="K688" s="345"/>
      <c r="L688" s="345"/>
      <c r="M688" s="345"/>
      <c r="N688" s="345"/>
      <c r="O688" s="345"/>
      <c r="P688" s="345"/>
      <c r="Q688" s="345"/>
      <c r="R688" s="345"/>
      <c r="S688" s="345"/>
      <c r="T688" s="345"/>
      <c r="U688" s="345"/>
      <c r="V688" s="345"/>
      <c r="AF688" s="331"/>
    </row>
    <row r="689" spans="1:32" ht="12.75">
      <c r="A689" s="331"/>
      <c r="B689" s="331"/>
      <c r="C689" s="331"/>
      <c r="D689" s="331"/>
      <c r="E689" s="331"/>
      <c r="F689" s="338"/>
      <c r="G689" s="338"/>
      <c r="H689" s="331"/>
      <c r="I689" s="331"/>
      <c r="J689" s="214"/>
      <c r="K689" s="214"/>
      <c r="L689" s="214"/>
      <c r="M689" s="214"/>
      <c r="N689" s="214"/>
      <c r="O689" s="214"/>
      <c r="P689" s="214"/>
      <c r="Q689" s="214"/>
      <c r="R689" s="214"/>
      <c r="S689" s="214"/>
      <c r="T689" s="214"/>
      <c r="U689" s="214"/>
      <c r="V689" s="214"/>
      <c r="AF689" s="331"/>
    </row>
    <row r="690" spans="1:32" ht="12.75">
      <c r="A690" s="331"/>
      <c r="B690" s="331"/>
      <c r="C690" s="331"/>
      <c r="D690" s="331"/>
      <c r="E690" s="331"/>
      <c r="F690" s="338"/>
      <c r="G690" s="338"/>
      <c r="H690" s="331"/>
      <c r="I690" s="331"/>
      <c r="J690" s="214"/>
      <c r="K690" s="214"/>
      <c r="L690" s="214"/>
      <c r="M690" s="214"/>
      <c r="N690" s="214"/>
      <c r="O690" s="214"/>
      <c r="P690" s="214"/>
      <c r="Q690" s="214"/>
      <c r="R690" s="214"/>
      <c r="S690" s="214"/>
      <c r="T690" s="214"/>
      <c r="U690" s="214"/>
      <c r="V690" s="214"/>
      <c r="AF690" s="331"/>
    </row>
    <row r="691" spans="1:32" ht="12.75">
      <c r="A691" s="331"/>
      <c r="B691" s="331"/>
      <c r="C691" s="331"/>
      <c r="D691" s="331"/>
      <c r="E691" s="331"/>
      <c r="F691" s="338"/>
      <c r="G691" s="338"/>
      <c r="H691" s="331"/>
      <c r="I691" s="331"/>
      <c r="J691" s="345"/>
      <c r="K691" s="345"/>
      <c r="L691" s="345"/>
      <c r="M691" s="345"/>
      <c r="N691" s="345"/>
      <c r="O691" s="345"/>
      <c r="P691" s="345"/>
      <c r="Q691" s="345"/>
      <c r="R691" s="345"/>
      <c r="S691" s="345"/>
      <c r="T691" s="345"/>
      <c r="U691" s="345"/>
      <c r="V691" s="345"/>
      <c r="AF691" s="331"/>
    </row>
    <row r="692" spans="1:32" ht="12.75">
      <c r="A692" s="331"/>
      <c r="B692" s="331"/>
      <c r="C692" s="331"/>
      <c r="D692" s="331"/>
      <c r="E692" s="331"/>
      <c r="F692" s="338"/>
      <c r="G692" s="338"/>
      <c r="H692" s="331"/>
      <c r="I692" s="331"/>
      <c r="J692" s="345"/>
      <c r="K692" s="345"/>
      <c r="L692" s="345"/>
      <c r="M692" s="345"/>
      <c r="N692" s="345"/>
      <c r="O692" s="345"/>
      <c r="P692" s="345"/>
      <c r="Q692" s="345"/>
      <c r="R692" s="345"/>
      <c r="S692" s="345"/>
      <c r="T692" s="345"/>
      <c r="U692" s="345"/>
      <c r="V692" s="345"/>
      <c r="AF692" s="331"/>
    </row>
    <row r="693" spans="1:32" ht="12.75">
      <c r="A693" s="331"/>
      <c r="B693" s="331"/>
      <c r="C693" s="331"/>
      <c r="D693" s="331"/>
      <c r="E693" s="331"/>
      <c r="F693" s="338"/>
      <c r="G693" s="338"/>
      <c r="H693" s="331"/>
      <c r="I693" s="331"/>
      <c r="J693" s="345"/>
      <c r="K693" s="345"/>
      <c r="L693" s="345"/>
      <c r="M693" s="345"/>
      <c r="N693" s="345"/>
      <c r="O693" s="345"/>
      <c r="P693" s="345"/>
      <c r="Q693" s="345"/>
      <c r="R693" s="345"/>
      <c r="S693" s="345"/>
      <c r="T693" s="345"/>
      <c r="U693" s="345"/>
      <c r="V693" s="345"/>
      <c r="AF693" s="331"/>
    </row>
    <row r="694" spans="1:32" ht="12.75">
      <c r="A694" s="331"/>
      <c r="B694" s="331"/>
      <c r="C694" s="331"/>
      <c r="D694" s="331"/>
      <c r="E694" s="331"/>
      <c r="F694" s="338"/>
      <c r="G694" s="338"/>
      <c r="H694" s="331"/>
      <c r="I694" s="331"/>
      <c r="J694" s="345"/>
      <c r="K694" s="345"/>
      <c r="L694" s="345"/>
      <c r="M694" s="345"/>
      <c r="N694" s="345"/>
      <c r="O694" s="345"/>
      <c r="P694" s="345"/>
      <c r="Q694" s="345"/>
      <c r="R694" s="345"/>
      <c r="S694" s="345"/>
      <c r="T694" s="345"/>
      <c r="U694" s="345"/>
      <c r="V694" s="345"/>
      <c r="AF694" s="331"/>
    </row>
    <row r="695" spans="1:32" ht="12.75">
      <c r="A695" s="331"/>
      <c r="B695" s="331"/>
      <c r="C695" s="331"/>
      <c r="D695" s="331"/>
      <c r="E695" s="331"/>
      <c r="F695" s="338"/>
      <c r="G695" s="338"/>
      <c r="H695" s="331"/>
      <c r="I695" s="331"/>
      <c r="J695" s="345"/>
      <c r="K695" s="345"/>
      <c r="L695" s="345"/>
      <c r="M695" s="345"/>
      <c r="N695" s="345"/>
      <c r="O695" s="345"/>
      <c r="P695" s="345"/>
      <c r="Q695" s="345"/>
      <c r="R695" s="345"/>
      <c r="S695" s="345"/>
      <c r="T695" s="345"/>
      <c r="U695" s="345"/>
      <c r="V695" s="345"/>
      <c r="AF695" s="331"/>
    </row>
    <row r="696" spans="1:32" ht="12.75">
      <c r="A696" s="331"/>
      <c r="B696" s="331"/>
      <c r="C696" s="331"/>
      <c r="D696" s="331"/>
      <c r="E696" s="331"/>
      <c r="F696" s="338"/>
      <c r="G696" s="338"/>
      <c r="H696" s="331"/>
      <c r="I696" s="331"/>
      <c r="J696" s="345"/>
      <c r="K696" s="345"/>
      <c r="L696" s="345"/>
      <c r="M696" s="345"/>
      <c r="N696" s="345"/>
      <c r="O696" s="345"/>
      <c r="P696" s="345"/>
      <c r="Q696" s="345"/>
      <c r="R696" s="345"/>
      <c r="S696" s="345"/>
      <c r="T696" s="345"/>
      <c r="U696" s="345"/>
      <c r="V696" s="345"/>
      <c r="AF696" s="331"/>
    </row>
    <row r="697" spans="1:32" ht="12.75">
      <c r="A697" s="331"/>
      <c r="B697" s="331"/>
      <c r="C697" s="331"/>
      <c r="D697" s="331"/>
      <c r="E697" s="331"/>
      <c r="F697" s="338"/>
      <c r="G697" s="338"/>
      <c r="H697" s="331"/>
      <c r="I697" s="331"/>
      <c r="J697" s="345"/>
      <c r="K697" s="345"/>
      <c r="L697" s="345"/>
      <c r="M697" s="345"/>
      <c r="N697" s="345"/>
      <c r="O697" s="345"/>
      <c r="P697" s="345"/>
      <c r="Q697" s="345"/>
      <c r="R697" s="345"/>
      <c r="S697" s="345"/>
      <c r="T697" s="345"/>
      <c r="U697" s="345"/>
      <c r="V697" s="345"/>
      <c r="AF697" s="331"/>
    </row>
    <row r="698" spans="1:32" ht="12.75">
      <c r="A698" s="331"/>
      <c r="B698" s="331"/>
      <c r="C698" s="331"/>
      <c r="D698" s="331"/>
      <c r="E698" s="331"/>
      <c r="F698" s="338"/>
      <c r="G698" s="338"/>
      <c r="H698" s="331"/>
      <c r="I698" s="331"/>
      <c r="J698" s="345"/>
      <c r="K698" s="345"/>
      <c r="L698" s="345"/>
      <c r="M698" s="345"/>
      <c r="N698" s="345"/>
      <c r="O698" s="345"/>
      <c r="P698" s="345"/>
      <c r="Q698" s="345"/>
      <c r="R698" s="345"/>
      <c r="S698" s="345"/>
      <c r="T698" s="345"/>
      <c r="U698" s="345"/>
      <c r="V698" s="345"/>
      <c r="AF698" s="331"/>
    </row>
    <row r="699" spans="1:32" ht="12.75">
      <c r="A699" s="331"/>
      <c r="B699" s="331"/>
      <c r="C699" s="331"/>
      <c r="D699" s="331"/>
      <c r="E699" s="331"/>
      <c r="F699" s="338"/>
      <c r="G699" s="338"/>
      <c r="H699" s="331"/>
      <c r="I699" s="331"/>
      <c r="J699" s="214"/>
      <c r="K699" s="214"/>
      <c r="L699" s="214"/>
      <c r="M699" s="214"/>
      <c r="N699" s="214"/>
      <c r="O699" s="214"/>
      <c r="P699" s="214"/>
      <c r="Q699" s="214"/>
      <c r="R699" s="214"/>
      <c r="S699" s="214"/>
      <c r="T699" s="214"/>
      <c r="U699" s="214"/>
      <c r="V699" s="214"/>
      <c r="AF699" s="331"/>
    </row>
    <row r="700" spans="1:32" ht="12.75">
      <c r="A700" s="331"/>
      <c r="B700" s="331"/>
      <c r="C700" s="331"/>
      <c r="D700" s="331"/>
      <c r="E700" s="331"/>
      <c r="F700" s="338"/>
      <c r="G700" s="338"/>
      <c r="H700" s="331"/>
      <c r="I700" s="331"/>
      <c r="J700" s="214"/>
      <c r="K700" s="214"/>
      <c r="L700" s="214"/>
      <c r="M700" s="214"/>
      <c r="N700" s="214"/>
      <c r="O700" s="214"/>
      <c r="P700" s="214"/>
      <c r="Q700" s="214"/>
      <c r="R700" s="214"/>
      <c r="S700" s="214"/>
      <c r="T700" s="214"/>
      <c r="U700" s="214"/>
      <c r="V700" s="214"/>
      <c r="AF700" s="331"/>
    </row>
    <row r="701" spans="1:32" ht="12.75">
      <c r="A701" s="331"/>
      <c r="B701" s="331"/>
      <c r="C701" s="331"/>
      <c r="D701" s="331"/>
      <c r="E701" s="331"/>
      <c r="F701" s="338"/>
      <c r="G701" s="338"/>
      <c r="H701" s="331"/>
      <c r="I701" s="331"/>
      <c r="J701" s="345"/>
      <c r="K701" s="345"/>
      <c r="L701" s="345"/>
      <c r="M701" s="345"/>
      <c r="N701" s="345"/>
      <c r="O701" s="345"/>
      <c r="P701" s="345"/>
      <c r="Q701" s="345"/>
      <c r="R701" s="345"/>
      <c r="S701" s="345"/>
      <c r="T701" s="345"/>
      <c r="U701" s="345"/>
      <c r="V701" s="345"/>
      <c r="AF701" s="331"/>
    </row>
    <row r="702" spans="1:32" ht="12.75">
      <c r="A702" s="331"/>
      <c r="B702" s="331"/>
      <c r="C702" s="331"/>
      <c r="D702" s="331"/>
      <c r="E702" s="331"/>
      <c r="F702" s="338"/>
      <c r="G702" s="338"/>
      <c r="H702" s="331"/>
      <c r="I702" s="331"/>
      <c r="J702" s="345"/>
      <c r="K702" s="345"/>
      <c r="L702" s="345"/>
      <c r="M702" s="345"/>
      <c r="N702" s="345"/>
      <c r="O702" s="345"/>
      <c r="P702" s="345"/>
      <c r="Q702" s="345"/>
      <c r="R702" s="345"/>
      <c r="S702" s="345"/>
      <c r="T702" s="345"/>
      <c r="U702" s="345"/>
      <c r="V702" s="345"/>
      <c r="AF702" s="331"/>
    </row>
    <row r="703" spans="1:32" ht="12.75">
      <c r="A703" s="331"/>
      <c r="B703" s="331"/>
      <c r="C703" s="331"/>
      <c r="D703" s="331"/>
      <c r="E703" s="331"/>
      <c r="F703" s="338"/>
      <c r="G703" s="338"/>
      <c r="H703" s="331"/>
      <c r="I703" s="331"/>
      <c r="J703" s="345"/>
      <c r="K703" s="345"/>
      <c r="L703" s="345"/>
      <c r="M703" s="345"/>
      <c r="N703" s="345"/>
      <c r="O703" s="345"/>
      <c r="P703" s="345"/>
      <c r="Q703" s="345"/>
      <c r="R703" s="345"/>
      <c r="S703" s="345"/>
      <c r="T703" s="345"/>
      <c r="U703" s="345"/>
      <c r="V703" s="345"/>
      <c r="AF703" s="331"/>
    </row>
    <row r="704" spans="1:32" ht="12.75">
      <c r="A704" s="331"/>
      <c r="B704" s="331"/>
      <c r="C704" s="331"/>
      <c r="D704" s="331"/>
      <c r="E704" s="331"/>
      <c r="F704" s="338"/>
      <c r="G704" s="338"/>
      <c r="H704" s="331"/>
      <c r="I704" s="331"/>
      <c r="J704" s="345"/>
      <c r="K704" s="345"/>
      <c r="L704" s="345"/>
      <c r="M704" s="345"/>
      <c r="N704" s="345"/>
      <c r="O704" s="345"/>
      <c r="P704" s="345"/>
      <c r="Q704" s="345"/>
      <c r="R704" s="345"/>
      <c r="S704" s="345"/>
      <c r="T704" s="345"/>
      <c r="U704" s="345"/>
      <c r="V704" s="345"/>
      <c r="AF704" s="331"/>
    </row>
    <row r="705" spans="1:32" ht="12.75">
      <c r="A705" s="331"/>
      <c r="B705" s="331"/>
      <c r="C705" s="331"/>
      <c r="D705" s="331"/>
      <c r="E705" s="331"/>
      <c r="F705" s="338"/>
      <c r="G705" s="338"/>
      <c r="H705" s="331"/>
      <c r="I705" s="331"/>
      <c r="J705" s="345"/>
      <c r="K705" s="345"/>
      <c r="L705" s="345"/>
      <c r="M705" s="345"/>
      <c r="N705" s="345"/>
      <c r="O705" s="345"/>
      <c r="P705" s="345"/>
      <c r="Q705" s="345"/>
      <c r="R705" s="345"/>
      <c r="S705" s="345"/>
      <c r="T705" s="345"/>
      <c r="U705" s="345"/>
      <c r="V705" s="345"/>
      <c r="AF705" s="331"/>
    </row>
    <row r="706" spans="1:32" ht="12.75">
      <c r="A706" s="331"/>
      <c r="B706" s="331"/>
      <c r="C706" s="331"/>
      <c r="D706" s="331"/>
      <c r="E706" s="331"/>
      <c r="F706" s="338"/>
      <c r="G706" s="338"/>
      <c r="H706" s="331"/>
      <c r="I706" s="331"/>
      <c r="J706" s="345"/>
      <c r="K706" s="345"/>
      <c r="L706" s="345"/>
      <c r="M706" s="345"/>
      <c r="N706" s="345"/>
      <c r="O706" s="345"/>
      <c r="P706" s="345"/>
      <c r="Q706" s="345"/>
      <c r="R706" s="345"/>
      <c r="S706" s="345"/>
      <c r="T706" s="345"/>
      <c r="U706" s="345"/>
      <c r="V706" s="345"/>
      <c r="AF706" s="331"/>
    </row>
    <row r="707" spans="1:32" ht="12.75">
      <c r="A707" s="331"/>
      <c r="B707" s="331"/>
      <c r="C707" s="331"/>
      <c r="D707" s="331"/>
      <c r="E707" s="331"/>
      <c r="F707" s="338"/>
      <c r="G707" s="338"/>
      <c r="H707" s="331"/>
      <c r="I707" s="331"/>
      <c r="J707" s="345"/>
      <c r="K707" s="345"/>
      <c r="L707" s="345"/>
      <c r="M707" s="345"/>
      <c r="N707" s="345"/>
      <c r="O707" s="345"/>
      <c r="P707" s="345"/>
      <c r="Q707" s="345"/>
      <c r="R707" s="345"/>
      <c r="S707" s="345"/>
      <c r="T707" s="345"/>
      <c r="U707" s="345"/>
      <c r="V707" s="345"/>
      <c r="AF707" s="331"/>
    </row>
    <row r="708" spans="1:32" ht="12.75">
      <c r="A708" s="331"/>
      <c r="B708" s="331"/>
      <c r="C708" s="331"/>
      <c r="D708" s="331"/>
      <c r="E708" s="331"/>
      <c r="F708" s="338"/>
      <c r="G708" s="338"/>
      <c r="H708" s="331"/>
      <c r="I708" s="331"/>
      <c r="J708" s="345"/>
      <c r="K708" s="345"/>
      <c r="L708" s="345"/>
      <c r="M708" s="345"/>
      <c r="N708" s="345"/>
      <c r="O708" s="345"/>
      <c r="P708" s="345"/>
      <c r="Q708" s="345"/>
      <c r="R708" s="345"/>
      <c r="S708" s="345"/>
      <c r="T708" s="345"/>
      <c r="U708" s="345"/>
      <c r="V708" s="345"/>
      <c r="AF708" s="331"/>
    </row>
    <row r="709" spans="1:32" ht="12.75">
      <c r="A709" s="331"/>
      <c r="B709" s="331"/>
      <c r="C709" s="331"/>
      <c r="D709" s="331"/>
      <c r="E709" s="331"/>
      <c r="F709" s="338"/>
      <c r="G709" s="338"/>
      <c r="H709" s="331"/>
      <c r="I709" s="331"/>
      <c r="J709" s="214"/>
      <c r="K709" s="214"/>
      <c r="L709" s="214"/>
      <c r="M709" s="214"/>
      <c r="N709" s="214"/>
      <c r="O709" s="214"/>
      <c r="P709" s="214"/>
      <c r="Q709" s="214"/>
      <c r="R709" s="214"/>
      <c r="S709" s="214"/>
      <c r="T709" s="214"/>
      <c r="U709" s="214"/>
      <c r="V709" s="214"/>
      <c r="AF709" s="331"/>
    </row>
    <row r="710" spans="1:32" ht="12.75">
      <c r="A710" s="331"/>
      <c r="B710" s="331"/>
      <c r="C710" s="331"/>
      <c r="D710" s="331"/>
      <c r="E710" s="331"/>
      <c r="F710" s="338"/>
      <c r="G710" s="338"/>
      <c r="H710" s="331"/>
      <c r="I710" s="331"/>
      <c r="J710" s="214"/>
      <c r="K710" s="214"/>
      <c r="L710" s="214"/>
      <c r="M710" s="214"/>
      <c r="N710" s="214"/>
      <c r="O710" s="214"/>
      <c r="P710" s="214"/>
      <c r="Q710" s="214"/>
      <c r="R710" s="214"/>
      <c r="S710" s="214"/>
      <c r="T710" s="214"/>
      <c r="U710" s="214"/>
      <c r="V710" s="214"/>
      <c r="AF710" s="331"/>
    </row>
    <row r="711" spans="1:32" ht="12.75">
      <c r="A711" s="331"/>
      <c r="B711" s="331"/>
      <c r="C711" s="331"/>
      <c r="D711" s="331"/>
      <c r="E711" s="331"/>
      <c r="F711" s="338"/>
      <c r="G711" s="338"/>
      <c r="H711" s="331"/>
      <c r="I711" s="331"/>
      <c r="J711" s="345"/>
      <c r="K711" s="345"/>
      <c r="L711" s="345"/>
      <c r="M711" s="345"/>
      <c r="N711" s="345"/>
      <c r="O711" s="345"/>
      <c r="P711" s="345"/>
      <c r="Q711" s="345"/>
      <c r="R711" s="345"/>
      <c r="S711" s="345"/>
      <c r="T711" s="345"/>
      <c r="U711" s="345"/>
      <c r="V711" s="345"/>
      <c r="AF711" s="331"/>
    </row>
    <row r="712" spans="1:32" ht="12.75">
      <c r="A712" s="331"/>
      <c r="B712" s="331"/>
      <c r="C712" s="331"/>
      <c r="D712" s="331"/>
      <c r="E712" s="331"/>
      <c r="F712" s="338"/>
      <c r="G712" s="338"/>
      <c r="H712" s="331"/>
      <c r="I712" s="331"/>
      <c r="J712" s="345"/>
      <c r="K712" s="345"/>
      <c r="L712" s="345"/>
      <c r="M712" s="345"/>
      <c r="N712" s="345"/>
      <c r="O712" s="345"/>
      <c r="P712" s="345"/>
      <c r="Q712" s="345"/>
      <c r="R712" s="345"/>
      <c r="S712" s="345"/>
      <c r="T712" s="345"/>
      <c r="U712" s="345"/>
      <c r="V712" s="345"/>
      <c r="AF712" s="331"/>
    </row>
    <row r="713" spans="1:32" ht="12.75">
      <c r="A713" s="331"/>
      <c r="B713" s="331"/>
      <c r="C713" s="331"/>
      <c r="D713" s="331"/>
      <c r="E713" s="331"/>
      <c r="F713" s="338"/>
      <c r="G713" s="338"/>
      <c r="H713" s="331"/>
      <c r="I713" s="331"/>
      <c r="J713" s="345"/>
      <c r="K713" s="345"/>
      <c r="L713" s="345"/>
      <c r="M713" s="345"/>
      <c r="N713" s="345"/>
      <c r="O713" s="345"/>
      <c r="P713" s="345"/>
      <c r="Q713" s="345"/>
      <c r="R713" s="345"/>
      <c r="S713" s="345"/>
      <c r="T713" s="345"/>
      <c r="U713" s="345"/>
      <c r="V713" s="345"/>
      <c r="AF713" s="331"/>
    </row>
    <row r="714" spans="1:32" ht="12.75">
      <c r="A714" s="331"/>
      <c r="B714" s="331"/>
      <c r="C714" s="331"/>
      <c r="D714" s="331"/>
      <c r="E714" s="331"/>
      <c r="F714" s="338"/>
      <c r="G714" s="338"/>
      <c r="H714" s="331"/>
      <c r="I714" s="331"/>
      <c r="J714" s="345"/>
      <c r="K714" s="345"/>
      <c r="L714" s="345"/>
      <c r="M714" s="345"/>
      <c r="N714" s="345"/>
      <c r="O714" s="345"/>
      <c r="P714" s="345"/>
      <c r="Q714" s="345"/>
      <c r="R714" s="345"/>
      <c r="S714" s="345"/>
      <c r="T714" s="345"/>
      <c r="U714" s="345"/>
      <c r="V714" s="345"/>
      <c r="AF714" s="331"/>
    </row>
    <row r="715" spans="1:32" ht="12.75">
      <c r="A715" s="331"/>
      <c r="B715" s="331"/>
      <c r="C715" s="331"/>
      <c r="D715" s="331"/>
      <c r="E715" s="331"/>
      <c r="F715" s="338"/>
      <c r="G715" s="338"/>
      <c r="H715" s="331"/>
      <c r="I715" s="331"/>
      <c r="J715" s="345"/>
      <c r="K715" s="345"/>
      <c r="L715" s="345"/>
      <c r="M715" s="345"/>
      <c r="N715" s="345"/>
      <c r="O715" s="345"/>
      <c r="P715" s="345"/>
      <c r="Q715" s="345"/>
      <c r="R715" s="345"/>
      <c r="S715" s="345"/>
      <c r="T715" s="345"/>
      <c r="U715" s="345"/>
      <c r="V715" s="345"/>
      <c r="AF715" s="331"/>
    </row>
    <row r="716" spans="1:32" ht="12.75">
      <c r="A716" s="331"/>
      <c r="B716" s="331"/>
      <c r="C716" s="331"/>
      <c r="D716" s="331"/>
      <c r="E716" s="331"/>
      <c r="F716" s="338"/>
      <c r="G716" s="338"/>
      <c r="H716" s="331"/>
      <c r="I716" s="331"/>
      <c r="J716" s="345"/>
      <c r="K716" s="345"/>
      <c r="L716" s="345"/>
      <c r="M716" s="345"/>
      <c r="N716" s="345"/>
      <c r="O716" s="345"/>
      <c r="P716" s="345"/>
      <c r="Q716" s="345"/>
      <c r="R716" s="345"/>
      <c r="S716" s="345"/>
      <c r="T716" s="345"/>
      <c r="U716" s="345"/>
      <c r="V716" s="345"/>
      <c r="AF716" s="331"/>
    </row>
    <row r="717" spans="1:32" ht="12.75">
      <c r="A717" s="331"/>
      <c r="B717" s="331"/>
      <c r="C717" s="331"/>
      <c r="D717" s="331"/>
      <c r="E717" s="331"/>
      <c r="F717" s="338"/>
      <c r="G717" s="338"/>
      <c r="H717" s="331"/>
      <c r="I717" s="331"/>
      <c r="J717" s="345"/>
      <c r="K717" s="345"/>
      <c r="L717" s="345"/>
      <c r="M717" s="345"/>
      <c r="N717" s="345"/>
      <c r="O717" s="345"/>
      <c r="P717" s="345"/>
      <c r="Q717" s="345"/>
      <c r="R717" s="345"/>
      <c r="S717" s="345"/>
      <c r="T717" s="345"/>
      <c r="U717" s="345"/>
      <c r="V717" s="345"/>
      <c r="AF717" s="331"/>
    </row>
    <row r="718" spans="1:32" ht="12.75">
      <c r="A718" s="331"/>
      <c r="B718" s="331"/>
      <c r="C718" s="331"/>
      <c r="D718" s="331"/>
      <c r="E718" s="331"/>
      <c r="F718" s="338"/>
      <c r="G718" s="338"/>
      <c r="H718" s="331"/>
      <c r="I718" s="331"/>
      <c r="J718" s="345"/>
      <c r="K718" s="345"/>
      <c r="L718" s="345"/>
      <c r="M718" s="345"/>
      <c r="N718" s="345"/>
      <c r="O718" s="345"/>
      <c r="P718" s="345"/>
      <c r="Q718" s="345"/>
      <c r="R718" s="345"/>
      <c r="S718" s="345"/>
      <c r="T718" s="345"/>
      <c r="U718" s="345"/>
      <c r="V718" s="345"/>
      <c r="AF718" s="331"/>
    </row>
    <row r="719" spans="1:32" ht="12.75">
      <c r="A719" s="331"/>
      <c r="B719" s="331"/>
      <c r="C719" s="331"/>
      <c r="D719" s="331"/>
      <c r="E719" s="331"/>
      <c r="F719" s="338"/>
      <c r="G719" s="338"/>
      <c r="H719" s="331"/>
      <c r="I719" s="331"/>
      <c r="J719" s="214"/>
      <c r="K719" s="214"/>
      <c r="L719" s="214"/>
      <c r="M719" s="214"/>
      <c r="N719" s="214"/>
      <c r="O719" s="214"/>
      <c r="P719" s="214"/>
      <c r="Q719" s="214"/>
      <c r="R719" s="214"/>
      <c r="S719" s="214"/>
      <c r="T719" s="214"/>
      <c r="U719" s="214"/>
      <c r="V719" s="214"/>
      <c r="AF719" s="331"/>
    </row>
    <row r="720" spans="1:32" ht="12.75">
      <c r="A720" s="331"/>
      <c r="B720" s="331"/>
      <c r="C720" s="331"/>
      <c r="D720" s="331"/>
      <c r="E720" s="331"/>
      <c r="F720" s="338"/>
      <c r="G720" s="338"/>
      <c r="H720" s="331"/>
      <c r="I720" s="331"/>
      <c r="J720" s="214"/>
      <c r="K720" s="214"/>
      <c r="L720" s="214"/>
      <c r="M720" s="214"/>
      <c r="N720" s="214"/>
      <c r="O720" s="214"/>
      <c r="P720" s="214"/>
      <c r="Q720" s="214"/>
      <c r="R720" s="214"/>
      <c r="S720" s="214"/>
      <c r="T720" s="214"/>
      <c r="U720" s="214"/>
      <c r="V720" s="214"/>
      <c r="AF720" s="331"/>
    </row>
    <row r="721" spans="10:22" ht="12.75">
      <c r="J721" s="345"/>
      <c r="K721" s="345"/>
      <c r="L721" s="345"/>
      <c r="M721" s="345"/>
      <c r="N721" s="345"/>
      <c r="O721" s="345"/>
      <c r="P721" s="345"/>
      <c r="Q721" s="345"/>
      <c r="R721" s="345"/>
      <c r="S721" s="345"/>
      <c r="T721" s="345"/>
      <c r="U721" s="345"/>
      <c r="V721" s="345"/>
    </row>
    <row r="722" spans="10:22" ht="12.75">
      <c r="J722" s="345"/>
      <c r="K722" s="345"/>
      <c r="L722" s="345"/>
      <c r="M722" s="345"/>
      <c r="N722" s="345"/>
      <c r="O722" s="345"/>
      <c r="P722" s="345"/>
      <c r="Q722" s="345"/>
      <c r="R722" s="345"/>
      <c r="S722" s="345"/>
      <c r="T722" s="345"/>
      <c r="U722" s="345"/>
      <c r="V722" s="345"/>
    </row>
    <row r="723" spans="10:22" ht="12.75">
      <c r="J723" s="345"/>
      <c r="K723" s="345"/>
      <c r="L723" s="345"/>
      <c r="M723" s="345"/>
      <c r="N723" s="345"/>
      <c r="O723" s="345"/>
      <c r="P723" s="345"/>
      <c r="Q723" s="345"/>
      <c r="R723" s="345"/>
      <c r="S723" s="345"/>
      <c r="T723" s="345"/>
      <c r="U723" s="345"/>
      <c r="V723" s="345"/>
    </row>
    <row r="724" spans="10:22" ht="12.75">
      <c r="J724" s="345"/>
      <c r="K724" s="345"/>
      <c r="L724" s="345"/>
      <c r="M724" s="345"/>
      <c r="N724" s="345"/>
      <c r="O724" s="345"/>
      <c r="P724" s="345"/>
      <c r="Q724" s="345"/>
      <c r="R724" s="345"/>
      <c r="S724" s="345"/>
      <c r="T724" s="345"/>
      <c r="U724" s="345"/>
      <c r="V724" s="345"/>
    </row>
    <row r="725" spans="10:22" ht="12.75">
      <c r="J725" s="345"/>
      <c r="K725" s="345"/>
      <c r="L725" s="345"/>
      <c r="M725" s="345"/>
      <c r="N725" s="345"/>
      <c r="O725" s="345"/>
      <c r="P725" s="345"/>
      <c r="Q725" s="345"/>
      <c r="R725" s="345"/>
      <c r="S725" s="345"/>
      <c r="T725" s="345"/>
      <c r="U725" s="345"/>
      <c r="V725" s="345"/>
    </row>
    <row r="726" spans="10:22" ht="12.75">
      <c r="J726" s="345"/>
      <c r="K726" s="345"/>
      <c r="L726" s="345"/>
      <c r="M726" s="345"/>
      <c r="N726" s="345"/>
      <c r="O726" s="345"/>
      <c r="P726" s="345"/>
      <c r="Q726" s="345"/>
      <c r="R726" s="345"/>
      <c r="S726" s="345"/>
      <c r="T726" s="345"/>
      <c r="U726" s="345"/>
      <c r="V726" s="345"/>
    </row>
    <row r="727" spans="10:22" ht="12.75">
      <c r="J727" s="345"/>
      <c r="K727" s="345"/>
      <c r="L727" s="345"/>
      <c r="M727" s="345"/>
      <c r="N727" s="345"/>
      <c r="O727" s="345"/>
      <c r="P727" s="345"/>
      <c r="Q727" s="345"/>
      <c r="R727" s="345"/>
      <c r="S727" s="345"/>
      <c r="T727" s="345"/>
      <c r="U727" s="345"/>
      <c r="V727" s="345"/>
    </row>
    <row r="728" spans="10:22" ht="12.75">
      <c r="J728" s="345"/>
      <c r="K728" s="345"/>
      <c r="L728" s="345"/>
      <c r="M728" s="345"/>
      <c r="N728" s="345"/>
      <c r="O728" s="345"/>
      <c r="P728" s="345"/>
      <c r="Q728" s="345"/>
      <c r="R728" s="345"/>
      <c r="S728" s="345"/>
      <c r="T728" s="345"/>
      <c r="U728" s="345"/>
      <c r="V728" s="345"/>
    </row>
    <row r="729" spans="10:22" ht="12.75">
      <c r="J729" s="214"/>
      <c r="K729" s="214"/>
      <c r="L729" s="214"/>
      <c r="M729" s="214"/>
      <c r="N729" s="214"/>
      <c r="O729" s="214"/>
      <c r="P729" s="214"/>
      <c r="Q729" s="214"/>
      <c r="R729" s="214"/>
      <c r="S729" s="214"/>
      <c r="T729" s="214"/>
      <c r="U729" s="214"/>
      <c r="V729" s="214"/>
    </row>
    <row r="730" spans="10:22" ht="12.75">
      <c r="J730" s="214"/>
      <c r="K730" s="214"/>
      <c r="L730" s="214"/>
      <c r="M730" s="214"/>
      <c r="N730" s="214"/>
      <c r="O730" s="214"/>
      <c r="P730" s="214"/>
      <c r="Q730" s="214"/>
      <c r="R730" s="214"/>
      <c r="S730" s="214"/>
      <c r="T730" s="214"/>
      <c r="U730" s="214"/>
      <c r="V730" s="214"/>
    </row>
    <row r="731" spans="10:22" ht="12.75">
      <c r="J731" s="345"/>
      <c r="K731" s="345"/>
      <c r="L731" s="345"/>
      <c r="M731" s="345"/>
      <c r="N731" s="345"/>
      <c r="O731" s="345"/>
      <c r="P731" s="345"/>
      <c r="Q731" s="345"/>
      <c r="R731" s="345"/>
      <c r="S731" s="345"/>
      <c r="T731" s="345"/>
      <c r="U731" s="345"/>
      <c r="V731" s="345"/>
    </row>
    <row r="732" spans="10:22" ht="12.75">
      <c r="J732" s="345"/>
      <c r="K732" s="345"/>
      <c r="L732" s="345"/>
      <c r="M732" s="345"/>
      <c r="N732" s="345"/>
      <c r="O732" s="345"/>
      <c r="P732" s="345"/>
      <c r="Q732" s="345"/>
      <c r="R732" s="345"/>
      <c r="S732" s="345"/>
      <c r="T732" s="345"/>
      <c r="U732" s="345"/>
      <c r="V732" s="345"/>
    </row>
    <row r="733" spans="10:22" ht="12.75">
      <c r="J733" s="345"/>
      <c r="K733" s="345"/>
      <c r="L733" s="345"/>
      <c r="M733" s="345"/>
      <c r="N733" s="345"/>
      <c r="O733" s="345"/>
      <c r="P733" s="345"/>
      <c r="Q733" s="345"/>
      <c r="R733" s="345"/>
      <c r="S733" s="345"/>
      <c r="T733" s="345"/>
      <c r="U733" s="345"/>
      <c r="V733" s="345"/>
    </row>
    <row r="734" spans="10:22" ht="12.75">
      <c r="J734" s="345"/>
      <c r="K734" s="345"/>
      <c r="L734" s="345"/>
      <c r="M734" s="345"/>
      <c r="N734" s="345"/>
      <c r="O734" s="345"/>
      <c r="P734" s="345"/>
      <c r="Q734" s="345"/>
      <c r="R734" s="345"/>
      <c r="S734" s="345"/>
      <c r="T734" s="345"/>
      <c r="U734" s="345"/>
      <c r="V734" s="345"/>
    </row>
    <row r="735" spans="10:22" ht="12.75">
      <c r="J735" s="345"/>
      <c r="K735" s="345"/>
      <c r="L735" s="345"/>
      <c r="M735" s="345"/>
      <c r="N735" s="345"/>
      <c r="O735" s="345"/>
      <c r="P735" s="345"/>
      <c r="Q735" s="345"/>
      <c r="R735" s="345"/>
      <c r="S735" s="345"/>
      <c r="T735" s="345"/>
      <c r="U735" s="345"/>
      <c r="V735" s="345"/>
    </row>
    <row r="736" spans="10:22" ht="12.75">
      <c r="J736" s="345"/>
      <c r="K736" s="345"/>
      <c r="L736" s="345"/>
      <c r="M736" s="345"/>
      <c r="N736" s="345"/>
      <c r="O736" s="345"/>
      <c r="P736" s="345"/>
      <c r="Q736" s="345"/>
      <c r="R736" s="345"/>
      <c r="S736" s="345"/>
      <c r="T736" s="345"/>
      <c r="U736" s="345"/>
      <c r="V736" s="345"/>
    </row>
    <row r="737" spans="10:22" ht="12.75">
      <c r="J737" s="345"/>
      <c r="K737" s="345"/>
      <c r="L737" s="345"/>
      <c r="M737" s="345"/>
      <c r="N737" s="345"/>
      <c r="O737" s="345"/>
      <c r="P737" s="345"/>
      <c r="Q737" s="345"/>
      <c r="R737" s="345"/>
      <c r="S737" s="345"/>
      <c r="T737" s="345"/>
      <c r="U737" s="345"/>
      <c r="V737" s="345"/>
    </row>
    <row r="738" spans="10:22" ht="12.75">
      <c r="J738" s="345"/>
      <c r="K738" s="345"/>
      <c r="L738" s="345"/>
      <c r="M738" s="345"/>
      <c r="N738" s="345"/>
      <c r="O738" s="345"/>
      <c r="P738" s="345"/>
      <c r="Q738" s="345"/>
      <c r="R738" s="345"/>
      <c r="S738" s="345"/>
      <c r="T738" s="345"/>
      <c r="U738" s="345"/>
      <c r="V738" s="345"/>
    </row>
    <row r="739" spans="10:22" ht="12.75">
      <c r="J739" s="214"/>
      <c r="K739" s="214"/>
      <c r="L739" s="214"/>
      <c r="M739" s="214"/>
      <c r="N739" s="214"/>
      <c r="O739" s="214"/>
      <c r="P739" s="214"/>
      <c r="Q739" s="214"/>
      <c r="R739" s="214"/>
      <c r="S739" s="214"/>
      <c r="T739" s="214"/>
      <c r="U739" s="214"/>
      <c r="V739" s="214"/>
    </row>
    <row r="740" spans="10:22" ht="12.75">
      <c r="J740" s="214"/>
      <c r="K740" s="214"/>
      <c r="L740" s="214"/>
      <c r="M740" s="214"/>
      <c r="N740" s="214"/>
      <c r="O740" s="214"/>
      <c r="P740" s="214"/>
      <c r="Q740" s="214"/>
      <c r="R740" s="214"/>
      <c r="S740" s="214"/>
      <c r="T740" s="214"/>
      <c r="U740" s="214"/>
      <c r="V740" s="214"/>
    </row>
    <row r="741" spans="10:22" ht="12.75">
      <c r="J741" s="345"/>
      <c r="K741" s="345"/>
      <c r="L741" s="345"/>
      <c r="M741" s="345"/>
      <c r="N741" s="345"/>
      <c r="O741" s="345"/>
      <c r="P741" s="345"/>
      <c r="Q741" s="345"/>
      <c r="R741" s="345"/>
      <c r="S741" s="345"/>
      <c r="T741" s="345"/>
      <c r="U741" s="345"/>
      <c r="V741" s="345"/>
    </row>
    <row r="742" spans="10:22" ht="12.75">
      <c r="J742" s="345"/>
      <c r="K742" s="345"/>
      <c r="L742" s="345"/>
      <c r="M742" s="345"/>
      <c r="N742" s="345"/>
      <c r="O742" s="345"/>
      <c r="P742" s="345"/>
      <c r="Q742" s="345"/>
      <c r="R742" s="345"/>
      <c r="S742" s="345"/>
      <c r="T742" s="345"/>
      <c r="U742" s="345"/>
      <c r="V742" s="345"/>
    </row>
    <row r="743" spans="10:22" ht="12.75">
      <c r="J743" s="345"/>
      <c r="K743" s="345"/>
      <c r="L743" s="345"/>
      <c r="M743" s="345"/>
      <c r="N743" s="345"/>
      <c r="O743" s="345"/>
      <c r="P743" s="345"/>
      <c r="Q743" s="345"/>
      <c r="R743" s="345"/>
      <c r="S743" s="345"/>
      <c r="T743" s="345"/>
      <c r="U743" s="345"/>
      <c r="V743" s="345"/>
    </row>
    <row r="744" spans="10:22" ht="12.75">
      <c r="J744" s="345"/>
      <c r="K744" s="345"/>
      <c r="L744" s="345"/>
      <c r="M744" s="345"/>
      <c r="N744" s="345"/>
      <c r="O744" s="345"/>
      <c r="P744" s="345"/>
      <c r="Q744" s="345"/>
      <c r="R744" s="345"/>
      <c r="S744" s="345"/>
      <c r="T744" s="345"/>
      <c r="U744" s="345"/>
      <c r="V744" s="345"/>
    </row>
    <row r="745" spans="10:22" ht="12.75">
      <c r="J745" s="345"/>
      <c r="K745" s="345"/>
      <c r="L745" s="345"/>
      <c r="M745" s="345"/>
      <c r="N745" s="345"/>
      <c r="O745" s="345"/>
      <c r="P745" s="345"/>
      <c r="Q745" s="345"/>
      <c r="R745" s="345"/>
      <c r="S745" s="345"/>
      <c r="T745" s="345"/>
      <c r="U745" s="345"/>
      <c r="V745" s="345"/>
    </row>
    <row r="746" spans="10:22" ht="12.75">
      <c r="J746" s="345"/>
      <c r="K746" s="345"/>
      <c r="L746" s="345"/>
      <c r="M746" s="345"/>
      <c r="N746" s="345"/>
      <c r="O746" s="345"/>
      <c r="P746" s="345"/>
      <c r="Q746" s="345"/>
      <c r="R746" s="345"/>
      <c r="S746" s="345"/>
      <c r="T746" s="345"/>
      <c r="U746" s="345"/>
      <c r="V746" s="345"/>
    </row>
    <row r="747" spans="10:22" ht="12.75">
      <c r="J747" s="345"/>
      <c r="K747" s="345"/>
      <c r="L747" s="345"/>
      <c r="M747" s="345"/>
      <c r="N747" s="345"/>
      <c r="O747" s="345"/>
      <c r="P747" s="345"/>
      <c r="Q747" s="345"/>
      <c r="R747" s="345"/>
      <c r="S747" s="345"/>
      <c r="T747" s="345"/>
      <c r="U747" s="345"/>
      <c r="V747" s="345"/>
    </row>
    <row r="748" spans="10:22" ht="12.75">
      <c r="J748" s="345"/>
      <c r="K748" s="345"/>
      <c r="L748" s="345"/>
      <c r="M748" s="345"/>
      <c r="N748" s="345"/>
      <c r="O748" s="345"/>
      <c r="P748" s="345"/>
      <c r="Q748" s="345"/>
      <c r="R748" s="345"/>
      <c r="S748" s="345"/>
      <c r="T748" s="345"/>
      <c r="U748" s="345"/>
      <c r="V748" s="345"/>
    </row>
    <row r="749" spans="10:22" ht="12.75">
      <c r="J749" s="214"/>
      <c r="K749" s="214"/>
      <c r="L749" s="214"/>
      <c r="M749" s="214"/>
      <c r="N749" s="214"/>
      <c r="O749" s="214"/>
      <c r="P749" s="214"/>
      <c r="Q749" s="214"/>
      <c r="R749" s="214"/>
      <c r="S749" s="214"/>
      <c r="T749" s="214"/>
      <c r="U749" s="214"/>
      <c r="V749" s="214"/>
    </row>
    <row r="750" spans="10:22" ht="12.75">
      <c r="J750" s="214"/>
      <c r="K750" s="214"/>
      <c r="L750" s="214"/>
      <c r="M750" s="214"/>
      <c r="N750" s="214"/>
      <c r="O750" s="214"/>
      <c r="P750" s="214"/>
      <c r="Q750" s="214"/>
      <c r="R750" s="214"/>
      <c r="S750" s="214"/>
      <c r="T750" s="214"/>
      <c r="U750" s="214"/>
      <c r="V750" s="214"/>
    </row>
  </sheetData>
  <mergeCells count="599">
    <mergeCell ref="L4:L5"/>
    <mergeCell ref="M4:M5"/>
    <mergeCell ref="N4:N5"/>
    <mergeCell ref="O4:O5"/>
    <mergeCell ref="P4:P5"/>
    <mergeCell ref="A2:P2"/>
    <mergeCell ref="F577:F586"/>
    <mergeCell ref="G577:G581"/>
    <mergeCell ref="H578:H579"/>
    <mergeCell ref="H581:H582"/>
    <mergeCell ref="G582:G586"/>
    <mergeCell ref="H584:H586"/>
    <mergeCell ref="A577:A586"/>
    <mergeCell ref="B577:B586"/>
    <mergeCell ref="C577:C586"/>
    <mergeCell ref="E577:E586"/>
    <mergeCell ref="F567:F576"/>
    <mergeCell ref="G567:G571"/>
    <mergeCell ref="H568:H569"/>
    <mergeCell ref="H571:H572"/>
    <mergeCell ref="G572:G576"/>
    <mergeCell ref="H574:H576"/>
    <mergeCell ref="A567:A576"/>
    <mergeCell ref="B567:B576"/>
    <mergeCell ref="C567:C576"/>
    <mergeCell ref="E567:E576"/>
    <mergeCell ref="F557:F566"/>
    <mergeCell ref="G557:G561"/>
    <mergeCell ref="H558:H559"/>
    <mergeCell ref="H561:H562"/>
    <mergeCell ref="G562:G566"/>
    <mergeCell ref="H564:H566"/>
    <mergeCell ref="A557:A566"/>
    <mergeCell ref="B557:B566"/>
    <mergeCell ref="C557:C566"/>
    <mergeCell ref="E557:E566"/>
    <mergeCell ref="F547:F556"/>
    <mergeCell ref="G547:G551"/>
    <mergeCell ref="H548:H549"/>
    <mergeCell ref="H551:H552"/>
    <mergeCell ref="G552:G556"/>
    <mergeCell ref="H554:H556"/>
    <mergeCell ref="A547:A556"/>
    <mergeCell ref="B547:B556"/>
    <mergeCell ref="C547:C556"/>
    <mergeCell ref="E547:E556"/>
    <mergeCell ref="F537:F546"/>
    <mergeCell ref="G537:G541"/>
    <mergeCell ref="H538:H539"/>
    <mergeCell ref="H541:H542"/>
    <mergeCell ref="G542:G546"/>
    <mergeCell ref="H544:H546"/>
    <mergeCell ref="A537:A546"/>
    <mergeCell ref="B537:B546"/>
    <mergeCell ref="C537:C546"/>
    <mergeCell ref="E537:E546"/>
    <mergeCell ref="F527:F536"/>
    <mergeCell ref="G527:G531"/>
    <mergeCell ref="H528:H529"/>
    <mergeCell ref="H531:H532"/>
    <mergeCell ref="G532:G536"/>
    <mergeCell ref="H534:H536"/>
    <mergeCell ref="A527:A536"/>
    <mergeCell ref="B527:B536"/>
    <mergeCell ref="C527:C536"/>
    <mergeCell ref="E527:E536"/>
    <mergeCell ref="F517:F526"/>
    <mergeCell ref="G517:G521"/>
    <mergeCell ref="H518:H519"/>
    <mergeCell ref="H521:H522"/>
    <mergeCell ref="G522:G526"/>
    <mergeCell ref="H524:H526"/>
    <mergeCell ref="A517:A526"/>
    <mergeCell ref="B517:B526"/>
    <mergeCell ref="C517:C526"/>
    <mergeCell ref="E517:E526"/>
    <mergeCell ref="F507:F516"/>
    <mergeCell ref="G507:G511"/>
    <mergeCell ref="H508:H509"/>
    <mergeCell ref="H511:H512"/>
    <mergeCell ref="G512:G516"/>
    <mergeCell ref="H514:H516"/>
    <mergeCell ref="A507:A516"/>
    <mergeCell ref="B507:B516"/>
    <mergeCell ref="C507:C516"/>
    <mergeCell ref="E507:E516"/>
    <mergeCell ref="F497:F506"/>
    <mergeCell ref="G497:G501"/>
    <mergeCell ref="H498:H499"/>
    <mergeCell ref="H501:H502"/>
    <mergeCell ref="G502:G506"/>
    <mergeCell ref="H504:H506"/>
    <mergeCell ref="A497:A506"/>
    <mergeCell ref="B497:B506"/>
    <mergeCell ref="C497:C506"/>
    <mergeCell ref="E497:E506"/>
    <mergeCell ref="F487:F496"/>
    <mergeCell ref="G487:G491"/>
    <mergeCell ref="H488:H489"/>
    <mergeCell ref="H491:H492"/>
    <mergeCell ref="G492:G496"/>
    <mergeCell ref="H494:H496"/>
    <mergeCell ref="A487:A496"/>
    <mergeCell ref="B487:B496"/>
    <mergeCell ref="C487:C496"/>
    <mergeCell ref="E487:E496"/>
    <mergeCell ref="F477:F486"/>
    <mergeCell ref="G477:G481"/>
    <mergeCell ref="H478:H479"/>
    <mergeCell ref="H481:H482"/>
    <mergeCell ref="G482:G486"/>
    <mergeCell ref="H484:H486"/>
    <mergeCell ref="A477:A486"/>
    <mergeCell ref="B477:B486"/>
    <mergeCell ref="C477:C486"/>
    <mergeCell ref="E477:E486"/>
    <mergeCell ref="F467:F476"/>
    <mergeCell ref="G467:G471"/>
    <mergeCell ref="H468:H469"/>
    <mergeCell ref="H471:H472"/>
    <mergeCell ref="G472:G476"/>
    <mergeCell ref="H474:H476"/>
    <mergeCell ref="A467:A476"/>
    <mergeCell ref="B467:B476"/>
    <mergeCell ref="C467:C476"/>
    <mergeCell ref="E467:E476"/>
    <mergeCell ref="F457:F466"/>
    <mergeCell ref="G457:G461"/>
    <mergeCell ref="H458:H459"/>
    <mergeCell ref="H461:H462"/>
    <mergeCell ref="G462:G466"/>
    <mergeCell ref="H464:H466"/>
    <mergeCell ref="A457:A466"/>
    <mergeCell ref="B457:B466"/>
    <mergeCell ref="C457:C466"/>
    <mergeCell ref="E457:E466"/>
    <mergeCell ref="F447:F456"/>
    <mergeCell ref="G447:G451"/>
    <mergeCell ref="H448:H449"/>
    <mergeCell ref="H451:H452"/>
    <mergeCell ref="G452:G456"/>
    <mergeCell ref="H454:H456"/>
    <mergeCell ref="A447:A456"/>
    <mergeCell ref="B447:B456"/>
    <mergeCell ref="C447:C456"/>
    <mergeCell ref="E447:E456"/>
    <mergeCell ref="F437:F446"/>
    <mergeCell ref="G437:G441"/>
    <mergeCell ref="H438:H439"/>
    <mergeCell ref="H441:H442"/>
    <mergeCell ref="G442:G446"/>
    <mergeCell ref="H444:H446"/>
    <mergeCell ref="A437:A446"/>
    <mergeCell ref="B437:B446"/>
    <mergeCell ref="C437:C446"/>
    <mergeCell ref="E437:E446"/>
    <mergeCell ref="F427:F436"/>
    <mergeCell ref="G427:G431"/>
    <mergeCell ref="H428:H429"/>
    <mergeCell ref="H431:H432"/>
    <mergeCell ref="G432:G436"/>
    <mergeCell ref="H434:H436"/>
    <mergeCell ref="A427:A436"/>
    <mergeCell ref="B427:B436"/>
    <mergeCell ref="C427:C436"/>
    <mergeCell ref="E427:E436"/>
    <mergeCell ref="F417:F426"/>
    <mergeCell ref="G417:G421"/>
    <mergeCell ref="H418:H419"/>
    <mergeCell ref="H421:H422"/>
    <mergeCell ref="G422:G426"/>
    <mergeCell ref="H424:H426"/>
    <mergeCell ref="A417:A426"/>
    <mergeCell ref="B417:B426"/>
    <mergeCell ref="C417:C426"/>
    <mergeCell ref="E417:E426"/>
    <mergeCell ref="F407:F416"/>
    <mergeCell ref="G407:G411"/>
    <mergeCell ref="H408:H409"/>
    <mergeCell ref="H411:H412"/>
    <mergeCell ref="G412:G416"/>
    <mergeCell ref="H414:H416"/>
    <mergeCell ref="A407:A416"/>
    <mergeCell ref="B407:B416"/>
    <mergeCell ref="C407:C416"/>
    <mergeCell ref="E407:E416"/>
    <mergeCell ref="F397:F406"/>
    <mergeCell ref="G397:G401"/>
    <mergeCell ref="H398:H399"/>
    <mergeCell ref="H401:H402"/>
    <mergeCell ref="G402:G406"/>
    <mergeCell ref="H404:H406"/>
    <mergeCell ref="A397:A406"/>
    <mergeCell ref="B397:B406"/>
    <mergeCell ref="C397:C406"/>
    <mergeCell ref="E397:E406"/>
    <mergeCell ref="F387:F396"/>
    <mergeCell ref="G387:G391"/>
    <mergeCell ref="H388:H389"/>
    <mergeCell ref="H391:H392"/>
    <mergeCell ref="G392:G396"/>
    <mergeCell ref="H394:H396"/>
    <mergeCell ref="A387:A396"/>
    <mergeCell ref="B387:B396"/>
    <mergeCell ref="C387:C396"/>
    <mergeCell ref="E387:E396"/>
    <mergeCell ref="F377:F386"/>
    <mergeCell ref="G377:G381"/>
    <mergeCell ref="H378:H379"/>
    <mergeCell ref="H381:H382"/>
    <mergeCell ref="G382:G386"/>
    <mergeCell ref="H384:H386"/>
    <mergeCell ref="A377:A386"/>
    <mergeCell ref="B377:B386"/>
    <mergeCell ref="C377:C386"/>
    <mergeCell ref="E377:E386"/>
    <mergeCell ref="F367:F376"/>
    <mergeCell ref="G367:G371"/>
    <mergeCell ref="H368:H369"/>
    <mergeCell ref="H371:H372"/>
    <mergeCell ref="G372:G376"/>
    <mergeCell ref="H374:H376"/>
    <mergeCell ref="A367:A376"/>
    <mergeCell ref="B367:B376"/>
    <mergeCell ref="C367:C376"/>
    <mergeCell ref="E367:E376"/>
    <mergeCell ref="F357:F366"/>
    <mergeCell ref="G357:G361"/>
    <mergeCell ref="H358:H359"/>
    <mergeCell ref="H361:H362"/>
    <mergeCell ref="G362:G366"/>
    <mergeCell ref="H364:H366"/>
    <mergeCell ref="A357:A366"/>
    <mergeCell ref="B357:B366"/>
    <mergeCell ref="C357:C366"/>
    <mergeCell ref="E357:E366"/>
    <mergeCell ref="F347:F356"/>
    <mergeCell ref="G347:G351"/>
    <mergeCell ref="H348:H349"/>
    <mergeCell ref="H351:H352"/>
    <mergeCell ref="G352:G356"/>
    <mergeCell ref="H354:H356"/>
    <mergeCell ref="A347:A356"/>
    <mergeCell ref="B347:B356"/>
    <mergeCell ref="C347:C356"/>
    <mergeCell ref="E347:E356"/>
    <mergeCell ref="F337:F346"/>
    <mergeCell ref="G337:G341"/>
    <mergeCell ref="H338:H339"/>
    <mergeCell ref="H341:H342"/>
    <mergeCell ref="G342:G346"/>
    <mergeCell ref="H344:H346"/>
    <mergeCell ref="A337:A346"/>
    <mergeCell ref="B337:B346"/>
    <mergeCell ref="C337:C346"/>
    <mergeCell ref="E337:E346"/>
    <mergeCell ref="F327:F336"/>
    <mergeCell ref="G327:G331"/>
    <mergeCell ref="H328:H329"/>
    <mergeCell ref="H331:H332"/>
    <mergeCell ref="G332:G336"/>
    <mergeCell ref="H334:H336"/>
    <mergeCell ref="A327:A336"/>
    <mergeCell ref="B327:B336"/>
    <mergeCell ref="C327:C336"/>
    <mergeCell ref="E327:E336"/>
    <mergeCell ref="F317:F326"/>
    <mergeCell ref="G317:G321"/>
    <mergeCell ref="H318:H319"/>
    <mergeCell ref="H321:H322"/>
    <mergeCell ref="G322:G326"/>
    <mergeCell ref="H324:H326"/>
    <mergeCell ref="A317:A326"/>
    <mergeCell ref="B317:B326"/>
    <mergeCell ref="C317:C326"/>
    <mergeCell ref="E317:E326"/>
    <mergeCell ref="F307:F316"/>
    <mergeCell ref="G307:G311"/>
    <mergeCell ref="H308:H309"/>
    <mergeCell ref="H311:H312"/>
    <mergeCell ref="G312:G316"/>
    <mergeCell ref="H314:H316"/>
    <mergeCell ref="A307:A316"/>
    <mergeCell ref="B307:B316"/>
    <mergeCell ref="C307:C316"/>
    <mergeCell ref="E307:E316"/>
    <mergeCell ref="F297:F306"/>
    <mergeCell ref="G297:G301"/>
    <mergeCell ref="H298:H299"/>
    <mergeCell ref="H301:H302"/>
    <mergeCell ref="G302:G306"/>
    <mergeCell ref="H304:H306"/>
    <mergeCell ref="A297:A306"/>
    <mergeCell ref="B297:B306"/>
    <mergeCell ref="C297:C306"/>
    <mergeCell ref="E297:E306"/>
    <mergeCell ref="F287:F296"/>
    <mergeCell ref="G287:G291"/>
    <mergeCell ref="H288:H289"/>
    <mergeCell ref="H291:H292"/>
    <mergeCell ref="G292:G296"/>
    <mergeCell ref="H294:H296"/>
    <mergeCell ref="A287:A296"/>
    <mergeCell ref="B287:B296"/>
    <mergeCell ref="C287:C296"/>
    <mergeCell ref="E287:E296"/>
    <mergeCell ref="F277:F286"/>
    <mergeCell ref="G277:G281"/>
    <mergeCell ref="H278:H279"/>
    <mergeCell ref="H281:H282"/>
    <mergeCell ref="G282:G286"/>
    <mergeCell ref="H284:H286"/>
    <mergeCell ref="A277:A286"/>
    <mergeCell ref="B277:B286"/>
    <mergeCell ref="C277:C286"/>
    <mergeCell ref="E277:E286"/>
    <mergeCell ref="F267:F276"/>
    <mergeCell ref="G267:G271"/>
    <mergeCell ref="H268:H269"/>
    <mergeCell ref="H271:H272"/>
    <mergeCell ref="G272:G276"/>
    <mergeCell ref="H274:H276"/>
    <mergeCell ref="A267:A276"/>
    <mergeCell ref="B267:B276"/>
    <mergeCell ref="C267:C276"/>
    <mergeCell ref="E267:E276"/>
    <mergeCell ref="F257:F266"/>
    <mergeCell ref="G257:G261"/>
    <mergeCell ref="H258:H259"/>
    <mergeCell ref="H261:H262"/>
    <mergeCell ref="G262:G266"/>
    <mergeCell ref="H264:H266"/>
    <mergeCell ref="A257:A266"/>
    <mergeCell ref="B257:B266"/>
    <mergeCell ref="C257:C266"/>
    <mergeCell ref="E257:E266"/>
    <mergeCell ref="F247:F256"/>
    <mergeCell ref="G247:G251"/>
    <mergeCell ref="H248:H249"/>
    <mergeCell ref="H251:H252"/>
    <mergeCell ref="G252:G256"/>
    <mergeCell ref="H254:H256"/>
    <mergeCell ref="A247:A256"/>
    <mergeCell ref="B247:B256"/>
    <mergeCell ref="C247:C256"/>
    <mergeCell ref="E247:E256"/>
    <mergeCell ref="F237:F246"/>
    <mergeCell ref="G237:G241"/>
    <mergeCell ref="H238:H239"/>
    <mergeCell ref="H241:H242"/>
    <mergeCell ref="G242:G246"/>
    <mergeCell ref="H244:H246"/>
    <mergeCell ref="A237:A246"/>
    <mergeCell ref="B237:B246"/>
    <mergeCell ref="C237:C246"/>
    <mergeCell ref="E237:E246"/>
    <mergeCell ref="F227:F236"/>
    <mergeCell ref="G227:G231"/>
    <mergeCell ref="H228:H229"/>
    <mergeCell ref="H231:H232"/>
    <mergeCell ref="G232:G236"/>
    <mergeCell ref="H234:H236"/>
    <mergeCell ref="A227:A236"/>
    <mergeCell ref="B227:B231"/>
    <mergeCell ref="C227:C231"/>
    <mergeCell ref="E227:E236"/>
    <mergeCell ref="B232:B236"/>
    <mergeCell ref="C232:C236"/>
    <mergeCell ref="F217:F226"/>
    <mergeCell ref="G217:G221"/>
    <mergeCell ref="H218:H219"/>
    <mergeCell ref="H221:H222"/>
    <mergeCell ref="G222:G226"/>
    <mergeCell ref="H224:H226"/>
    <mergeCell ref="A217:A226"/>
    <mergeCell ref="B217:B226"/>
    <mergeCell ref="C217:C226"/>
    <mergeCell ref="E217:E226"/>
    <mergeCell ref="F207:F216"/>
    <mergeCell ref="G207:G211"/>
    <mergeCell ref="H208:H209"/>
    <mergeCell ref="H211:H212"/>
    <mergeCell ref="G212:G216"/>
    <mergeCell ref="H214:H216"/>
    <mergeCell ref="A207:A216"/>
    <mergeCell ref="B207:B216"/>
    <mergeCell ref="C207:C216"/>
    <mergeCell ref="E207:E216"/>
    <mergeCell ref="F197:F206"/>
    <mergeCell ref="G197:G201"/>
    <mergeCell ref="H198:H199"/>
    <mergeCell ref="H201:H202"/>
    <mergeCell ref="G202:G206"/>
    <mergeCell ref="H204:H206"/>
    <mergeCell ref="A197:A206"/>
    <mergeCell ref="B197:B206"/>
    <mergeCell ref="C197:C206"/>
    <mergeCell ref="E197:E206"/>
    <mergeCell ref="F187:F196"/>
    <mergeCell ref="G187:G191"/>
    <mergeCell ref="H188:H189"/>
    <mergeCell ref="H191:H192"/>
    <mergeCell ref="G192:G196"/>
    <mergeCell ref="H194:H196"/>
    <mergeCell ref="A187:A196"/>
    <mergeCell ref="B187:B196"/>
    <mergeCell ref="C187:C196"/>
    <mergeCell ref="E187:E196"/>
    <mergeCell ref="F177:F186"/>
    <mergeCell ref="G177:G181"/>
    <mergeCell ref="H178:H179"/>
    <mergeCell ref="H181:H182"/>
    <mergeCell ref="G182:G186"/>
    <mergeCell ref="H184:H186"/>
    <mergeCell ref="A177:A186"/>
    <mergeCell ref="B177:B186"/>
    <mergeCell ref="C177:C186"/>
    <mergeCell ref="E177:E186"/>
    <mergeCell ref="F167:F176"/>
    <mergeCell ref="G167:G171"/>
    <mergeCell ref="H168:H169"/>
    <mergeCell ref="H171:H172"/>
    <mergeCell ref="G172:G176"/>
    <mergeCell ref="H174:H176"/>
    <mergeCell ref="A167:A176"/>
    <mergeCell ref="B167:B176"/>
    <mergeCell ref="C167:C176"/>
    <mergeCell ref="E167:E176"/>
    <mergeCell ref="F157:F166"/>
    <mergeCell ref="G157:G161"/>
    <mergeCell ref="H158:H159"/>
    <mergeCell ref="H161:H162"/>
    <mergeCell ref="G162:G166"/>
    <mergeCell ref="H164:H166"/>
    <mergeCell ref="A157:A166"/>
    <mergeCell ref="B157:B166"/>
    <mergeCell ref="C157:C166"/>
    <mergeCell ref="E157:E166"/>
    <mergeCell ref="F147:F156"/>
    <mergeCell ref="G147:G151"/>
    <mergeCell ref="H148:H149"/>
    <mergeCell ref="H151:H152"/>
    <mergeCell ref="G152:G156"/>
    <mergeCell ref="H154:H156"/>
    <mergeCell ref="A147:A156"/>
    <mergeCell ref="B147:B156"/>
    <mergeCell ref="C147:C156"/>
    <mergeCell ref="E147:E156"/>
    <mergeCell ref="F137:F146"/>
    <mergeCell ref="G137:G141"/>
    <mergeCell ref="H138:H139"/>
    <mergeCell ref="H141:H142"/>
    <mergeCell ref="G142:G146"/>
    <mergeCell ref="H144:H146"/>
    <mergeCell ref="A137:A146"/>
    <mergeCell ref="B137:B146"/>
    <mergeCell ref="C137:C146"/>
    <mergeCell ref="E137:E146"/>
    <mergeCell ref="F127:F136"/>
    <mergeCell ref="G127:G131"/>
    <mergeCell ref="H128:H129"/>
    <mergeCell ref="H131:H132"/>
    <mergeCell ref="G132:G136"/>
    <mergeCell ref="H134:H136"/>
    <mergeCell ref="A127:A136"/>
    <mergeCell ref="B127:B136"/>
    <mergeCell ref="C127:C136"/>
    <mergeCell ref="E127:E136"/>
    <mergeCell ref="F117:F126"/>
    <mergeCell ref="G117:G121"/>
    <mergeCell ref="H118:H119"/>
    <mergeCell ref="H121:H122"/>
    <mergeCell ref="G122:G126"/>
    <mergeCell ref="H124:H126"/>
    <mergeCell ref="A117:A126"/>
    <mergeCell ref="B117:B126"/>
    <mergeCell ref="C117:C126"/>
    <mergeCell ref="E117:E126"/>
    <mergeCell ref="F107:F116"/>
    <mergeCell ref="G107:G111"/>
    <mergeCell ref="H108:H109"/>
    <mergeCell ref="H111:H112"/>
    <mergeCell ref="G112:G116"/>
    <mergeCell ref="H114:H116"/>
    <mergeCell ref="A107:A116"/>
    <mergeCell ref="B107:B116"/>
    <mergeCell ref="C107:C116"/>
    <mergeCell ref="E107:E116"/>
    <mergeCell ref="F97:F106"/>
    <mergeCell ref="G97:G101"/>
    <mergeCell ref="H98:H99"/>
    <mergeCell ref="H101:H102"/>
    <mergeCell ref="G102:G106"/>
    <mergeCell ref="H104:H106"/>
    <mergeCell ref="A97:A106"/>
    <mergeCell ref="B97:B106"/>
    <mergeCell ref="C97:C106"/>
    <mergeCell ref="E97:E106"/>
    <mergeCell ref="F87:F96"/>
    <mergeCell ref="G87:G91"/>
    <mergeCell ref="H88:H89"/>
    <mergeCell ref="H91:H92"/>
    <mergeCell ref="G92:G96"/>
    <mergeCell ref="H94:H96"/>
    <mergeCell ref="A87:A96"/>
    <mergeCell ref="B87:B96"/>
    <mergeCell ref="C87:C96"/>
    <mergeCell ref="E87:E96"/>
    <mergeCell ref="F77:F86"/>
    <mergeCell ref="G77:G81"/>
    <mergeCell ref="H78:H79"/>
    <mergeCell ref="H81:H82"/>
    <mergeCell ref="G82:G86"/>
    <mergeCell ref="H84:H86"/>
    <mergeCell ref="A77:A86"/>
    <mergeCell ref="B77:B86"/>
    <mergeCell ref="C77:C86"/>
    <mergeCell ref="E77:E86"/>
    <mergeCell ref="F67:F76"/>
    <mergeCell ref="G67:G71"/>
    <mergeCell ref="H68:H69"/>
    <mergeCell ref="H71:H72"/>
    <mergeCell ref="G72:G76"/>
    <mergeCell ref="H74:H76"/>
    <mergeCell ref="A67:A76"/>
    <mergeCell ref="B67:B76"/>
    <mergeCell ref="C67:C76"/>
    <mergeCell ref="E67:E76"/>
    <mergeCell ref="F57:F66"/>
    <mergeCell ref="G57:G61"/>
    <mergeCell ref="H58:H59"/>
    <mergeCell ref="H61:H62"/>
    <mergeCell ref="G62:G66"/>
    <mergeCell ref="H64:H66"/>
    <mergeCell ref="A57:A66"/>
    <mergeCell ref="B57:B66"/>
    <mergeCell ref="C57:C66"/>
    <mergeCell ref="E57:E66"/>
    <mergeCell ref="F47:F56"/>
    <mergeCell ref="G47:G51"/>
    <mergeCell ref="H48:H49"/>
    <mergeCell ref="H51:H52"/>
    <mergeCell ref="G52:G56"/>
    <mergeCell ref="H54:H56"/>
    <mergeCell ref="A47:A56"/>
    <mergeCell ref="B47:B56"/>
    <mergeCell ref="C47:C56"/>
    <mergeCell ref="E47:E56"/>
    <mergeCell ref="F37:F46"/>
    <mergeCell ref="G37:G41"/>
    <mergeCell ref="H38:H39"/>
    <mergeCell ref="H41:H42"/>
    <mergeCell ref="G42:G46"/>
    <mergeCell ref="H44:H46"/>
    <mergeCell ref="A37:A46"/>
    <mergeCell ref="B37:B46"/>
    <mergeCell ref="C37:C46"/>
    <mergeCell ref="E37:E46"/>
    <mergeCell ref="F27:F36"/>
    <mergeCell ref="G27:G31"/>
    <mergeCell ref="H28:H29"/>
    <mergeCell ref="H31:H32"/>
    <mergeCell ref="G32:G36"/>
    <mergeCell ref="H34:H36"/>
    <mergeCell ref="A27:A36"/>
    <mergeCell ref="B27:B36"/>
    <mergeCell ref="C27:C36"/>
    <mergeCell ref="E27:E36"/>
    <mergeCell ref="F17:F26"/>
    <mergeCell ref="G17:G21"/>
    <mergeCell ref="H18:H19"/>
    <mergeCell ref="H21:H22"/>
    <mergeCell ref="G22:G26"/>
    <mergeCell ref="H24:H26"/>
    <mergeCell ref="A17:A26"/>
    <mergeCell ref="B17:B26"/>
    <mergeCell ref="C17:C26"/>
    <mergeCell ref="E17:E26"/>
    <mergeCell ref="A7:A16"/>
    <mergeCell ref="B7:B16"/>
    <mergeCell ref="C7:C16"/>
    <mergeCell ref="E7:E16"/>
    <mergeCell ref="F7:F16"/>
    <mergeCell ref="G7:G11"/>
    <mergeCell ref="I4:I5"/>
    <mergeCell ref="J4:J5"/>
    <mergeCell ref="H8:H9"/>
    <mergeCell ref="H11:H12"/>
    <mergeCell ref="G12:G16"/>
    <mergeCell ref="H14:H16"/>
    <mergeCell ref="K4:K5"/>
    <mergeCell ref="A4:A5"/>
    <mergeCell ref="B4:B5"/>
    <mergeCell ref="C4:C5"/>
    <mergeCell ref="D4:D5"/>
    <mergeCell ref="E4:E5"/>
    <mergeCell ref="F4:F5"/>
    <mergeCell ref="G4:G5"/>
    <mergeCell ref="H4:H5"/>
  </mergeCells>
  <hyperlinks>
    <hyperlink ref="E77" r:id="rId1" display="DYN@MO 50% (DYNamic Citizens @ctive for Mobility) - 7 Program Ramowy (FP7-SST-CIVITAS-2011-MOVE)"/>
    <hyperlink ref="E87" r:id="rId2" display="DYN@MO 75% (DYNamic Citizens @ctive for Mobility) - 7 Program Ramowy (FP7-SST-CIVITAS-2011-MOVE)"/>
    <hyperlink ref="E97" r:id="rId3" display="DYN@MO 100% (DYNamic Citizens @ctive for Mobility) - 7 Program Ramowy (FP7-SST-CIVITAS-2011-MOVE)"/>
  </hyperlinks>
  <printOptions/>
  <pageMargins left="0.48" right="0.37" top="0.55" bottom="0.39" header="0.34" footer="0.2"/>
  <pageSetup horizontalDpi="600" verticalDpi="600" orientation="landscape" paperSize="9" r:id="rId4"/>
  <rowBreaks count="1" manualBreakCount="1">
    <brk id="3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439"/>
  <sheetViews>
    <sheetView tabSelected="1" view="pageBreakPreview" zoomScaleSheetLayoutView="100" workbookViewId="0" topLeftCell="A1">
      <pane xSplit="9" ySplit="3" topLeftCell="J7" activePane="bottomRight" state="frozen"/>
      <selection pane="topLeft" activeCell="A1" sqref="A1"/>
      <selection pane="topRight" activeCell="I1" sqref="I1"/>
      <selection pane="bottomLeft" activeCell="A5" sqref="A5"/>
      <selection pane="bottomRight" activeCell="L3" sqref="L3"/>
    </sheetView>
  </sheetViews>
  <sheetFormatPr defaultColWidth="9.00390625" defaultRowHeight="12.75"/>
  <cols>
    <col min="1" max="1" width="3.25390625" style="53" customWidth="1"/>
    <col min="2" max="2" width="26.625" style="53" customWidth="1"/>
    <col min="3" max="3" width="10.125" style="54" customWidth="1"/>
    <col min="4" max="4" width="13.875" style="54" customWidth="1"/>
    <col min="5" max="5" width="13.875" style="54" hidden="1" customWidth="1"/>
    <col min="6" max="6" width="9.125" style="54" customWidth="1"/>
    <col min="7" max="7" width="10.375" style="53" customWidth="1"/>
    <col min="8" max="8" width="14.25390625" style="53" customWidth="1"/>
    <col min="9" max="9" width="9.625" style="53" customWidth="1"/>
    <col min="10" max="11" width="9.75390625" style="53" customWidth="1"/>
    <col min="12" max="12" width="10.125" style="53" bestFit="1" customWidth="1"/>
    <col min="13" max="13" width="9.25390625" style="53" customWidth="1"/>
    <col min="14" max="16384" width="9.125" style="53" customWidth="1"/>
  </cols>
  <sheetData>
    <row r="1" spans="1:12" ht="12.75">
      <c r="A1" s="278"/>
      <c r="I1" s="126"/>
      <c r="J1" s="30"/>
      <c r="K1" s="30"/>
      <c r="L1" s="41" t="s">
        <v>71</v>
      </c>
    </row>
    <row r="2" spans="1:12" s="4" customFormat="1" ht="24.75" customHeight="1" thickBot="1">
      <c r="A2" s="516" t="s">
        <v>184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</row>
    <row r="3" spans="1:13" s="55" customFormat="1" ht="51" customHeight="1" thickBot="1">
      <c r="A3" s="118" t="s">
        <v>30</v>
      </c>
      <c r="B3" s="119" t="s">
        <v>31</v>
      </c>
      <c r="C3" s="117" t="s">
        <v>32</v>
      </c>
      <c r="D3" s="117" t="s">
        <v>33</v>
      </c>
      <c r="E3" s="117" t="s">
        <v>187</v>
      </c>
      <c r="F3" s="117" t="s">
        <v>34</v>
      </c>
      <c r="G3" s="119" t="s">
        <v>89</v>
      </c>
      <c r="H3" s="119" t="s">
        <v>45</v>
      </c>
      <c r="I3" s="117" t="s">
        <v>233</v>
      </c>
      <c r="J3" s="12" t="s">
        <v>236</v>
      </c>
      <c r="K3" s="12" t="s">
        <v>234</v>
      </c>
      <c r="L3" s="12" t="s">
        <v>235</v>
      </c>
      <c r="M3" s="7" t="s">
        <v>44</v>
      </c>
    </row>
    <row r="4" spans="1:13" s="55" customFormat="1" ht="13.5" thickBot="1">
      <c r="A4" s="120">
        <v>1</v>
      </c>
      <c r="B4" s="116">
        <v>2</v>
      </c>
      <c r="C4" s="116">
        <v>3</v>
      </c>
      <c r="D4" s="116">
        <v>4</v>
      </c>
      <c r="E4" s="116"/>
      <c r="F4" s="116">
        <v>5</v>
      </c>
      <c r="G4" s="116">
        <v>6</v>
      </c>
      <c r="H4" s="116">
        <v>7</v>
      </c>
      <c r="I4" s="116">
        <v>8</v>
      </c>
      <c r="J4" s="11">
        <v>9</v>
      </c>
      <c r="K4" s="11">
        <v>10</v>
      </c>
      <c r="L4" s="11">
        <v>11</v>
      </c>
      <c r="M4" s="11">
        <v>12</v>
      </c>
    </row>
    <row r="5" spans="1:13" s="62" customFormat="1" ht="12.75">
      <c r="A5" s="518">
        <v>1</v>
      </c>
      <c r="B5" s="406" t="s">
        <v>58</v>
      </c>
      <c r="C5" s="319">
        <v>60004</v>
      </c>
      <c r="D5" s="327" t="s">
        <v>46</v>
      </c>
      <c r="E5" s="327" t="s">
        <v>188</v>
      </c>
      <c r="F5" s="322">
        <v>2008</v>
      </c>
      <c r="G5" s="93" t="s">
        <v>47</v>
      </c>
      <c r="H5" s="78" t="s">
        <v>59</v>
      </c>
      <c r="I5" s="94"/>
      <c r="J5" s="79"/>
      <c r="K5" s="79"/>
      <c r="L5" s="79"/>
      <c r="M5" s="79"/>
    </row>
    <row r="6" spans="1:13" s="62" customFormat="1" ht="12.75">
      <c r="A6" s="518"/>
      <c r="B6" s="406"/>
      <c r="C6" s="319"/>
      <c r="D6" s="327"/>
      <c r="E6" s="327"/>
      <c r="F6" s="322"/>
      <c r="G6" s="520">
        <v>0</v>
      </c>
      <c r="H6" s="64" t="s">
        <v>60</v>
      </c>
      <c r="I6" s="65">
        <f>2350975+891835+1462978+280000</f>
        <v>4985788</v>
      </c>
      <c r="J6" s="66">
        <v>120000</v>
      </c>
      <c r="K6" s="66">
        <v>33038</v>
      </c>
      <c r="L6" s="66">
        <f>SUM(I6,K6)</f>
        <v>5018826</v>
      </c>
      <c r="M6" s="121"/>
    </row>
    <row r="7" spans="1:13" s="62" customFormat="1" ht="12.75">
      <c r="A7" s="518"/>
      <c r="B7" s="406"/>
      <c r="C7" s="319"/>
      <c r="D7" s="327"/>
      <c r="E7" s="327"/>
      <c r="F7" s="322"/>
      <c r="G7" s="521"/>
      <c r="H7" s="64" t="s">
        <v>50</v>
      </c>
      <c r="I7" s="65"/>
      <c r="J7" s="66"/>
      <c r="K7" s="66"/>
      <c r="L7" s="66"/>
      <c r="M7" s="121"/>
    </row>
    <row r="8" spans="1:13" s="62" customFormat="1" ht="12.75">
      <c r="A8" s="518"/>
      <c r="B8" s="406"/>
      <c r="C8" s="319"/>
      <c r="D8" s="327"/>
      <c r="E8" s="327"/>
      <c r="F8" s="315"/>
      <c r="G8" s="67" t="s">
        <v>51</v>
      </c>
      <c r="H8" s="64" t="s">
        <v>52</v>
      </c>
      <c r="I8" s="65"/>
      <c r="J8" s="66"/>
      <c r="K8" s="66"/>
      <c r="L8" s="66"/>
      <c r="M8" s="121"/>
    </row>
    <row r="9" spans="1:13" s="62" customFormat="1" ht="12.75">
      <c r="A9" s="518"/>
      <c r="B9" s="406"/>
      <c r="C9" s="319"/>
      <c r="D9" s="327"/>
      <c r="E9" s="327"/>
      <c r="F9" s="321">
        <v>2014</v>
      </c>
      <c r="G9" s="520">
        <v>5305788</v>
      </c>
      <c r="H9" s="64" t="s">
        <v>53</v>
      </c>
      <c r="I9" s="65"/>
      <c r="J9" s="66"/>
      <c r="K9" s="66"/>
      <c r="L9" s="66"/>
      <c r="M9" s="121"/>
    </row>
    <row r="10" spans="1:15" s="62" customFormat="1" ht="12.75">
      <c r="A10" s="518"/>
      <c r="B10" s="406"/>
      <c r="C10" s="319"/>
      <c r="D10" s="327"/>
      <c r="E10" s="327"/>
      <c r="F10" s="322"/>
      <c r="G10" s="521"/>
      <c r="H10" s="64" t="s">
        <v>54</v>
      </c>
      <c r="I10" s="65"/>
      <c r="J10" s="66"/>
      <c r="K10" s="66"/>
      <c r="L10" s="66"/>
      <c r="M10" s="121"/>
      <c r="O10" s="68"/>
    </row>
    <row r="11" spans="1:13" s="62" customFormat="1" ht="12.75">
      <c r="A11" s="518"/>
      <c r="B11" s="406"/>
      <c r="C11" s="319"/>
      <c r="D11" s="327"/>
      <c r="E11" s="327"/>
      <c r="F11" s="322"/>
      <c r="G11" s="67" t="s">
        <v>55</v>
      </c>
      <c r="H11" s="64" t="s">
        <v>56</v>
      </c>
      <c r="I11" s="69">
        <f aca="true" t="shared" si="0" ref="I11:L12">I5+I7+I9</f>
        <v>0</v>
      </c>
      <c r="J11" s="70">
        <f>J5+J7+J9</f>
        <v>0</v>
      </c>
      <c r="K11" s="70">
        <f t="shared" si="0"/>
        <v>0</v>
      </c>
      <c r="L11" s="70">
        <f t="shared" si="0"/>
        <v>0</v>
      </c>
      <c r="M11" s="122"/>
    </row>
    <row r="12" spans="1:13" s="62" customFormat="1" ht="13.5" thickBot="1">
      <c r="A12" s="519"/>
      <c r="B12" s="348"/>
      <c r="C12" s="320"/>
      <c r="D12" s="327"/>
      <c r="E12" s="327"/>
      <c r="F12" s="323"/>
      <c r="G12" s="71">
        <v>5305788</v>
      </c>
      <c r="H12" s="72" t="s">
        <v>57</v>
      </c>
      <c r="I12" s="73">
        <f t="shared" si="0"/>
        <v>4985788</v>
      </c>
      <c r="J12" s="74">
        <f>J6+J8+J10</f>
        <v>120000</v>
      </c>
      <c r="K12" s="74">
        <f t="shared" si="0"/>
        <v>33038</v>
      </c>
      <c r="L12" s="74">
        <f t="shared" si="0"/>
        <v>5018826</v>
      </c>
      <c r="M12" s="122">
        <f>L12/G9</f>
        <v>0.945915290999188</v>
      </c>
    </row>
    <row r="13" spans="1:13" s="62" customFormat="1" ht="12.75" customHeight="1" hidden="1">
      <c r="A13" s="517">
        <v>2</v>
      </c>
      <c r="B13" s="405" t="s">
        <v>189</v>
      </c>
      <c r="C13" s="318">
        <v>60004</v>
      </c>
      <c r="D13" s="326" t="s">
        <v>46</v>
      </c>
      <c r="E13" s="326" t="s">
        <v>188</v>
      </c>
      <c r="F13" s="322">
        <v>2014</v>
      </c>
      <c r="G13" s="58" t="s">
        <v>47</v>
      </c>
      <c r="H13" s="59" t="s">
        <v>59</v>
      </c>
      <c r="I13" s="60"/>
      <c r="J13" s="61"/>
      <c r="K13" s="61"/>
      <c r="L13" s="61"/>
      <c r="M13" s="61"/>
    </row>
    <row r="14" spans="1:13" s="62" customFormat="1" ht="12.75" hidden="1">
      <c r="A14" s="518"/>
      <c r="B14" s="406"/>
      <c r="C14" s="319"/>
      <c r="D14" s="327"/>
      <c r="E14" s="327"/>
      <c r="F14" s="322"/>
      <c r="G14" s="520">
        <v>0</v>
      </c>
      <c r="H14" s="64" t="s">
        <v>60</v>
      </c>
      <c r="I14" s="65"/>
      <c r="J14" s="66"/>
      <c r="K14" s="66"/>
      <c r="L14" s="66">
        <f>SUM(I14,K14)</f>
        <v>0</v>
      </c>
      <c r="M14" s="66"/>
    </row>
    <row r="15" spans="1:13" s="62" customFormat="1" ht="12.75" hidden="1">
      <c r="A15" s="518"/>
      <c r="B15" s="406"/>
      <c r="C15" s="319"/>
      <c r="D15" s="327"/>
      <c r="E15" s="327"/>
      <c r="F15" s="322"/>
      <c r="G15" s="521"/>
      <c r="H15" s="64" t="s">
        <v>50</v>
      </c>
      <c r="I15" s="65"/>
      <c r="J15" s="66"/>
      <c r="K15" s="66"/>
      <c r="L15" s="66"/>
      <c r="M15" s="66"/>
    </row>
    <row r="16" spans="1:13" s="62" customFormat="1" ht="12.75" hidden="1">
      <c r="A16" s="518"/>
      <c r="B16" s="406"/>
      <c r="C16" s="319"/>
      <c r="D16" s="327"/>
      <c r="E16" s="327"/>
      <c r="F16" s="315"/>
      <c r="G16" s="67" t="s">
        <v>51</v>
      </c>
      <c r="H16" s="64" t="s">
        <v>52</v>
      </c>
      <c r="I16" s="65"/>
      <c r="J16" s="66"/>
      <c r="K16" s="66"/>
      <c r="L16" s="66"/>
      <c r="M16" s="66"/>
    </row>
    <row r="17" spans="1:13" s="62" customFormat="1" ht="12.75" hidden="1">
      <c r="A17" s="518"/>
      <c r="B17" s="406"/>
      <c r="C17" s="319"/>
      <c r="D17" s="327"/>
      <c r="E17" s="327"/>
      <c r="F17" s="321">
        <v>2016</v>
      </c>
      <c r="G17" s="520">
        <v>32000000</v>
      </c>
      <c r="H17" s="64" t="s">
        <v>53</v>
      </c>
      <c r="I17" s="65"/>
      <c r="J17" s="66"/>
      <c r="K17" s="66"/>
      <c r="L17" s="66"/>
      <c r="M17" s="66"/>
    </row>
    <row r="18" spans="1:13" s="62" customFormat="1" ht="12.75" hidden="1">
      <c r="A18" s="518"/>
      <c r="B18" s="406"/>
      <c r="C18" s="319"/>
      <c r="D18" s="327"/>
      <c r="E18" s="327"/>
      <c r="F18" s="322"/>
      <c r="G18" s="521"/>
      <c r="H18" s="64" t="s">
        <v>54</v>
      </c>
      <c r="I18" s="65"/>
      <c r="J18" s="66"/>
      <c r="K18" s="66"/>
      <c r="L18" s="66"/>
      <c r="M18" s="66"/>
    </row>
    <row r="19" spans="1:13" s="62" customFormat="1" ht="12.75" hidden="1">
      <c r="A19" s="518"/>
      <c r="B19" s="406"/>
      <c r="C19" s="319"/>
      <c r="D19" s="327"/>
      <c r="E19" s="327"/>
      <c r="F19" s="322"/>
      <c r="G19" s="67" t="s">
        <v>55</v>
      </c>
      <c r="H19" s="64" t="s">
        <v>56</v>
      </c>
      <c r="I19" s="69">
        <f aca="true" t="shared" si="1" ref="I19:L20">I13+I15+I17</f>
        <v>0</v>
      </c>
      <c r="J19" s="70">
        <f t="shared" si="1"/>
        <v>0</v>
      </c>
      <c r="K19" s="70">
        <f t="shared" si="1"/>
        <v>0</v>
      </c>
      <c r="L19" s="70">
        <f t="shared" si="1"/>
        <v>0</v>
      </c>
      <c r="M19" s="122">
        <f>L19/G20</f>
        <v>0</v>
      </c>
    </row>
    <row r="20" spans="1:13" s="62" customFormat="1" ht="13.5" hidden="1" thickBot="1">
      <c r="A20" s="519"/>
      <c r="B20" s="348"/>
      <c r="C20" s="320"/>
      <c r="D20" s="327"/>
      <c r="E20" s="327"/>
      <c r="F20" s="323"/>
      <c r="G20" s="71">
        <v>32000000</v>
      </c>
      <c r="H20" s="72" t="s">
        <v>57</v>
      </c>
      <c r="I20" s="73">
        <f t="shared" si="1"/>
        <v>0</v>
      </c>
      <c r="J20" s="74">
        <f t="shared" si="1"/>
        <v>0</v>
      </c>
      <c r="K20" s="74">
        <f t="shared" si="1"/>
        <v>0</v>
      </c>
      <c r="L20" s="74">
        <f t="shared" si="1"/>
        <v>0</v>
      </c>
      <c r="M20" s="122">
        <f>L20/G20</f>
        <v>0</v>
      </c>
    </row>
    <row r="21" spans="1:13" s="62" customFormat="1" ht="12.75" customHeight="1" hidden="1">
      <c r="A21" s="517">
        <v>3</v>
      </c>
      <c r="B21" s="405" t="s">
        <v>190</v>
      </c>
      <c r="C21" s="318">
        <v>60004</v>
      </c>
      <c r="D21" s="326" t="s">
        <v>46</v>
      </c>
      <c r="E21" s="326" t="s">
        <v>188</v>
      </c>
      <c r="F21" s="314">
        <v>2014</v>
      </c>
      <c r="G21" s="58" t="s">
        <v>47</v>
      </c>
      <c r="H21" s="59" t="s">
        <v>59</v>
      </c>
      <c r="I21" s="75"/>
      <c r="J21" s="61"/>
      <c r="K21" s="61"/>
      <c r="L21" s="61"/>
      <c r="M21" s="61"/>
    </row>
    <row r="22" spans="1:13" s="62" customFormat="1" ht="12.75" hidden="1">
      <c r="A22" s="518"/>
      <c r="B22" s="406"/>
      <c r="C22" s="319"/>
      <c r="D22" s="327"/>
      <c r="E22" s="327"/>
      <c r="F22" s="322"/>
      <c r="G22" s="520">
        <v>0</v>
      </c>
      <c r="H22" s="64" t="s">
        <v>60</v>
      </c>
      <c r="I22" s="65"/>
      <c r="J22" s="66"/>
      <c r="K22" s="66"/>
      <c r="L22" s="66">
        <f>SUM(I22,K22)</f>
        <v>0</v>
      </c>
      <c r="M22" s="66"/>
    </row>
    <row r="23" spans="1:13" s="62" customFormat="1" ht="12.75" hidden="1">
      <c r="A23" s="518"/>
      <c r="B23" s="406"/>
      <c r="C23" s="319"/>
      <c r="D23" s="327"/>
      <c r="E23" s="327"/>
      <c r="F23" s="322"/>
      <c r="G23" s="521"/>
      <c r="H23" s="64" t="s">
        <v>50</v>
      </c>
      <c r="I23" s="76"/>
      <c r="J23" s="66"/>
      <c r="K23" s="66"/>
      <c r="L23" s="66"/>
      <c r="M23" s="66"/>
    </row>
    <row r="24" spans="1:13" s="62" customFormat="1" ht="12.75" hidden="1">
      <c r="A24" s="518"/>
      <c r="B24" s="406"/>
      <c r="C24" s="319"/>
      <c r="D24" s="327"/>
      <c r="E24" s="327"/>
      <c r="F24" s="315"/>
      <c r="G24" s="67" t="s">
        <v>51</v>
      </c>
      <c r="H24" s="64" t="s">
        <v>52</v>
      </c>
      <c r="I24" s="76"/>
      <c r="J24" s="66"/>
      <c r="K24" s="66"/>
      <c r="L24" s="66"/>
      <c r="M24" s="66"/>
    </row>
    <row r="25" spans="1:13" s="62" customFormat="1" ht="12.75" hidden="1">
      <c r="A25" s="518"/>
      <c r="B25" s="406"/>
      <c r="C25" s="319"/>
      <c r="D25" s="327"/>
      <c r="E25" s="327"/>
      <c r="F25" s="321">
        <v>2016</v>
      </c>
      <c r="G25" s="520">
        <v>2000000</v>
      </c>
      <c r="H25" s="64" t="s">
        <v>53</v>
      </c>
      <c r="I25" s="76"/>
      <c r="J25" s="66"/>
      <c r="K25" s="66"/>
      <c r="L25" s="66"/>
      <c r="M25" s="66"/>
    </row>
    <row r="26" spans="1:13" s="62" customFormat="1" ht="12.75" hidden="1">
      <c r="A26" s="518"/>
      <c r="B26" s="406"/>
      <c r="C26" s="319"/>
      <c r="D26" s="327"/>
      <c r="E26" s="327"/>
      <c r="F26" s="322"/>
      <c r="G26" s="521"/>
      <c r="H26" s="64" t="s">
        <v>54</v>
      </c>
      <c r="I26" s="76"/>
      <c r="J26" s="66"/>
      <c r="K26" s="66"/>
      <c r="L26" s="66"/>
      <c r="M26" s="66"/>
    </row>
    <row r="27" spans="1:13" s="62" customFormat="1" ht="12.75" hidden="1">
      <c r="A27" s="518"/>
      <c r="B27" s="406"/>
      <c r="C27" s="319"/>
      <c r="D27" s="327"/>
      <c r="E27" s="327"/>
      <c r="F27" s="322"/>
      <c r="G27" s="67" t="s">
        <v>55</v>
      </c>
      <c r="H27" s="64" t="s">
        <v>56</v>
      </c>
      <c r="I27" s="69">
        <f aca="true" t="shared" si="2" ref="I27:L28">I21+I23+I25</f>
        <v>0</v>
      </c>
      <c r="J27" s="70">
        <f>J21+J23+J25</f>
        <v>0</v>
      </c>
      <c r="K27" s="70">
        <f t="shared" si="2"/>
        <v>0</v>
      </c>
      <c r="L27" s="70">
        <f t="shared" si="2"/>
        <v>0</v>
      </c>
      <c r="M27" s="122">
        <f>L27/G28</f>
        <v>0</v>
      </c>
    </row>
    <row r="28" spans="1:13" s="62" customFormat="1" ht="13.5" hidden="1" thickBot="1">
      <c r="A28" s="519"/>
      <c r="B28" s="348"/>
      <c r="C28" s="320"/>
      <c r="D28" s="313"/>
      <c r="E28" s="327"/>
      <c r="F28" s="323"/>
      <c r="G28" s="71">
        <v>2000000</v>
      </c>
      <c r="H28" s="72" t="s">
        <v>57</v>
      </c>
      <c r="I28" s="73">
        <f t="shared" si="2"/>
        <v>0</v>
      </c>
      <c r="J28" s="74">
        <f>J22+J24+J26</f>
        <v>0</v>
      </c>
      <c r="K28" s="74">
        <f t="shared" si="2"/>
        <v>0</v>
      </c>
      <c r="L28" s="74">
        <f t="shared" si="2"/>
        <v>0</v>
      </c>
      <c r="M28" s="122">
        <f>L28/G28</f>
        <v>0</v>
      </c>
    </row>
    <row r="29" spans="1:13" s="62" customFormat="1" ht="12.75" customHeight="1" hidden="1">
      <c r="A29" s="517">
        <v>4</v>
      </c>
      <c r="B29" s="405" t="s">
        <v>191</v>
      </c>
      <c r="C29" s="318">
        <v>60004</v>
      </c>
      <c r="D29" s="326" t="s">
        <v>46</v>
      </c>
      <c r="E29" s="326" t="s">
        <v>188</v>
      </c>
      <c r="F29" s="314">
        <v>2014</v>
      </c>
      <c r="G29" s="58" t="s">
        <v>47</v>
      </c>
      <c r="H29" s="59" t="s">
        <v>59</v>
      </c>
      <c r="I29" s="75"/>
      <c r="J29" s="61"/>
      <c r="K29" s="61"/>
      <c r="L29" s="61"/>
      <c r="M29" s="61"/>
    </row>
    <row r="30" spans="1:13" s="62" customFormat="1" ht="12.75" hidden="1">
      <c r="A30" s="518"/>
      <c r="B30" s="406"/>
      <c r="C30" s="319"/>
      <c r="D30" s="327"/>
      <c r="E30" s="327"/>
      <c r="F30" s="322"/>
      <c r="G30" s="520">
        <v>0</v>
      </c>
      <c r="H30" s="64" t="s">
        <v>60</v>
      </c>
      <c r="I30" s="65"/>
      <c r="J30" s="66"/>
      <c r="K30" s="66"/>
      <c r="L30" s="66">
        <f>SUM(I30,K30)</f>
        <v>0</v>
      </c>
      <c r="M30" s="66"/>
    </row>
    <row r="31" spans="1:13" s="62" customFormat="1" ht="12.75" hidden="1">
      <c r="A31" s="518"/>
      <c r="B31" s="406"/>
      <c r="C31" s="319"/>
      <c r="D31" s="327"/>
      <c r="E31" s="327"/>
      <c r="F31" s="322"/>
      <c r="G31" s="521"/>
      <c r="H31" s="64" t="s">
        <v>50</v>
      </c>
      <c r="I31" s="76"/>
      <c r="J31" s="66"/>
      <c r="K31" s="66"/>
      <c r="L31" s="66"/>
      <c r="M31" s="66"/>
    </row>
    <row r="32" spans="1:13" s="62" customFormat="1" ht="12.75" hidden="1">
      <c r="A32" s="518"/>
      <c r="B32" s="406"/>
      <c r="C32" s="319"/>
      <c r="D32" s="327"/>
      <c r="E32" s="327"/>
      <c r="F32" s="315"/>
      <c r="G32" s="67" t="s">
        <v>51</v>
      </c>
      <c r="H32" s="64" t="s">
        <v>52</v>
      </c>
      <c r="I32" s="76"/>
      <c r="J32" s="66"/>
      <c r="K32" s="66"/>
      <c r="L32" s="66"/>
      <c r="M32" s="66"/>
    </row>
    <row r="33" spans="1:13" s="62" customFormat="1" ht="12.75" hidden="1">
      <c r="A33" s="518"/>
      <c r="B33" s="406"/>
      <c r="C33" s="319"/>
      <c r="D33" s="327"/>
      <c r="E33" s="327"/>
      <c r="F33" s="321">
        <v>2016</v>
      </c>
      <c r="G33" s="520">
        <v>2000000</v>
      </c>
      <c r="H33" s="64" t="s">
        <v>53</v>
      </c>
      <c r="I33" s="76"/>
      <c r="J33" s="66"/>
      <c r="K33" s="66"/>
      <c r="L33" s="66"/>
      <c r="M33" s="66"/>
    </row>
    <row r="34" spans="1:13" s="62" customFormat="1" ht="12.75" hidden="1">
      <c r="A34" s="518"/>
      <c r="B34" s="406"/>
      <c r="C34" s="319"/>
      <c r="D34" s="327"/>
      <c r="E34" s="327"/>
      <c r="F34" s="322"/>
      <c r="G34" s="521"/>
      <c r="H34" s="64" t="s">
        <v>54</v>
      </c>
      <c r="I34" s="76"/>
      <c r="J34" s="66"/>
      <c r="K34" s="66"/>
      <c r="L34" s="66"/>
      <c r="M34" s="66"/>
    </row>
    <row r="35" spans="1:13" s="62" customFormat="1" ht="12.75" hidden="1">
      <c r="A35" s="518"/>
      <c r="B35" s="406"/>
      <c r="C35" s="319"/>
      <c r="D35" s="327"/>
      <c r="E35" s="327"/>
      <c r="F35" s="322"/>
      <c r="G35" s="67" t="s">
        <v>55</v>
      </c>
      <c r="H35" s="64" t="s">
        <v>56</v>
      </c>
      <c r="I35" s="69">
        <f aca="true" t="shared" si="3" ref="I35:L36">I29+I31+I33</f>
        <v>0</v>
      </c>
      <c r="J35" s="70">
        <f>J29+J31+J33</f>
        <v>0</v>
      </c>
      <c r="K35" s="70">
        <f t="shared" si="3"/>
        <v>0</v>
      </c>
      <c r="L35" s="70">
        <f t="shared" si="3"/>
        <v>0</v>
      </c>
      <c r="M35" s="122">
        <f>L35/G36</f>
        <v>0</v>
      </c>
    </row>
    <row r="36" spans="1:13" s="62" customFormat="1" ht="13.5" hidden="1" thickBot="1">
      <c r="A36" s="519"/>
      <c r="B36" s="348"/>
      <c r="C36" s="320"/>
      <c r="D36" s="313"/>
      <c r="E36" s="327"/>
      <c r="F36" s="323"/>
      <c r="G36" s="71">
        <v>2000000</v>
      </c>
      <c r="H36" s="72" t="s">
        <v>57</v>
      </c>
      <c r="I36" s="73">
        <f t="shared" si="3"/>
        <v>0</v>
      </c>
      <c r="J36" s="74">
        <f>J30+J32+J34</f>
        <v>0</v>
      </c>
      <c r="K36" s="74">
        <f t="shared" si="3"/>
        <v>0</v>
      </c>
      <c r="L36" s="74">
        <f t="shared" si="3"/>
        <v>0</v>
      </c>
      <c r="M36" s="122">
        <f>L36/G36</f>
        <v>0</v>
      </c>
    </row>
    <row r="37" spans="1:13" s="62" customFormat="1" ht="12.75" customHeight="1">
      <c r="A37" s="517">
        <v>2</v>
      </c>
      <c r="B37" s="405" t="s">
        <v>61</v>
      </c>
      <c r="C37" s="318">
        <v>60015</v>
      </c>
      <c r="D37" s="326" t="s">
        <v>46</v>
      </c>
      <c r="E37" s="326" t="s">
        <v>188</v>
      </c>
      <c r="F37" s="314">
        <v>2010</v>
      </c>
      <c r="G37" s="58" t="s">
        <v>47</v>
      </c>
      <c r="H37" s="59" t="s">
        <v>59</v>
      </c>
      <c r="I37" s="75"/>
      <c r="J37" s="61"/>
      <c r="K37" s="61"/>
      <c r="L37" s="61"/>
      <c r="M37" s="61"/>
    </row>
    <row r="38" spans="1:13" s="62" customFormat="1" ht="12.75">
      <c r="A38" s="518"/>
      <c r="B38" s="406"/>
      <c r="C38" s="319"/>
      <c r="D38" s="327"/>
      <c r="E38" s="327"/>
      <c r="F38" s="322"/>
      <c r="G38" s="520">
        <v>0</v>
      </c>
      <c r="H38" s="64" t="s">
        <v>60</v>
      </c>
      <c r="I38" s="65">
        <f>562077+132108+300000</f>
        <v>994185</v>
      </c>
      <c r="J38" s="66">
        <f>300000-50000+55000-100000</f>
        <v>205000</v>
      </c>
      <c r="K38" s="66">
        <v>142304</v>
      </c>
      <c r="L38" s="66">
        <f>SUM(I38,K38)</f>
        <v>1136489</v>
      </c>
      <c r="M38" s="121"/>
    </row>
    <row r="39" spans="1:13" s="62" customFormat="1" ht="12.75">
      <c r="A39" s="518"/>
      <c r="B39" s="406"/>
      <c r="C39" s="319"/>
      <c r="D39" s="327"/>
      <c r="E39" s="327"/>
      <c r="F39" s="322"/>
      <c r="G39" s="521"/>
      <c r="H39" s="64" t="s">
        <v>50</v>
      </c>
      <c r="I39" s="76"/>
      <c r="J39" s="66"/>
      <c r="K39" s="66"/>
      <c r="L39" s="66"/>
      <c r="M39" s="66"/>
    </row>
    <row r="40" spans="1:13" s="62" customFormat="1" ht="12.75">
      <c r="A40" s="518"/>
      <c r="B40" s="406"/>
      <c r="C40" s="319"/>
      <c r="D40" s="327"/>
      <c r="E40" s="327"/>
      <c r="F40" s="315"/>
      <c r="G40" s="67" t="s">
        <v>51</v>
      </c>
      <c r="H40" s="64" t="s">
        <v>52</v>
      </c>
      <c r="I40" s="76"/>
      <c r="J40" s="66"/>
      <c r="K40" s="66"/>
      <c r="L40" s="66"/>
      <c r="M40" s="66"/>
    </row>
    <row r="41" spans="1:13" s="62" customFormat="1" ht="12.75">
      <c r="A41" s="518"/>
      <c r="B41" s="406"/>
      <c r="C41" s="319"/>
      <c r="D41" s="327"/>
      <c r="E41" s="327"/>
      <c r="F41" s="321">
        <v>2014</v>
      </c>
      <c r="G41" s="520">
        <v>1399185</v>
      </c>
      <c r="H41" s="64" t="s">
        <v>53</v>
      </c>
      <c r="I41" s="76"/>
      <c r="J41" s="66"/>
      <c r="K41" s="66"/>
      <c r="L41" s="66"/>
      <c r="M41" s="66"/>
    </row>
    <row r="42" spans="1:13" s="62" customFormat="1" ht="12.75">
      <c r="A42" s="518"/>
      <c r="B42" s="406"/>
      <c r="C42" s="319"/>
      <c r="D42" s="327"/>
      <c r="E42" s="327"/>
      <c r="F42" s="322"/>
      <c r="G42" s="521"/>
      <c r="H42" s="64" t="s">
        <v>54</v>
      </c>
      <c r="I42" s="76"/>
      <c r="J42" s="66"/>
      <c r="K42" s="66"/>
      <c r="L42" s="66"/>
      <c r="M42" s="66"/>
    </row>
    <row r="43" spans="1:13" s="62" customFormat="1" ht="12.75">
      <c r="A43" s="518"/>
      <c r="B43" s="406"/>
      <c r="C43" s="319"/>
      <c r="D43" s="327"/>
      <c r="E43" s="327"/>
      <c r="F43" s="322"/>
      <c r="G43" s="67" t="s">
        <v>55</v>
      </c>
      <c r="H43" s="64" t="s">
        <v>56</v>
      </c>
      <c r="I43" s="69">
        <f aca="true" t="shared" si="4" ref="I43:L44">I37+I39+I41</f>
        <v>0</v>
      </c>
      <c r="J43" s="70">
        <f>J37+J39+J41</f>
        <v>0</v>
      </c>
      <c r="K43" s="70">
        <f t="shared" si="4"/>
        <v>0</v>
      </c>
      <c r="L43" s="70">
        <f t="shared" si="4"/>
        <v>0</v>
      </c>
      <c r="M43" s="122"/>
    </row>
    <row r="44" spans="1:13" s="62" customFormat="1" ht="13.5" thickBot="1">
      <c r="A44" s="519"/>
      <c r="B44" s="348"/>
      <c r="C44" s="320"/>
      <c r="D44" s="313"/>
      <c r="E44" s="327"/>
      <c r="F44" s="323"/>
      <c r="G44" s="71">
        <v>1399185</v>
      </c>
      <c r="H44" s="72" t="s">
        <v>57</v>
      </c>
      <c r="I44" s="73">
        <f t="shared" si="4"/>
        <v>994185</v>
      </c>
      <c r="J44" s="74">
        <f>J38+J40+J42</f>
        <v>205000</v>
      </c>
      <c r="K44" s="74">
        <f t="shared" si="4"/>
        <v>142304</v>
      </c>
      <c r="L44" s="74">
        <f t="shared" si="4"/>
        <v>1136489</v>
      </c>
      <c r="M44" s="122">
        <f>L44/G41</f>
        <v>0.8122507030878691</v>
      </c>
    </row>
    <row r="45" spans="1:13" s="62" customFormat="1" ht="12.75" customHeight="1">
      <c r="A45" s="517">
        <v>3</v>
      </c>
      <c r="B45" s="405" t="s">
        <v>192</v>
      </c>
      <c r="C45" s="318">
        <v>60015</v>
      </c>
      <c r="D45" s="326" t="s">
        <v>46</v>
      </c>
      <c r="E45" s="326" t="s">
        <v>188</v>
      </c>
      <c r="F45" s="314">
        <v>2012</v>
      </c>
      <c r="G45" s="58" t="s">
        <v>47</v>
      </c>
      <c r="H45" s="59" t="s">
        <v>59</v>
      </c>
      <c r="I45" s="75"/>
      <c r="J45" s="61"/>
      <c r="K45" s="61"/>
      <c r="L45" s="61"/>
      <c r="M45" s="61"/>
    </row>
    <row r="46" spans="1:13" s="62" customFormat="1" ht="12.75">
      <c r="A46" s="518"/>
      <c r="B46" s="406"/>
      <c r="C46" s="319"/>
      <c r="D46" s="327"/>
      <c r="E46" s="327"/>
      <c r="F46" s="322"/>
      <c r="G46" s="520">
        <v>0</v>
      </c>
      <c r="H46" s="64" t="s">
        <v>60</v>
      </c>
      <c r="I46" s="65">
        <v>1000000</v>
      </c>
      <c r="J46" s="66">
        <f>35000000-5608452-730000+1959500</f>
        <v>30621048</v>
      </c>
      <c r="K46" s="66">
        <v>30585151</v>
      </c>
      <c r="L46" s="66">
        <f>SUM(I46,K46)</f>
        <v>31585151</v>
      </c>
      <c r="M46" s="121"/>
    </row>
    <row r="47" spans="1:13" s="62" customFormat="1" ht="12.75">
      <c r="A47" s="518"/>
      <c r="B47" s="406"/>
      <c r="C47" s="319"/>
      <c r="D47" s="327"/>
      <c r="E47" s="327"/>
      <c r="F47" s="322"/>
      <c r="G47" s="521"/>
      <c r="H47" s="64" t="s">
        <v>50</v>
      </c>
      <c r="I47" s="76"/>
      <c r="J47" s="66"/>
      <c r="K47" s="66"/>
      <c r="L47" s="66"/>
      <c r="M47" s="66"/>
    </row>
    <row r="48" spans="1:13" s="62" customFormat="1" ht="12.75">
      <c r="A48" s="518"/>
      <c r="B48" s="406"/>
      <c r="C48" s="319"/>
      <c r="D48" s="327"/>
      <c r="E48" s="327"/>
      <c r="F48" s="315"/>
      <c r="G48" s="67" t="s">
        <v>51</v>
      </c>
      <c r="H48" s="64" t="s">
        <v>52</v>
      </c>
      <c r="I48" s="76"/>
      <c r="J48" s="66"/>
      <c r="K48" s="66"/>
      <c r="L48" s="66"/>
      <c r="M48" s="66"/>
    </row>
    <row r="49" spans="1:13" s="62" customFormat="1" ht="12.75">
      <c r="A49" s="518"/>
      <c r="B49" s="406"/>
      <c r="C49" s="319"/>
      <c r="D49" s="327"/>
      <c r="E49" s="327"/>
      <c r="F49" s="321">
        <v>2016</v>
      </c>
      <c r="G49" s="520">
        <v>149661548</v>
      </c>
      <c r="H49" s="64" t="s">
        <v>53</v>
      </c>
      <c r="I49" s="76"/>
      <c r="J49" s="66"/>
      <c r="K49" s="66"/>
      <c r="L49" s="66"/>
      <c r="M49" s="66"/>
    </row>
    <row r="50" spans="1:15" s="62" customFormat="1" ht="12.75">
      <c r="A50" s="518"/>
      <c r="B50" s="406"/>
      <c r="C50" s="319"/>
      <c r="D50" s="327"/>
      <c r="E50" s="327"/>
      <c r="F50" s="322"/>
      <c r="G50" s="521"/>
      <c r="H50" s="64" t="s">
        <v>54</v>
      </c>
      <c r="I50" s="76"/>
      <c r="J50" s="66"/>
      <c r="K50" s="66"/>
      <c r="L50" s="66"/>
      <c r="M50" s="66"/>
      <c r="O50" s="68"/>
    </row>
    <row r="51" spans="1:13" s="62" customFormat="1" ht="12.75">
      <c r="A51" s="518"/>
      <c r="B51" s="406"/>
      <c r="C51" s="319"/>
      <c r="D51" s="327"/>
      <c r="E51" s="327"/>
      <c r="F51" s="322"/>
      <c r="G51" s="67" t="s">
        <v>55</v>
      </c>
      <c r="H51" s="64" t="s">
        <v>56</v>
      </c>
      <c r="I51" s="69">
        <f aca="true" t="shared" si="5" ref="I51:L52">I45+I47+I49</f>
        <v>0</v>
      </c>
      <c r="J51" s="70">
        <f>J45+J47+J49</f>
        <v>0</v>
      </c>
      <c r="K51" s="70">
        <f t="shared" si="5"/>
        <v>0</v>
      </c>
      <c r="L51" s="70">
        <f t="shared" si="5"/>
        <v>0</v>
      </c>
      <c r="M51" s="122"/>
    </row>
    <row r="52" spans="1:13" s="62" customFormat="1" ht="13.5" thickBot="1">
      <c r="A52" s="519"/>
      <c r="B52" s="348"/>
      <c r="C52" s="320"/>
      <c r="D52" s="313"/>
      <c r="E52" s="313"/>
      <c r="F52" s="323"/>
      <c r="G52" s="71">
        <v>149661548</v>
      </c>
      <c r="H52" s="72" t="s">
        <v>57</v>
      </c>
      <c r="I52" s="73">
        <f t="shared" si="5"/>
        <v>1000000</v>
      </c>
      <c r="J52" s="74">
        <f>J46+J48+J50</f>
        <v>30621048</v>
      </c>
      <c r="K52" s="74">
        <f t="shared" si="5"/>
        <v>30585151</v>
      </c>
      <c r="L52" s="74">
        <f t="shared" si="5"/>
        <v>31585151</v>
      </c>
      <c r="M52" s="122">
        <f>L52/G52</f>
        <v>0.2110438614466289</v>
      </c>
    </row>
    <row r="53" spans="1:13" s="62" customFormat="1" ht="12.75" customHeight="1" hidden="1">
      <c r="A53" s="518">
        <v>3.325</v>
      </c>
      <c r="B53" s="405" t="s">
        <v>126</v>
      </c>
      <c r="C53" s="318">
        <v>60015</v>
      </c>
      <c r="D53" s="326" t="s">
        <v>46</v>
      </c>
      <c r="E53" s="326" t="s">
        <v>188</v>
      </c>
      <c r="F53" s="322">
        <v>2012</v>
      </c>
      <c r="G53" s="58" t="s">
        <v>47</v>
      </c>
      <c r="H53" s="78" t="s">
        <v>59</v>
      </c>
      <c r="I53" s="75"/>
      <c r="J53" s="79"/>
      <c r="K53" s="79"/>
      <c r="L53" s="79"/>
      <c r="M53" s="79"/>
    </row>
    <row r="54" spans="1:13" s="62" customFormat="1" ht="12.75" customHeight="1" hidden="1">
      <c r="A54" s="518">
        <v>3.36428571428571</v>
      </c>
      <c r="B54" s="406"/>
      <c r="C54" s="319"/>
      <c r="D54" s="327"/>
      <c r="E54" s="327"/>
      <c r="F54" s="322"/>
      <c r="G54" s="520">
        <v>0</v>
      </c>
      <c r="H54" s="64" t="s">
        <v>60</v>
      </c>
      <c r="I54" s="65">
        <v>30000</v>
      </c>
      <c r="J54" s="66"/>
      <c r="K54" s="66"/>
      <c r="L54" s="66">
        <f>SUM(I54,K54)</f>
        <v>30000</v>
      </c>
      <c r="M54" s="121">
        <f>L54/G60</f>
        <v>0.013761467889908258</v>
      </c>
    </row>
    <row r="55" spans="1:13" s="62" customFormat="1" ht="9.75" customHeight="1" hidden="1">
      <c r="A55" s="518">
        <v>3.40357142857142</v>
      </c>
      <c r="B55" s="406"/>
      <c r="C55" s="319"/>
      <c r="D55" s="327"/>
      <c r="E55" s="327"/>
      <c r="F55" s="322"/>
      <c r="G55" s="521"/>
      <c r="H55" s="64" t="s">
        <v>50</v>
      </c>
      <c r="I55" s="76"/>
      <c r="J55" s="66"/>
      <c r="K55" s="66"/>
      <c r="L55" s="66"/>
      <c r="M55" s="66"/>
    </row>
    <row r="56" spans="1:13" s="62" customFormat="1" ht="12.75" customHeight="1" hidden="1">
      <c r="A56" s="518">
        <v>3.44285714285714</v>
      </c>
      <c r="B56" s="406"/>
      <c r="C56" s="319"/>
      <c r="D56" s="327"/>
      <c r="E56" s="327"/>
      <c r="F56" s="315"/>
      <c r="G56" s="67" t="s">
        <v>51</v>
      </c>
      <c r="H56" s="64" t="s">
        <v>52</v>
      </c>
      <c r="I56" s="76"/>
      <c r="J56" s="66"/>
      <c r="K56" s="66"/>
      <c r="L56" s="66"/>
      <c r="M56" s="66"/>
    </row>
    <row r="57" spans="1:13" s="62" customFormat="1" ht="12.75" customHeight="1" hidden="1">
      <c r="A57" s="518">
        <v>3.48214285714285</v>
      </c>
      <c r="B57" s="406"/>
      <c r="C57" s="319"/>
      <c r="D57" s="327"/>
      <c r="E57" s="327"/>
      <c r="F57" s="321">
        <v>2015</v>
      </c>
      <c r="G57" s="520">
        <v>2180000</v>
      </c>
      <c r="H57" s="64" t="s">
        <v>53</v>
      </c>
      <c r="I57" s="76"/>
      <c r="J57" s="66"/>
      <c r="K57" s="66"/>
      <c r="L57" s="66"/>
      <c r="M57" s="66"/>
    </row>
    <row r="58" spans="1:13" s="62" customFormat="1" ht="12.75" customHeight="1" hidden="1">
      <c r="A58" s="518">
        <v>3.52142857142857</v>
      </c>
      <c r="B58" s="406"/>
      <c r="C58" s="319"/>
      <c r="D58" s="327"/>
      <c r="E58" s="327"/>
      <c r="F58" s="322"/>
      <c r="G58" s="521"/>
      <c r="H58" s="64" t="s">
        <v>54</v>
      </c>
      <c r="I58" s="76"/>
      <c r="J58" s="66"/>
      <c r="K58" s="66"/>
      <c r="L58" s="66"/>
      <c r="M58" s="66"/>
    </row>
    <row r="59" spans="1:13" s="62" customFormat="1" ht="12.75" customHeight="1" hidden="1">
      <c r="A59" s="518">
        <v>3.56071428571428</v>
      </c>
      <c r="B59" s="406"/>
      <c r="C59" s="319"/>
      <c r="D59" s="327"/>
      <c r="E59" s="327"/>
      <c r="F59" s="322"/>
      <c r="G59" s="67" t="s">
        <v>55</v>
      </c>
      <c r="H59" s="64" t="s">
        <v>56</v>
      </c>
      <c r="I59" s="69">
        <f aca="true" t="shared" si="6" ref="I59:L60">I53+I55+I57</f>
        <v>0</v>
      </c>
      <c r="J59" s="70">
        <f>J53+J55+J57</f>
        <v>0</v>
      </c>
      <c r="K59" s="70">
        <f t="shared" si="6"/>
        <v>0</v>
      </c>
      <c r="L59" s="70">
        <f t="shared" si="6"/>
        <v>0</v>
      </c>
      <c r="M59" s="122">
        <f>L59/G60</f>
        <v>0</v>
      </c>
    </row>
    <row r="60" spans="1:13" s="62" customFormat="1" ht="13.5" customHeight="1" hidden="1" thickBot="1">
      <c r="A60" s="519">
        <v>3.6</v>
      </c>
      <c r="B60" s="348"/>
      <c r="C60" s="320"/>
      <c r="D60" s="327"/>
      <c r="E60" s="327"/>
      <c r="F60" s="323"/>
      <c r="G60" s="71">
        <v>2180000</v>
      </c>
      <c r="H60" s="72" t="s">
        <v>57</v>
      </c>
      <c r="I60" s="73">
        <f t="shared" si="6"/>
        <v>30000</v>
      </c>
      <c r="J60" s="74">
        <f>J54+J56+J58</f>
        <v>0</v>
      </c>
      <c r="K60" s="74">
        <f t="shared" si="6"/>
        <v>0</v>
      </c>
      <c r="L60" s="74">
        <f t="shared" si="6"/>
        <v>30000</v>
      </c>
      <c r="M60" s="122">
        <f>L60/G60</f>
        <v>0.013761467889908258</v>
      </c>
    </row>
    <row r="61" spans="1:13" s="62" customFormat="1" ht="12.75" customHeight="1">
      <c r="A61" s="517">
        <v>4</v>
      </c>
      <c r="B61" s="405" t="s">
        <v>62</v>
      </c>
      <c r="C61" s="318">
        <v>60015</v>
      </c>
      <c r="D61" s="326" t="s">
        <v>46</v>
      </c>
      <c r="E61" s="326" t="s">
        <v>188</v>
      </c>
      <c r="F61" s="322">
        <v>2013</v>
      </c>
      <c r="G61" s="58" t="s">
        <v>47</v>
      </c>
      <c r="H61" s="78" t="s">
        <v>59</v>
      </c>
      <c r="I61" s="75"/>
      <c r="J61" s="79"/>
      <c r="K61" s="79"/>
      <c r="L61" s="79"/>
      <c r="M61" s="79"/>
    </row>
    <row r="62" spans="1:13" s="62" customFormat="1" ht="12.75">
      <c r="A62" s="518">
        <v>3.67857142857142</v>
      </c>
      <c r="B62" s="406"/>
      <c r="C62" s="319"/>
      <c r="D62" s="327"/>
      <c r="E62" s="327"/>
      <c r="F62" s="322"/>
      <c r="G62" s="520">
        <v>0</v>
      </c>
      <c r="H62" s="64" t="s">
        <v>60</v>
      </c>
      <c r="I62" s="76"/>
      <c r="J62" s="66">
        <v>9198807</v>
      </c>
      <c r="K62" s="66">
        <v>9198807</v>
      </c>
      <c r="L62" s="66">
        <f>SUM(I62,K62)</f>
        <v>9198807</v>
      </c>
      <c r="M62" s="121"/>
    </row>
    <row r="63" spans="1:13" s="62" customFormat="1" ht="9.75" customHeight="1">
      <c r="A63" s="518">
        <v>3.71785714285714</v>
      </c>
      <c r="B63" s="406"/>
      <c r="C63" s="319"/>
      <c r="D63" s="327"/>
      <c r="E63" s="327"/>
      <c r="F63" s="322"/>
      <c r="G63" s="521"/>
      <c r="H63" s="64" t="s">
        <v>50</v>
      </c>
      <c r="I63" s="76"/>
      <c r="J63" s="66"/>
      <c r="K63" s="66"/>
      <c r="L63" s="66"/>
      <c r="M63" s="66"/>
    </row>
    <row r="64" spans="1:13" s="62" customFormat="1" ht="12.75">
      <c r="A64" s="518">
        <v>3.75714285714285</v>
      </c>
      <c r="B64" s="406"/>
      <c r="C64" s="319"/>
      <c r="D64" s="327"/>
      <c r="E64" s="327"/>
      <c r="F64" s="315"/>
      <c r="G64" s="67" t="s">
        <v>51</v>
      </c>
      <c r="H64" s="64" t="s">
        <v>52</v>
      </c>
      <c r="I64" s="76"/>
      <c r="J64" s="66"/>
      <c r="K64" s="66"/>
      <c r="L64" s="66"/>
      <c r="M64" s="66"/>
    </row>
    <row r="65" spans="1:13" s="62" customFormat="1" ht="12.75">
      <c r="A65" s="518">
        <v>3.79642857142857</v>
      </c>
      <c r="B65" s="406"/>
      <c r="C65" s="319"/>
      <c r="D65" s="327"/>
      <c r="E65" s="327"/>
      <c r="F65" s="321">
        <v>2016</v>
      </c>
      <c r="G65" s="520">
        <v>17145912</v>
      </c>
      <c r="H65" s="64" t="s">
        <v>53</v>
      </c>
      <c r="I65" s="76"/>
      <c r="J65" s="66"/>
      <c r="K65" s="66"/>
      <c r="L65" s="66"/>
      <c r="M65" s="66"/>
    </row>
    <row r="66" spans="1:13" s="62" customFormat="1" ht="12.75">
      <c r="A66" s="518">
        <v>3.83571428571428</v>
      </c>
      <c r="B66" s="406"/>
      <c r="C66" s="319"/>
      <c r="D66" s="327"/>
      <c r="E66" s="327"/>
      <c r="F66" s="322"/>
      <c r="G66" s="521"/>
      <c r="H66" s="64" t="s">
        <v>54</v>
      </c>
      <c r="I66" s="76"/>
      <c r="J66" s="66"/>
      <c r="K66" s="66"/>
      <c r="L66" s="66"/>
      <c r="M66" s="66"/>
    </row>
    <row r="67" spans="1:13" s="62" customFormat="1" ht="12.75">
      <c r="A67" s="518">
        <v>3.875</v>
      </c>
      <c r="B67" s="406"/>
      <c r="C67" s="319"/>
      <c r="D67" s="327"/>
      <c r="E67" s="327"/>
      <c r="F67" s="322"/>
      <c r="G67" s="67" t="s">
        <v>55</v>
      </c>
      <c r="H67" s="64" t="s">
        <v>56</v>
      </c>
      <c r="I67" s="69">
        <f aca="true" t="shared" si="7" ref="I67:L68">I61+I63+I65</f>
        <v>0</v>
      </c>
      <c r="J67" s="70">
        <f>J61+J63+J65</f>
        <v>0</v>
      </c>
      <c r="K67" s="70">
        <f t="shared" si="7"/>
        <v>0</v>
      </c>
      <c r="L67" s="70">
        <f t="shared" si="7"/>
        <v>0</v>
      </c>
      <c r="M67" s="122"/>
    </row>
    <row r="68" spans="1:13" s="62" customFormat="1" ht="13.5" thickBot="1">
      <c r="A68" s="519">
        <v>3.91428571428571</v>
      </c>
      <c r="B68" s="348"/>
      <c r="C68" s="320"/>
      <c r="D68" s="327"/>
      <c r="E68" s="327"/>
      <c r="F68" s="323"/>
      <c r="G68" s="71">
        <v>17145912</v>
      </c>
      <c r="H68" s="72" t="s">
        <v>57</v>
      </c>
      <c r="I68" s="73">
        <f t="shared" si="7"/>
        <v>0</v>
      </c>
      <c r="J68" s="74">
        <f>J62+J64+J66</f>
        <v>9198807</v>
      </c>
      <c r="K68" s="74">
        <f t="shared" si="7"/>
        <v>9198807</v>
      </c>
      <c r="L68" s="74">
        <f t="shared" si="7"/>
        <v>9198807</v>
      </c>
      <c r="M68" s="122">
        <f>L68/G65</f>
        <v>0.5365014704379679</v>
      </c>
    </row>
    <row r="69" spans="1:13" s="62" customFormat="1" ht="12.75" customHeight="1">
      <c r="A69" s="517">
        <v>5</v>
      </c>
      <c r="B69" s="405" t="s">
        <v>42</v>
      </c>
      <c r="C69" s="318">
        <v>60016</v>
      </c>
      <c r="D69" s="326" t="s">
        <v>46</v>
      </c>
      <c r="E69" s="326" t="s">
        <v>188</v>
      </c>
      <c r="F69" s="314">
        <v>2012</v>
      </c>
      <c r="G69" s="58" t="s">
        <v>47</v>
      </c>
      <c r="H69" s="59" t="s">
        <v>59</v>
      </c>
      <c r="I69" s="75"/>
      <c r="J69" s="61"/>
      <c r="K69" s="61"/>
      <c r="L69" s="61"/>
      <c r="M69" s="61"/>
    </row>
    <row r="70" spans="1:14" s="62" customFormat="1" ht="12.75">
      <c r="A70" s="518">
        <v>3.99285714285714</v>
      </c>
      <c r="B70" s="406"/>
      <c r="C70" s="319"/>
      <c r="D70" s="327"/>
      <c r="E70" s="327"/>
      <c r="F70" s="322"/>
      <c r="G70" s="520">
        <v>0</v>
      </c>
      <c r="H70" s="64" t="s">
        <v>60</v>
      </c>
      <c r="I70" s="65">
        <v>3000000</v>
      </c>
      <c r="J70" s="66">
        <f>10400000+200000-55000+2959350-4500000-3311000</f>
        <v>5693350</v>
      </c>
      <c r="K70" s="66">
        <v>4345627</v>
      </c>
      <c r="L70" s="66">
        <f>SUM(I70,K70)</f>
        <v>7345627</v>
      </c>
      <c r="M70" s="121"/>
      <c r="N70" s="68"/>
    </row>
    <row r="71" spans="1:13" s="62" customFormat="1" ht="12.75">
      <c r="A71" s="518">
        <v>4.03214285714285</v>
      </c>
      <c r="B71" s="406"/>
      <c r="C71" s="319"/>
      <c r="D71" s="327"/>
      <c r="E71" s="327"/>
      <c r="F71" s="322"/>
      <c r="G71" s="521"/>
      <c r="H71" s="64" t="s">
        <v>50</v>
      </c>
      <c r="I71" s="76"/>
      <c r="J71" s="66"/>
      <c r="K71" s="66"/>
      <c r="L71" s="66"/>
      <c r="M71" s="66"/>
    </row>
    <row r="72" spans="1:15" s="62" customFormat="1" ht="12.75">
      <c r="A72" s="518">
        <v>4.07142857142857</v>
      </c>
      <c r="B72" s="406"/>
      <c r="C72" s="319"/>
      <c r="D72" s="327"/>
      <c r="E72" s="327"/>
      <c r="F72" s="315"/>
      <c r="G72" s="67" t="s">
        <v>51</v>
      </c>
      <c r="H72" s="64" t="s">
        <v>52</v>
      </c>
      <c r="I72" s="76"/>
      <c r="J72" s="66"/>
      <c r="K72" s="66"/>
      <c r="L72" s="66"/>
      <c r="M72" s="66"/>
      <c r="O72" s="68"/>
    </row>
    <row r="73" spans="1:13" s="62" customFormat="1" ht="12.75">
      <c r="A73" s="518">
        <v>4.11071428571428</v>
      </c>
      <c r="B73" s="406"/>
      <c r="C73" s="319"/>
      <c r="D73" s="327"/>
      <c r="E73" s="327"/>
      <c r="F73" s="321">
        <v>2016</v>
      </c>
      <c r="G73" s="520">
        <v>63324350</v>
      </c>
      <c r="H73" s="64" t="s">
        <v>53</v>
      </c>
      <c r="I73" s="76"/>
      <c r="J73" s="66"/>
      <c r="K73" s="66"/>
      <c r="L73" s="66"/>
      <c r="M73" s="66"/>
    </row>
    <row r="74" spans="1:13" s="62" customFormat="1" ht="12.75">
      <c r="A74" s="518">
        <v>4.15</v>
      </c>
      <c r="B74" s="406"/>
      <c r="C74" s="319"/>
      <c r="D74" s="327"/>
      <c r="E74" s="327"/>
      <c r="F74" s="322"/>
      <c r="G74" s="521"/>
      <c r="H74" s="64" t="s">
        <v>54</v>
      </c>
      <c r="I74" s="76"/>
      <c r="J74" s="66"/>
      <c r="K74" s="66"/>
      <c r="L74" s="66"/>
      <c r="M74" s="66"/>
    </row>
    <row r="75" spans="1:13" s="62" customFormat="1" ht="12.75">
      <c r="A75" s="518">
        <v>4.18928571428571</v>
      </c>
      <c r="B75" s="406"/>
      <c r="C75" s="319"/>
      <c r="D75" s="327"/>
      <c r="E75" s="327"/>
      <c r="F75" s="322"/>
      <c r="G75" s="67" t="s">
        <v>55</v>
      </c>
      <c r="H75" s="64" t="s">
        <v>56</v>
      </c>
      <c r="I75" s="69">
        <f aca="true" t="shared" si="8" ref="I75:L76">I69+I71+I73</f>
        <v>0</v>
      </c>
      <c r="J75" s="70">
        <f>J69+J71+J73</f>
        <v>0</v>
      </c>
      <c r="K75" s="70">
        <f t="shared" si="8"/>
        <v>0</v>
      </c>
      <c r="L75" s="70">
        <f t="shared" si="8"/>
        <v>0</v>
      </c>
      <c r="M75" s="122"/>
    </row>
    <row r="76" spans="1:13" s="62" customFormat="1" ht="13.5" thickBot="1">
      <c r="A76" s="519">
        <v>4.22857142857142</v>
      </c>
      <c r="B76" s="348"/>
      <c r="C76" s="320"/>
      <c r="D76" s="313"/>
      <c r="E76" s="327"/>
      <c r="F76" s="323"/>
      <c r="G76" s="71">
        <v>63324350</v>
      </c>
      <c r="H76" s="72" t="s">
        <v>57</v>
      </c>
      <c r="I76" s="73">
        <f t="shared" si="8"/>
        <v>3000000</v>
      </c>
      <c r="J76" s="74">
        <f>J70+J72+J74</f>
        <v>5693350</v>
      </c>
      <c r="K76" s="74">
        <f t="shared" si="8"/>
        <v>4345627</v>
      </c>
      <c r="L76" s="74">
        <f t="shared" si="8"/>
        <v>7345627</v>
      </c>
      <c r="M76" s="122">
        <f>L76/G73</f>
        <v>0.11600003790011268</v>
      </c>
    </row>
    <row r="77" spans="1:13" s="62" customFormat="1" ht="12.75" customHeight="1">
      <c r="A77" s="517">
        <v>6</v>
      </c>
      <c r="B77" s="405" t="s">
        <v>63</v>
      </c>
      <c r="C77" s="318">
        <v>60016</v>
      </c>
      <c r="D77" s="326" t="s">
        <v>46</v>
      </c>
      <c r="E77" s="326" t="s">
        <v>188</v>
      </c>
      <c r="F77" s="314">
        <v>2011</v>
      </c>
      <c r="G77" s="58" t="s">
        <v>47</v>
      </c>
      <c r="H77" s="59" t="s">
        <v>59</v>
      </c>
      <c r="I77" s="75"/>
      <c r="J77" s="61"/>
      <c r="K77" s="61"/>
      <c r="L77" s="61"/>
      <c r="M77" s="61"/>
    </row>
    <row r="78" spans="1:13" s="62" customFormat="1" ht="12.75">
      <c r="A78" s="518">
        <v>4.30714285714285</v>
      </c>
      <c r="B78" s="406"/>
      <c r="C78" s="319"/>
      <c r="D78" s="327"/>
      <c r="E78" s="327"/>
      <c r="F78" s="322"/>
      <c r="G78" s="520">
        <v>0</v>
      </c>
      <c r="H78" s="64" t="s">
        <v>60</v>
      </c>
      <c r="I78" s="65">
        <f>1950859+2000000</f>
        <v>3950859</v>
      </c>
      <c r="J78" s="66">
        <v>1700000</v>
      </c>
      <c r="K78" s="66">
        <v>1679105</v>
      </c>
      <c r="L78" s="66">
        <f>SUM(I78,K78)</f>
        <v>5629964</v>
      </c>
      <c r="M78" s="121"/>
    </row>
    <row r="79" spans="1:13" s="62" customFormat="1" ht="12.75">
      <c r="A79" s="518">
        <v>4.34642857142857</v>
      </c>
      <c r="B79" s="406"/>
      <c r="C79" s="319"/>
      <c r="D79" s="327"/>
      <c r="E79" s="327"/>
      <c r="F79" s="322"/>
      <c r="G79" s="521"/>
      <c r="H79" s="64" t="s">
        <v>50</v>
      </c>
      <c r="I79" s="76"/>
      <c r="J79" s="66"/>
      <c r="K79" s="66"/>
      <c r="L79" s="66"/>
      <c r="M79" s="66"/>
    </row>
    <row r="80" spans="1:13" s="62" customFormat="1" ht="12.75">
      <c r="A80" s="518">
        <v>4.38571428571428</v>
      </c>
      <c r="B80" s="406"/>
      <c r="C80" s="319"/>
      <c r="D80" s="327"/>
      <c r="E80" s="327"/>
      <c r="F80" s="315"/>
      <c r="G80" s="67" t="s">
        <v>51</v>
      </c>
      <c r="H80" s="64" t="s">
        <v>52</v>
      </c>
      <c r="I80" s="76"/>
      <c r="J80" s="66"/>
      <c r="K80" s="66"/>
      <c r="L80" s="66"/>
      <c r="M80" s="66"/>
    </row>
    <row r="81" spans="1:14" s="62" customFormat="1" ht="12.75">
      <c r="A81" s="518">
        <v>4.425</v>
      </c>
      <c r="B81" s="406"/>
      <c r="C81" s="319"/>
      <c r="D81" s="327"/>
      <c r="E81" s="327"/>
      <c r="F81" s="321">
        <v>2014</v>
      </c>
      <c r="G81" s="520">
        <v>7220000</v>
      </c>
      <c r="H81" s="64" t="s">
        <v>53</v>
      </c>
      <c r="I81" s="76"/>
      <c r="J81" s="66"/>
      <c r="K81" s="66"/>
      <c r="L81" s="66"/>
      <c r="M81" s="66"/>
      <c r="N81" s="68"/>
    </row>
    <row r="82" spans="1:13" s="62" customFormat="1" ht="12.75">
      <c r="A82" s="518">
        <v>4.46428571428571</v>
      </c>
      <c r="B82" s="406"/>
      <c r="C82" s="319"/>
      <c r="D82" s="327"/>
      <c r="E82" s="327"/>
      <c r="F82" s="322"/>
      <c r="G82" s="521"/>
      <c r="H82" s="64" t="s">
        <v>54</v>
      </c>
      <c r="I82" s="76"/>
      <c r="J82" s="66"/>
      <c r="K82" s="66"/>
      <c r="L82" s="66"/>
      <c r="M82" s="66"/>
    </row>
    <row r="83" spans="1:13" s="62" customFormat="1" ht="12.75">
      <c r="A83" s="518">
        <v>4.50357142857142</v>
      </c>
      <c r="B83" s="406"/>
      <c r="C83" s="319"/>
      <c r="D83" s="327"/>
      <c r="E83" s="327"/>
      <c r="F83" s="322"/>
      <c r="G83" s="67" t="s">
        <v>55</v>
      </c>
      <c r="H83" s="64" t="s">
        <v>56</v>
      </c>
      <c r="I83" s="69">
        <f aca="true" t="shared" si="9" ref="I83:L84">I77+I79+I81</f>
        <v>0</v>
      </c>
      <c r="J83" s="70">
        <f>J77+J79+J81</f>
        <v>0</v>
      </c>
      <c r="K83" s="70">
        <f t="shared" si="9"/>
        <v>0</v>
      </c>
      <c r="L83" s="70">
        <f t="shared" si="9"/>
        <v>0</v>
      </c>
      <c r="M83" s="122"/>
    </row>
    <row r="84" spans="1:13" s="62" customFormat="1" ht="13.5" thickBot="1">
      <c r="A84" s="519">
        <v>4.54285714285714</v>
      </c>
      <c r="B84" s="348"/>
      <c r="C84" s="320"/>
      <c r="D84" s="313"/>
      <c r="E84" s="327"/>
      <c r="F84" s="323"/>
      <c r="G84" s="71">
        <v>7220000</v>
      </c>
      <c r="H84" s="72" t="s">
        <v>57</v>
      </c>
      <c r="I84" s="73">
        <f t="shared" si="9"/>
        <v>3950859</v>
      </c>
      <c r="J84" s="74">
        <f>J78+J80+J82</f>
        <v>1700000</v>
      </c>
      <c r="K84" s="74">
        <f t="shared" si="9"/>
        <v>1679105</v>
      </c>
      <c r="L84" s="74">
        <f t="shared" si="9"/>
        <v>5629964</v>
      </c>
      <c r="M84" s="122">
        <f>L84/G81</f>
        <v>0.7797734072022161</v>
      </c>
    </row>
    <row r="85" spans="1:13" s="62" customFormat="1" ht="10.5" customHeight="1" hidden="1">
      <c r="A85" s="517">
        <v>7</v>
      </c>
      <c r="B85" s="405" t="s">
        <v>72</v>
      </c>
      <c r="C85" s="318">
        <v>60016</v>
      </c>
      <c r="D85" s="326" t="s">
        <v>46</v>
      </c>
      <c r="E85" s="326" t="s">
        <v>188</v>
      </c>
      <c r="F85" s="314">
        <v>2013</v>
      </c>
      <c r="G85" s="58" t="s">
        <v>47</v>
      </c>
      <c r="H85" s="59" t="s">
        <v>59</v>
      </c>
      <c r="I85" s="75"/>
      <c r="J85" s="61"/>
      <c r="K85" s="61"/>
      <c r="L85" s="61"/>
      <c r="M85" s="61"/>
    </row>
    <row r="86" spans="1:13" s="62" customFormat="1" ht="12.75" hidden="1">
      <c r="A86" s="518">
        <v>4.62142857142857</v>
      </c>
      <c r="B86" s="406"/>
      <c r="C86" s="319"/>
      <c r="D86" s="327"/>
      <c r="E86" s="327"/>
      <c r="F86" s="322"/>
      <c r="G86" s="520">
        <v>0</v>
      </c>
      <c r="H86" s="64" t="s">
        <v>60</v>
      </c>
      <c r="I86" s="76"/>
      <c r="J86" s="66">
        <v>750000</v>
      </c>
      <c r="K86" s="66">
        <v>0</v>
      </c>
      <c r="L86" s="66">
        <f>SUM(I86,K86)</f>
        <v>0</v>
      </c>
      <c r="M86" s="121">
        <f>L86/G92</f>
        <v>0</v>
      </c>
    </row>
    <row r="87" spans="1:13" s="62" customFormat="1" ht="12.75" hidden="1">
      <c r="A87" s="518">
        <v>4.66071428571428</v>
      </c>
      <c r="B87" s="406"/>
      <c r="C87" s="319"/>
      <c r="D87" s="327"/>
      <c r="E87" s="327"/>
      <c r="F87" s="322"/>
      <c r="G87" s="521"/>
      <c r="H87" s="64" t="s">
        <v>50</v>
      </c>
      <c r="I87" s="76"/>
      <c r="J87" s="66"/>
      <c r="K87" s="66"/>
      <c r="L87" s="66"/>
      <c r="M87" s="66"/>
    </row>
    <row r="88" spans="1:13" s="62" customFormat="1" ht="12.75" hidden="1">
      <c r="A88" s="518">
        <v>4.7</v>
      </c>
      <c r="B88" s="406"/>
      <c r="C88" s="319"/>
      <c r="D88" s="327"/>
      <c r="E88" s="327"/>
      <c r="F88" s="315"/>
      <c r="G88" s="67" t="s">
        <v>51</v>
      </c>
      <c r="H88" s="64" t="s">
        <v>52</v>
      </c>
      <c r="I88" s="76"/>
      <c r="J88" s="66"/>
      <c r="K88" s="66"/>
      <c r="L88" s="66"/>
      <c r="M88" s="66"/>
    </row>
    <row r="89" spans="1:13" s="62" customFormat="1" ht="12.75" hidden="1">
      <c r="A89" s="518">
        <v>4.73928571428571</v>
      </c>
      <c r="B89" s="406"/>
      <c r="C89" s="319"/>
      <c r="D89" s="327"/>
      <c r="E89" s="327"/>
      <c r="F89" s="321">
        <v>2016</v>
      </c>
      <c r="G89" s="520">
        <v>3750000</v>
      </c>
      <c r="H89" s="64" t="s">
        <v>53</v>
      </c>
      <c r="I89" s="76"/>
      <c r="J89" s="66"/>
      <c r="K89" s="66"/>
      <c r="L89" s="66"/>
      <c r="M89" s="66"/>
    </row>
    <row r="90" spans="1:13" s="62" customFormat="1" ht="12.75" hidden="1">
      <c r="A90" s="518">
        <v>4.77857142857142</v>
      </c>
      <c r="B90" s="406"/>
      <c r="C90" s="319"/>
      <c r="D90" s="327"/>
      <c r="E90" s="327"/>
      <c r="F90" s="322"/>
      <c r="G90" s="521"/>
      <c r="H90" s="64" t="s">
        <v>54</v>
      </c>
      <c r="I90" s="76"/>
      <c r="J90" s="66"/>
      <c r="K90" s="66"/>
      <c r="L90" s="66"/>
      <c r="M90" s="66"/>
    </row>
    <row r="91" spans="1:13" s="62" customFormat="1" ht="12.75" hidden="1">
      <c r="A91" s="518">
        <v>4.81785714285714</v>
      </c>
      <c r="B91" s="406"/>
      <c r="C91" s="319"/>
      <c r="D91" s="327"/>
      <c r="E91" s="327"/>
      <c r="F91" s="322"/>
      <c r="G91" s="67" t="s">
        <v>55</v>
      </c>
      <c r="H91" s="64" t="s">
        <v>56</v>
      </c>
      <c r="I91" s="69">
        <f aca="true" t="shared" si="10" ref="I91:L92">I85+I87+I89</f>
        <v>0</v>
      </c>
      <c r="J91" s="70">
        <f>J85+J87+J89</f>
        <v>0</v>
      </c>
      <c r="K91" s="70">
        <f t="shared" si="10"/>
        <v>0</v>
      </c>
      <c r="L91" s="70">
        <f t="shared" si="10"/>
        <v>0</v>
      </c>
      <c r="M91" s="122">
        <f>L91/G92</f>
        <v>0</v>
      </c>
    </row>
    <row r="92" spans="1:13" s="62" customFormat="1" ht="13.5" hidden="1" thickBot="1">
      <c r="A92" s="519">
        <v>4.85714285714285</v>
      </c>
      <c r="B92" s="348"/>
      <c r="C92" s="320"/>
      <c r="D92" s="313"/>
      <c r="E92" s="327"/>
      <c r="F92" s="323"/>
      <c r="G92" s="71">
        <v>3750000</v>
      </c>
      <c r="H92" s="72" t="s">
        <v>57</v>
      </c>
      <c r="I92" s="73">
        <f t="shared" si="10"/>
        <v>0</v>
      </c>
      <c r="J92" s="74">
        <f>J86+J88+J90</f>
        <v>750000</v>
      </c>
      <c r="K92" s="74">
        <f t="shared" si="10"/>
        <v>0</v>
      </c>
      <c r="L92" s="74">
        <f t="shared" si="10"/>
        <v>0</v>
      </c>
      <c r="M92" s="270">
        <f>L92/G92</f>
        <v>0</v>
      </c>
    </row>
    <row r="93" spans="1:13" s="62" customFormat="1" ht="9.75" customHeight="1">
      <c r="A93" s="517">
        <v>8</v>
      </c>
      <c r="B93" s="405" t="s">
        <v>73</v>
      </c>
      <c r="C93" s="318">
        <v>60016</v>
      </c>
      <c r="D93" s="326" t="s">
        <v>46</v>
      </c>
      <c r="E93" s="326" t="s">
        <v>188</v>
      </c>
      <c r="F93" s="314">
        <v>2012</v>
      </c>
      <c r="G93" s="58" t="s">
        <v>47</v>
      </c>
      <c r="H93" s="59" t="s">
        <v>48</v>
      </c>
      <c r="I93" s="75"/>
      <c r="J93" s="79"/>
      <c r="K93" s="79"/>
      <c r="L93" s="79"/>
      <c r="M93" s="61"/>
    </row>
    <row r="94" spans="1:13" s="62" customFormat="1" ht="12.75">
      <c r="A94" s="518"/>
      <c r="B94" s="406"/>
      <c r="C94" s="319"/>
      <c r="D94" s="327"/>
      <c r="E94" s="327"/>
      <c r="F94" s="322"/>
      <c r="G94" s="520">
        <v>0</v>
      </c>
      <c r="H94" s="64" t="s">
        <v>49</v>
      </c>
      <c r="I94" s="65">
        <v>850000</v>
      </c>
      <c r="J94" s="66">
        <f>350000+70000+80000</f>
        <v>500000</v>
      </c>
      <c r="K94" s="66">
        <v>361333</v>
      </c>
      <c r="L94" s="66">
        <f>SUM(I94,K94)</f>
        <v>1211333</v>
      </c>
      <c r="M94" s="121"/>
    </row>
    <row r="95" spans="1:13" s="62" customFormat="1" ht="12.75">
      <c r="A95" s="518"/>
      <c r="B95" s="406"/>
      <c r="C95" s="319"/>
      <c r="D95" s="327"/>
      <c r="E95" s="327"/>
      <c r="F95" s="322"/>
      <c r="G95" s="521"/>
      <c r="H95" s="64" t="s">
        <v>50</v>
      </c>
      <c r="I95" s="76"/>
      <c r="J95" s="66"/>
      <c r="K95" s="66"/>
      <c r="L95" s="66"/>
      <c r="M95" s="66"/>
    </row>
    <row r="96" spans="1:14" s="62" customFormat="1" ht="12.75">
      <c r="A96" s="518"/>
      <c r="B96" s="406"/>
      <c r="C96" s="319"/>
      <c r="D96" s="327"/>
      <c r="E96" s="327"/>
      <c r="F96" s="315"/>
      <c r="G96" s="67" t="s">
        <v>51</v>
      </c>
      <c r="H96" s="64" t="s">
        <v>52</v>
      </c>
      <c r="I96" s="76"/>
      <c r="J96" s="66"/>
      <c r="K96" s="66"/>
      <c r="L96" s="66"/>
      <c r="M96" s="66"/>
      <c r="N96" s="68"/>
    </row>
    <row r="97" spans="1:13" s="62" customFormat="1" ht="12.75">
      <c r="A97" s="518"/>
      <c r="B97" s="406"/>
      <c r="C97" s="319"/>
      <c r="D97" s="327"/>
      <c r="E97" s="327"/>
      <c r="F97" s="321">
        <v>2016</v>
      </c>
      <c r="G97" s="520">
        <v>2850000</v>
      </c>
      <c r="H97" s="64" t="s">
        <v>53</v>
      </c>
      <c r="I97" s="76"/>
      <c r="J97" s="66"/>
      <c r="K97" s="66"/>
      <c r="L97" s="66"/>
      <c r="M97" s="66"/>
    </row>
    <row r="98" spans="1:13" s="62" customFormat="1" ht="12.75">
      <c r="A98" s="518"/>
      <c r="B98" s="406"/>
      <c r="C98" s="319"/>
      <c r="D98" s="327"/>
      <c r="E98" s="327"/>
      <c r="F98" s="322"/>
      <c r="G98" s="521"/>
      <c r="H98" s="64" t="s">
        <v>54</v>
      </c>
      <c r="I98" s="76"/>
      <c r="J98" s="66"/>
      <c r="K98" s="66"/>
      <c r="L98" s="66"/>
      <c r="M98" s="66"/>
    </row>
    <row r="99" spans="1:13" s="62" customFormat="1" ht="12.75">
      <c r="A99" s="518"/>
      <c r="B99" s="406"/>
      <c r="C99" s="319"/>
      <c r="D99" s="327"/>
      <c r="E99" s="327"/>
      <c r="F99" s="322"/>
      <c r="G99" s="67" t="s">
        <v>55</v>
      </c>
      <c r="H99" s="64" t="s">
        <v>56</v>
      </c>
      <c r="I99" s="69">
        <f aca="true" t="shared" si="11" ref="I99:L100">I93+I95+I97</f>
        <v>0</v>
      </c>
      <c r="J99" s="70">
        <f>J93+J95+J97</f>
        <v>0</v>
      </c>
      <c r="K99" s="70">
        <f t="shared" si="11"/>
        <v>0</v>
      </c>
      <c r="L99" s="70">
        <f t="shared" si="11"/>
        <v>0</v>
      </c>
      <c r="M99" s="122"/>
    </row>
    <row r="100" spans="1:13" s="62" customFormat="1" ht="13.5" thickBot="1">
      <c r="A100" s="519"/>
      <c r="B100" s="406"/>
      <c r="C100" s="319"/>
      <c r="D100" s="327"/>
      <c r="E100" s="327"/>
      <c r="F100" s="322"/>
      <c r="G100" s="71">
        <v>2850000</v>
      </c>
      <c r="H100" s="80" t="s">
        <v>57</v>
      </c>
      <c r="I100" s="73">
        <f t="shared" si="11"/>
        <v>850000</v>
      </c>
      <c r="J100" s="74">
        <f>J94+J96+J98</f>
        <v>500000</v>
      </c>
      <c r="K100" s="74">
        <f t="shared" si="11"/>
        <v>361333</v>
      </c>
      <c r="L100" s="74">
        <f t="shared" si="11"/>
        <v>1211333</v>
      </c>
      <c r="M100" s="122">
        <f>L100/G97</f>
        <v>0.42502912280701755</v>
      </c>
    </row>
    <row r="101" spans="1:13" s="62" customFormat="1" ht="11.25" customHeight="1">
      <c r="A101" s="518">
        <v>9</v>
      </c>
      <c r="B101" s="405" t="s">
        <v>62</v>
      </c>
      <c r="C101" s="318">
        <v>60016</v>
      </c>
      <c r="D101" s="326" t="s">
        <v>46</v>
      </c>
      <c r="E101" s="326" t="s">
        <v>188</v>
      </c>
      <c r="F101" s="314">
        <v>2013</v>
      </c>
      <c r="G101" s="58" t="s">
        <v>47</v>
      </c>
      <c r="H101" s="59" t="s">
        <v>48</v>
      </c>
      <c r="I101" s="75"/>
      <c r="J101" s="79"/>
      <c r="K101" s="79"/>
      <c r="L101" s="79"/>
      <c r="M101" s="79"/>
    </row>
    <row r="102" spans="1:13" s="62" customFormat="1" ht="12.75">
      <c r="A102" s="518">
        <v>4.975</v>
      </c>
      <c r="B102" s="406"/>
      <c r="C102" s="319"/>
      <c r="D102" s="327"/>
      <c r="E102" s="327"/>
      <c r="F102" s="322"/>
      <c r="G102" s="520">
        <v>0</v>
      </c>
      <c r="H102" s="64" t="s">
        <v>49</v>
      </c>
      <c r="I102" s="76"/>
      <c r="J102" s="66">
        <f>500000+750000</f>
        <v>1250000</v>
      </c>
      <c r="K102" s="66">
        <v>1243513</v>
      </c>
      <c r="L102" s="66">
        <f>SUM(I102,K102)</f>
        <v>1243513</v>
      </c>
      <c r="M102" s="121"/>
    </row>
    <row r="103" spans="1:13" s="62" customFormat="1" ht="11.25" customHeight="1">
      <c r="A103" s="518">
        <v>5.01428571428571</v>
      </c>
      <c r="B103" s="406"/>
      <c r="C103" s="319"/>
      <c r="D103" s="327"/>
      <c r="E103" s="327"/>
      <c r="F103" s="322"/>
      <c r="G103" s="521"/>
      <c r="H103" s="64" t="s">
        <v>50</v>
      </c>
      <c r="I103" s="76"/>
      <c r="J103" s="66"/>
      <c r="K103" s="66"/>
      <c r="L103" s="66"/>
      <c r="M103" s="66"/>
    </row>
    <row r="104" spans="1:13" s="62" customFormat="1" ht="12.75">
      <c r="A104" s="518">
        <v>5.05357142857142</v>
      </c>
      <c r="B104" s="406"/>
      <c r="C104" s="319"/>
      <c r="D104" s="327"/>
      <c r="E104" s="327"/>
      <c r="F104" s="315"/>
      <c r="G104" s="67" t="s">
        <v>51</v>
      </c>
      <c r="H104" s="64" t="s">
        <v>52</v>
      </c>
      <c r="I104" s="76"/>
      <c r="J104" s="66"/>
      <c r="K104" s="66"/>
      <c r="L104" s="66"/>
      <c r="M104" s="66"/>
    </row>
    <row r="105" spans="1:13" s="62" customFormat="1" ht="12.75">
      <c r="A105" s="518">
        <v>5.09285714285714</v>
      </c>
      <c r="B105" s="406"/>
      <c r="C105" s="319"/>
      <c r="D105" s="327"/>
      <c r="E105" s="327"/>
      <c r="F105" s="321">
        <v>2016</v>
      </c>
      <c r="G105" s="520">
        <v>7250000</v>
      </c>
      <c r="H105" s="64" t="s">
        <v>53</v>
      </c>
      <c r="I105" s="76"/>
      <c r="J105" s="66"/>
      <c r="K105" s="66"/>
      <c r="L105" s="66"/>
      <c r="M105" s="66"/>
    </row>
    <row r="106" spans="1:13" s="62" customFormat="1" ht="12.75">
      <c r="A106" s="518">
        <v>5.13214285714285</v>
      </c>
      <c r="B106" s="406"/>
      <c r="C106" s="319"/>
      <c r="D106" s="327"/>
      <c r="E106" s="327"/>
      <c r="F106" s="322"/>
      <c r="G106" s="521"/>
      <c r="H106" s="64" t="s">
        <v>54</v>
      </c>
      <c r="I106" s="76"/>
      <c r="J106" s="81"/>
      <c r="K106" s="81"/>
      <c r="L106" s="81"/>
      <c r="M106" s="81"/>
    </row>
    <row r="107" spans="1:13" s="62" customFormat="1" ht="12.75">
      <c r="A107" s="518">
        <v>5.17142857142857</v>
      </c>
      <c r="B107" s="406"/>
      <c r="C107" s="319"/>
      <c r="D107" s="327"/>
      <c r="E107" s="327"/>
      <c r="F107" s="322"/>
      <c r="G107" s="67" t="s">
        <v>55</v>
      </c>
      <c r="H107" s="64" t="s">
        <v>56</v>
      </c>
      <c r="I107" s="69">
        <f aca="true" t="shared" si="12" ref="I107:L108">I101+I103+I105</f>
        <v>0</v>
      </c>
      <c r="J107" s="70">
        <f>J101+J103+J105</f>
        <v>0</v>
      </c>
      <c r="K107" s="70">
        <f t="shared" si="12"/>
        <v>0</v>
      </c>
      <c r="L107" s="70">
        <f t="shared" si="12"/>
        <v>0</v>
      </c>
      <c r="M107" s="122"/>
    </row>
    <row r="108" spans="1:13" s="62" customFormat="1" ht="13.5" thickBot="1">
      <c r="A108" s="519">
        <v>5.21071428571428</v>
      </c>
      <c r="B108" s="348"/>
      <c r="C108" s="319"/>
      <c r="D108" s="327"/>
      <c r="E108" s="327"/>
      <c r="F108" s="322"/>
      <c r="G108" s="71">
        <v>7250000</v>
      </c>
      <c r="H108" s="80" t="s">
        <v>57</v>
      </c>
      <c r="I108" s="73">
        <f t="shared" si="12"/>
        <v>0</v>
      </c>
      <c r="J108" s="82">
        <f>J102+J104+J106</f>
        <v>1250000</v>
      </c>
      <c r="K108" s="82">
        <f t="shared" si="12"/>
        <v>1243513</v>
      </c>
      <c r="L108" s="82">
        <f t="shared" si="12"/>
        <v>1243513</v>
      </c>
      <c r="M108" s="122">
        <f>L108/G105</f>
        <v>0.17151903448275863</v>
      </c>
    </row>
    <row r="109" spans="1:13" s="62" customFormat="1" ht="12.75" customHeight="1">
      <c r="A109" s="517">
        <v>10</v>
      </c>
      <c r="B109" s="405" t="s">
        <v>193</v>
      </c>
      <c r="C109" s="318">
        <v>60017</v>
      </c>
      <c r="D109" s="326" t="s">
        <v>46</v>
      </c>
      <c r="E109" s="326" t="s">
        <v>188</v>
      </c>
      <c r="F109" s="314">
        <v>2012</v>
      </c>
      <c r="G109" s="58" t="s">
        <v>47</v>
      </c>
      <c r="H109" s="59" t="s">
        <v>48</v>
      </c>
      <c r="I109" s="75"/>
      <c r="J109" s="83"/>
      <c r="K109" s="83"/>
      <c r="L109" s="61"/>
      <c r="M109" s="61"/>
    </row>
    <row r="110" spans="1:13" s="62" customFormat="1" ht="12.75">
      <c r="A110" s="518">
        <v>5.28928571428571</v>
      </c>
      <c r="B110" s="406"/>
      <c r="C110" s="319"/>
      <c r="D110" s="327"/>
      <c r="E110" s="327"/>
      <c r="F110" s="322"/>
      <c r="G110" s="520">
        <v>0</v>
      </c>
      <c r="H110" s="64" t="s">
        <v>49</v>
      </c>
      <c r="I110" s="76">
        <v>5129</v>
      </c>
      <c r="J110" s="66">
        <v>215000</v>
      </c>
      <c r="K110" s="66">
        <v>210665</v>
      </c>
      <c r="L110" s="66">
        <f>SUM(I110,K110)</f>
        <v>215794</v>
      </c>
      <c r="M110" s="121"/>
    </row>
    <row r="111" spans="1:13" s="62" customFormat="1" ht="10.5" customHeight="1">
      <c r="A111" s="518">
        <v>5.32857142857142</v>
      </c>
      <c r="B111" s="406"/>
      <c r="C111" s="319"/>
      <c r="D111" s="327"/>
      <c r="E111" s="327"/>
      <c r="F111" s="322"/>
      <c r="G111" s="521"/>
      <c r="H111" s="64" t="s">
        <v>50</v>
      </c>
      <c r="I111" s="76"/>
      <c r="J111" s="66"/>
      <c r="K111" s="66"/>
      <c r="L111" s="66"/>
      <c r="M111" s="66"/>
    </row>
    <row r="112" spans="1:13" s="62" customFormat="1" ht="12.75">
      <c r="A112" s="518">
        <v>5.36785714285714</v>
      </c>
      <c r="B112" s="406"/>
      <c r="C112" s="319"/>
      <c r="D112" s="327"/>
      <c r="E112" s="327"/>
      <c r="F112" s="315"/>
      <c r="G112" s="67" t="s">
        <v>51</v>
      </c>
      <c r="H112" s="64" t="s">
        <v>52</v>
      </c>
      <c r="I112" s="76"/>
      <c r="J112" s="66"/>
      <c r="K112" s="66"/>
      <c r="L112" s="66"/>
      <c r="M112" s="66"/>
    </row>
    <row r="113" spans="1:13" s="62" customFormat="1" ht="12.75">
      <c r="A113" s="518">
        <v>5.40714285714285</v>
      </c>
      <c r="B113" s="406"/>
      <c r="C113" s="319"/>
      <c r="D113" s="327"/>
      <c r="E113" s="327"/>
      <c r="F113" s="321">
        <v>2014</v>
      </c>
      <c r="G113" s="520">
        <v>1450129</v>
      </c>
      <c r="H113" s="64" t="s">
        <v>53</v>
      </c>
      <c r="I113" s="76"/>
      <c r="J113" s="66"/>
      <c r="K113" s="66"/>
      <c r="L113" s="66"/>
      <c r="M113" s="66"/>
    </row>
    <row r="114" spans="1:13" s="62" customFormat="1" ht="12.75">
      <c r="A114" s="518">
        <v>5.44642857142857</v>
      </c>
      <c r="B114" s="406"/>
      <c r="C114" s="319"/>
      <c r="D114" s="327"/>
      <c r="E114" s="327"/>
      <c r="F114" s="322"/>
      <c r="G114" s="521"/>
      <c r="H114" s="64" t="s">
        <v>54</v>
      </c>
      <c r="I114" s="76"/>
      <c r="J114" s="81"/>
      <c r="K114" s="81"/>
      <c r="L114" s="81"/>
      <c r="M114" s="81"/>
    </row>
    <row r="115" spans="1:13" s="62" customFormat="1" ht="12.75">
      <c r="A115" s="518">
        <v>5.48571428571428</v>
      </c>
      <c r="B115" s="406"/>
      <c r="C115" s="319"/>
      <c r="D115" s="327"/>
      <c r="E115" s="327"/>
      <c r="F115" s="322"/>
      <c r="G115" s="67" t="s">
        <v>55</v>
      </c>
      <c r="H115" s="64" t="s">
        <v>56</v>
      </c>
      <c r="I115" s="69">
        <f aca="true" t="shared" si="13" ref="I115:L116">I109+I111+I113</f>
        <v>0</v>
      </c>
      <c r="J115" s="70">
        <f>J109+J111+J113</f>
        <v>0</v>
      </c>
      <c r="K115" s="70">
        <f t="shared" si="13"/>
        <v>0</v>
      </c>
      <c r="L115" s="70">
        <f t="shared" si="13"/>
        <v>0</v>
      </c>
      <c r="M115" s="122"/>
    </row>
    <row r="116" spans="1:13" s="62" customFormat="1" ht="13.5" thickBot="1">
      <c r="A116" s="519">
        <v>5.525</v>
      </c>
      <c r="B116" s="348"/>
      <c r="C116" s="319"/>
      <c r="D116" s="327"/>
      <c r="E116" s="327"/>
      <c r="F116" s="322"/>
      <c r="G116" s="71">
        <v>1450129</v>
      </c>
      <c r="H116" s="80" t="s">
        <v>57</v>
      </c>
      <c r="I116" s="73">
        <f t="shared" si="13"/>
        <v>5129</v>
      </c>
      <c r="J116" s="82">
        <f>J110+J112+J114</f>
        <v>215000</v>
      </c>
      <c r="K116" s="82">
        <f t="shared" si="13"/>
        <v>210665</v>
      </c>
      <c r="L116" s="82">
        <f t="shared" si="13"/>
        <v>215794</v>
      </c>
      <c r="M116" s="122">
        <f>L116/G113</f>
        <v>0.14881020929862102</v>
      </c>
    </row>
    <row r="117" spans="1:13" ht="11.25" customHeight="1">
      <c r="A117" s="517">
        <v>11</v>
      </c>
      <c r="B117" s="405" t="s">
        <v>74</v>
      </c>
      <c r="C117" s="318">
        <v>60095</v>
      </c>
      <c r="D117" s="326" t="s">
        <v>46</v>
      </c>
      <c r="E117" s="57"/>
      <c r="F117" s="314">
        <v>2011</v>
      </c>
      <c r="G117" s="58" t="s">
        <v>47</v>
      </c>
      <c r="H117" s="59" t="s">
        <v>59</v>
      </c>
      <c r="I117" s="60"/>
      <c r="J117" s="61"/>
      <c r="K117" s="61"/>
      <c r="L117" s="61"/>
      <c r="M117" s="61"/>
    </row>
    <row r="118" spans="1:13" ht="12.75">
      <c r="A118" s="518">
        <v>5.60357142857142</v>
      </c>
      <c r="B118" s="406"/>
      <c r="C118" s="319"/>
      <c r="D118" s="327"/>
      <c r="E118" s="63"/>
      <c r="F118" s="322"/>
      <c r="G118" s="520">
        <v>0</v>
      </c>
      <c r="H118" s="64" t="s">
        <v>60</v>
      </c>
      <c r="I118" s="65">
        <f>25970000+28809000</f>
        <v>54779000</v>
      </c>
      <c r="J118" s="66">
        <f>25000000-700000</f>
        <v>24300000</v>
      </c>
      <c r="K118" s="66">
        <v>24300000</v>
      </c>
      <c r="L118" s="66">
        <f>SUM(I118,K118)</f>
        <v>79079000</v>
      </c>
      <c r="M118" s="121"/>
    </row>
    <row r="119" spans="1:13" ht="11.25" customHeight="1">
      <c r="A119" s="518">
        <v>5.64285714285714</v>
      </c>
      <c r="B119" s="406"/>
      <c r="C119" s="319"/>
      <c r="D119" s="327"/>
      <c r="E119" s="63"/>
      <c r="F119" s="322"/>
      <c r="G119" s="521"/>
      <c r="H119" s="64" t="s">
        <v>50</v>
      </c>
      <c r="I119" s="65"/>
      <c r="J119" s="66"/>
      <c r="K119" s="66"/>
      <c r="L119" s="66"/>
      <c r="M119" s="66"/>
    </row>
    <row r="120" spans="1:13" ht="12.75">
      <c r="A120" s="518">
        <v>5.68214285714285</v>
      </c>
      <c r="B120" s="406"/>
      <c r="C120" s="319"/>
      <c r="D120" s="327"/>
      <c r="E120" s="63" t="s">
        <v>194</v>
      </c>
      <c r="F120" s="315"/>
      <c r="G120" s="67" t="s">
        <v>51</v>
      </c>
      <c r="H120" s="64" t="s">
        <v>52</v>
      </c>
      <c r="I120" s="65"/>
      <c r="J120" s="66"/>
      <c r="K120" s="66"/>
      <c r="L120" s="66"/>
      <c r="M120" s="66"/>
    </row>
    <row r="121" spans="1:13" ht="12.75">
      <c r="A121" s="518">
        <v>5.72142857142857</v>
      </c>
      <c r="B121" s="406"/>
      <c r="C121" s="319"/>
      <c r="D121" s="327"/>
      <c r="E121" s="63"/>
      <c r="F121" s="321">
        <v>2015</v>
      </c>
      <c r="G121" s="520">
        <v>109581000</v>
      </c>
      <c r="H121" s="64" t="s">
        <v>53</v>
      </c>
      <c r="I121" s="65"/>
      <c r="J121" s="66"/>
      <c r="K121" s="66"/>
      <c r="L121" s="66"/>
      <c r="M121" s="66"/>
    </row>
    <row r="122" spans="1:13" ht="11.25" customHeight="1">
      <c r="A122" s="518">
        <v>5.76071428571428</v>
      </c>
      <c r="B122" s="406"/>
      <c r="C122" s="319"/>
      <c r="D122" s="327"/>
      <c r="E122" s="63"/>
      <c r="F122" s="322"/>
      <c r="G122" s="521"/>
      <c r="H122" s="64" t="s">
        <v>54</v>
      </c>
      <c r="I122" s="65"/>
      <c r="J122" s="66"/>
      <c r="K122" s="66"/>
      <c r="L122" s="66"/>
      <c r="M122" s="66"/>
    </row>
    <row r="123" spans="1:13" ht="12.75">
      <c r="A123" s="518">
        <v>5.8</v>
      </c>
      <c r="B123" s="406"/>
      <c r="C123" s="319"/>
      <c r="D123" s="327"/>
      <c r="E123" s="63"/>
      <c r="F123" s="322"/>
      <c r="G123" s="67" t="s">
        <v>55</v>
      </c>
      <c r="H123" s="64" t="s">
        <v>56</v>
      </c>
      <c r="I123" s="69">
        <f aca="true" t="shared" si="14" ref="I123:L124">I117+I119+I121</f>
        <v>0</v>
      </c>
      <c r="J123" s="70">
        <f>J117+J119+J121</f>
        <v>0</v>
      </c>
      <c r="K123" s="70">
        <f t="shared" si="14"/>
        <v>0</v>
      </c>
      <c r="L123" s="70">
        <f t="shared" si="14"/>
        <v>0</v>
      </c>
      <c r="M123" s="122"/>
    </row>
    <row r="124" spans="1:13" ht="13.5" thickBot="1">
      <c r="A124" s="519">
        <v>5.83928571428571</v>
      </c>
      <c r="B124" s="348"/>
      <c r="C124" s="320"/>
      <c r="D124" s="313"/>
      <c r="E124" s="77"/>
      <c r="F124" s="323"/>
      <c r="G124" s="71">
        <v>109581000</v>
      </c>
      <c r="H124" s="72" t="s">
        <v>57</v>
      </c>
      <c r="I124" s="73">
        <f t="shared" si="14"/>
        <v>54779000</v>
      </c>
      <c r="J124" s="74">
        <f>J118+J120+J122</f>
        <v>24300000</v>
      </c>
      <c r="K124" s="74">
        <f t="shared" si="14"/>
        <v>24300000</v>
      </c>
      <c r="L124" s="74">
        <f t="shared" si="14"/>
        <v>79079000</v>
      </c>
      <c r="M124" s="122">
        <f>L124/G121</f>
        <v>0.7216488259826065</v>
      </c>
    </row>
    <row r="125" spans="1:13" s="62" customFormat="1" ht="12.75" customHeight="1">
      <c r="A125" s="517">
        <v>12</v>
      </c>
      <c r="B125" s="405" t="s">
        <v>75</v>
      </c>
      <c r="C125" s="318">
        <v>71035</v>
      </c>
      <c r="D125" s="326" t="s">
        <v>46</v>
      </c>
      <c r="E125" s="326" t="s">
        <v>188</v>
      </c>
      <c r="F125" s="314">
        <v>2013</v>
      </c>
      <c r="G125" s="58" t="s">
        <v>47</v>
      </c>
      <c r="H125" s="59" t="s">
        <v>59</v>
      </c>
      <c r="I125" s="75"/>
      <c r="J125" s="61"/>
      <c r="K125" s="61"/>
      <c r="L125" s="61"/>
      <c r="M125" s="123"/>
    </row>
    <row r="126" spans="1:13" s="62" customFormat="1" ht="12.75">
      <c r="A126" s="518">
        <v>5.91785714285714</v>
      </c>
      <c r="B126" s="406"/>
      <c r="C126" s="319"/>
      <c r="D126" s="327"/>
      <c r="E126" s="327"/>
      <c r="F126" s="322"/>
      <c r="G126" s="520">
        <v>0</v>
      </c>
      <c r="H126" s="64" t="s">
        <v>60</v>
      </c>
      <c r="I126" s="76">
        <v>0</v>
      </c>
      <c r="J126" s="66">
        <f>3600000-200000-50000</f>
        <v>3350000</v>
      </c>
      <c r="K126" s="66">
        <v>3325499</v>
      </c>
      <c r="L126" s="66">
        <f>SUM(I126,K126)</f>
        <v>3325499</v>
      </c>
      <c r="M126" s="121"/>
    </row>
    <row r="127" spans="1:13" s="62" customFormat="1" ht="11.25" customHeight="1">
      <c r="A127" s="518">
        <v>5.95714285714285</v>
      </c>
      <c r="B127" s="406"/>
      <c r="C127" s="319"/>
      <c r="D127" s="327"/>
      <c r="E127" s="327"/>
      <c r="F127" s="322"/>
      <c r="G127" s="521"/>
      <c r="H127" s="64" t="s">
        <v>50</v>
      </c>
      <c r="I127" s="76"/>
      <c r="J127" s="66"/>
      <c r="K127" s="66"/>
      <c r="L127" s="66"/>
      <c r="M127" s="66"/>
    </row>
    <row r="128" spans="1:13" s="62" customFormat="1" ht="12.75">
      <c r="A128" s="518">
        <v>5.99642857142857</v>
      </c>
      <c r="B128" s="406"/>
      <c r="C128" s="319"/>
      <c r="D128" s="327"/>
      <c r="E128" s="327"/>
      <c r="F128" s="315"/>
      <c r="G128" s="67" t="s">
        <v>51</v>
      </c>
      <c r="H128" s="64" t="s">
        <v>52</v>
      </c>
      <c r="I128" s="76"/>
      <c r="J128" s="66"/>
      <c r="K128" s="66"/>
      <c r="L128" s="66"/>
      <c r="M128" s="66"/>
    </row>
    <row r="129" spans="1:15" s="62" customFormat="1" ht="12.75">
      <c r="A129" s="518">
        <v>6.03571428571428</v>
      </c>
      <c r="B129" s="406"/>
      <c r="C129" s="319"/>
      <c r="D129" s="327"/>
      <c r="E129" s="327"/>
      <c r="F129" s="321">
        <v>2016</v>
      </c>
      <c r="G129" s="520">
        <v>18350000</v>
      </c>
      <c r="H129" s="64" t="s">
        <v>53</v>
      </c>
      <c r="I129" s="76"/>
      <c r="J129" s="66"/>
      <c r="K129" s="66"/>
      <c r="L129" s="66"/>
      <c r="M129" s="66"/>
      <c r="O129" s="68"/>
    </row>
    <row r="130" spans="1:13" s="62" customFormat="1" ht="12.75">
      <c r="A130" s="518">
        <v>6.075</v>
      </c>
      <c r="B130" s="406"/>
      <c r="C130" s="319"/>
      <c r="D130" s="327"/>
      <c r="E130" s="327"/>
      <c r="F130" s="322"/>
      <c r="G130" s="521"/>
      <c r="H130" s="64" t="s">
        <v>54</v>
      </c>
      <c r="I130" s="76"/>
      <c r="J130" s="66"/>
      <c r="K130" s="66"/>
      <c r="L130" s="66"/>
      <c r="M130" s="66"/>
    </row>
    <row r="131" spans="1:13" s="62" customFormat="1" ht="12.75">
      <c r="A131" s="518">
        <v>6.11428571428571</v>
      </c>
      <c r="B131" s="406"/>
      <c r="C131" s="319"/>
      <c r="D131" s="327"/>
      <c r="E131" s="327"/>
      <c r="F131" s="322"/>
      <c r="G131" s="67" t="s">
        <v>55</v>
      </c>
      <c r="H131" s="64" t="s">
        <v>56</v>
      </c>
      <c r="I131" s="69">
        <f aca="true" t="shared" si="15" ref="I131:L132">I125+I127+I129</f>
        <v>0</v>
      </c>
      <c r="J131" s="70">
        <f>J125+J127+J129</f>
        <v>0</v>
      </c>
      <c r="K131" s="70">
        <f t="shared" si="15"/>
        <v>0</v>
      </c>
      <c r="L131" s="70">
        <f t="shared" si="15"/>
        <v>0</v>
      </c>
      <c r="M131" s="122"/>
    </row>
    <row r="132" spans="1:13" s="62" customFormat="1" ht="13.5" thickBot="1">
      <c r="A132" s="519">
        <v>6.15357142857142</v>
      </c>
      <c r="B132" s="348"/>
      <c r="C132" s="320"/>
      <c r="D132" s="313"/>
      <c r="E132" s="327"/>
      <c r="F132" s="323"/>
      <c r="G132" s="71">
        <v>18350000</v>
      </c>
      <c r="H132" s="72" t="s">
        <v>57</v>
      </c>
      <c r="I132" s="73">
        <f t="shared" si="15"/>
        <v>0</v>
      </c>
      <c r="J132" s="74">
        <f>J126+J128+J130</f>
        <v>3350000</v>
      </c>
      <c r="K132" s="74">
        <f t="shared" si="15"/>
        <v>3325499</v>
      </c>
      <c r="L132" s="74">
        <f t="shared" si="15"/>
        <v>3325499</v>
      </c>
      <c r="M132" s="122">
        <f>L132/G129</f>
        <v>0.18122610354223434</v>
      </c>
    </row>
    <row r="133" spans="1:13" s="62" customFormat="1" ht="12.75" customHeight="1">
      <c r="A133" s="517">
        <v>13</v>
      </c>
      <c r="B133" s="405" t="s">
        <v>73</v>
      </c>
      <c r="C133" s="318">
        <v>71035</v>
      </c>
      <c r="D133" s="326" t="s">
        <v>46</v>
      </c>
      <c r="E133" s="326" t="s">
        <v>188</v>
      </c>
      <c r="F133" s="314">
        <v>2012</v>
      </c>
      <c r="G133" s="58" t="s">
        <v>47</v>
      </c>
      <c r="H133" s="59" t="s">
        <v>59</v>
      </c>
      <c r="I133" s="75"/>
      <c r="J133" s="61"/>
      <c r="K133" s="61"/>
      <c r="L133" s="61"/>
      <c r="M133" s="61"/>
    </row>
    <row r="134" spans="1:13" s="62" customFormat="1" ht="12.75">
      <c r="A134" s="518">
        <v>6.23214285714285</v>
      </c>
      <c r="B134" s="406"/>
      <c r="C134" s="319"/>
      <c r="D134" s="327"/>
      <c r="E134" s="327"/>
      <c r="F134" s="322"/>
      <c r="G134" s="520">
        <v>0</v>
      </c>
      <c r="H134" s="64" t="s">
        <v>60</v>
      </c>
      <c r="I134" s="65">
        <v>350000</v>
      </c>
      <c r="J134" s="66">
        <v>200000</v>
      </c>
      <c r="K134" s="66">
        <v>87309</v>
      </c>
      <c r="L134" s="66">
        <f>SUM(I134,K134)</f>
        <v>437309</v>
      </c>
      <c r="M134" s="121"/>
    </row>
    <row r="135" spans="1:13" s="62" customFormat="1" ht="12.75">
      <c r="A135" s="518">
        <v>6.27142857142857</v>
      </c>
      <c r="B135" s="406"/>
      <c r="C135" s="319"/>
      <c r="D135" s="327"/>
      <c r="E135" s="327"/>
      <c r="F135" s="322"/>
      <c r="G135" s="521"/>
      <c r="H135" s="64" t="s">
        <v>50</v>
      </c>
      <c r="I135" s="76"/>
      <c r="J135" s="66"/>
      <c r="K135" s="66"/>
      <c r="L135" s="66"/>
      <c r="M135" s="66"/>
    </row>
    <row r="136" spans="1:13" s="62" customFormat="1" ht="12.75">
      <c r="A136" s="518">
        <v>6.31071428571428</v>
      </c>
      <c r="B136" s="406"/>
      <c r="C136" s="319"/>
      <c r="D136" s="327"/>
      <c r="E136" s="327"/>
      <c r="F136" s="315"/>
      <c r="G136" s="67" t="s">
        <v>51</v>
      </c>
      <c r="H136" s="64" t="s">
        <v>52</v>
      </c>
      <c r="I136" s="76"/>
      <c r="J136" s="66"/>
      <c r="K136" s="66"/>
      <c r="L136" s="66"/>
      <c r="M136" s="66"/>
    </row>
    <row r="137" spans="1:15" s="62" customFormat="1" ht="12.75">
      <c r="A137" s="518">
        <v>6.35</v>
      </c>
      <c r="B137" s="406"/>
      <c r="C137" s="319"/>
      <c r="D137" s="327"/>
      <c r="E137" s="327"/>
      <c r="F137" s="321">
        <v>2015</v>
      </c>
      <c r="G137" s="520">
        <v>1550000</v>
      </c>
      <c r="H137" s="64" t="s">
        <v>53</v>
      </c>
      <c r="I137" s="76"/>
      <c r="J137" s="66"/>
      <c r="K137" s="66"/>
      <c r="L137" s="66"/>
      <c r="M137" s="66"/>
      <c r="O137" s="68"/>
    </row>
    <row r="138" spans="1:13" s="62" customFormat="1" ht="12.75">
      <c r="A138" s="518">
        <v>6.38928571428571</v>
      </c>
      <c r="B138" s="406"/>
      <c r="C138" s="319"/>
      <c r="D138" s="327"/>
      <c r="E138" s="327"/>
      <c r="F138" s="322"/>
      <c r="G138" s="521"/>
      <c r="H138" s="64" t="s">
        <v>54</v>
      </c>
      <c r="I138" s="76"/>
      <c r="J138" s="66"/>
      <c r="K138" s="66"/>
      <c r="L138" s="66"/>
      <c r="M138" s="66"/>
    </row>
    <row r="139" spans="1:13" s="62" customFormat="1" ht="12.75">
      <c r="A139" s="518">
        <v>6.42857142857142</v>
      </c>
      <c r="B139" s="406"/>
      <c r="C139" s="319"/>
      <c r="D139" s="327"/>
      <c r="E139" s="327"/>
      <c r="F139" s="322"/>
      <c r="G139" s="67" t="s">
        <v>55</v>
      </c>
      <c r="H139" s="64" t="s">
        <v>56</v>
      </c>
      <c r="I139" s="69">
        <f aca="true" t="shared" si="16" ref="I139:L140">I133+I135+I137</f>
        <v>0</v>
      </c>
      <c r="J139" s="70">
        <f>J133+J135+J137</f>
        <v>0</v>
      </c>
      <c r="K139" s="70">
        <f t="shared" si="16"/>
        <v>0</v>
      </c>
      <c r="L139" s="70">
        <f t="shared" si="16"/>
        <v>0</v>
      </c>
      <c r="M139" s="122"/>
    </row>
    <row r="140" spans="1:13" s="62" customFormat="1" ht="13.5" thickBot="1">
      <c r="A140" s="519">
        <v>6.46785714285714</v>
      </c>
      <c r="B140" s="348"/>
      <c r="C140" s="320"/>
      <c r="D140" s="313"/>
      <c r="E140" s="313"/>
      <c r="F140" s="323"/>
      <c r="G140" s="71">
        <v>1550000</v>
      </c>
      <c r="H140" s="72" t="s">
        <v>57</v>
      </c>
      <c r="I140" s="73">
        <f t="shared" si="16"/>
        <v>350000</v>
      </c>
      <c r="J140" s="74">
        <f>J134+J136+J138</f>
        <v>200000</v>
      </c>
      <c r="K140" s="74">
        <f t="shared" si="16"/>
        <v>87309</v>
      </c>
      <c r="L140" s="74">
        <f t="shared" si="16"/>
        <v>437309</v>
      </c>
      <c r="M140" s="122">
        <f>L140/G137</f>
        <v>0.2821348387096774</v>
      </c>
    </row>
    <row r="141" spans="1:13" ht="12.75" customHeight="1">
      <c r="A141" s="517">
        <v>14</v>
      </c>
      <c r="B141" s="405" t="s">
        <v>127</v>
      </c>
      <c r="C141" s="318">
        <v>71095</v>
      </c>
      <c r="D141" s="326" t="s">
        <v>46</v>
      </c>
      <c r="E141" s="57"/>
      <c r="F141" s="314">
        <v>2013</v>
      </c>
      <c r="G141" s="58" t="s">
        <v>47</v>
      </c>
      <c r="H141" s="59" t="s">
        <v>59</v>
      </c>
      <c r="I141" s="60"/>
      <c r="J141" s="61"/>
      <c r="K141" s="61"/>
      <c r="L141" s="61"/>
      <c r="M141" s="61"/>
    </row>
    <row r="142" spans="1:13" ht="12.75">
      <c r="A142" s="518"/>
      <c r="B142" s="406"/>
      <c r="C142" s="319"/>
      <c r="D142" s="327"/>
      <c r="E142" s="63"/>
      <c r="F142" s="322"/>
      <c r="G142" s="520">
        <v>0</v>
      </c>
      <c r="H142" s="64" t="s">
        <v>60</v>
      </c>
      <c r="I142" s="65"/>
      <c r="J142" s="66">
        <v>1000000</v>
      </c>
      <c r="K142" s="66">
        <v>0</v>
      </c>
      <c r="L142" s="66">
        <f>SUM(I142,K142)</f>
        <v>0</v>
      </c>
      <c r="M142" s="121"/>
    </row>
    <row r="143" spans="1:13" ht="12.75">
      <c r="A143" s="518"/>
      <c r="B143" s="406"/>
      <c r="C143" s="319"/>
      <c r="D143" s="327"/>
      <c r="E143" s="63"/>
      <c r="F143" s="322"/>
      <c r="G143" s="521"/>
      <c r="H143" s="64" t="s">
        <v>50</v>
      </c>
      <c r="I143" s="65"/>
      <c r="J143" s="66"/>
      <c r="K143" s="66"/>
      <c r="L143" s="66"/>
      <c r="M143" s="66"/>
    </row>
    <row r="144" spans="1:13" ht="12.75">
      <c r="A144" s="518"/>
      <c r="B144" s="406"/>
      <c r="C144" s="319"/>
      <c r="D144" s="327"/>
      <c r="E144" s="63"/>
      <c r="F144" s="315"/>
      <c r="G144" s="67" t="s">
        <v>51</v>
      </c>
      <c r="H144" s="64" t="s">
        <v>52</v>
      </c>
      <c r="I144" s="65"/>
      <c r="J144" s="66"/>
      <c r="K144" s="66"/>
      <c r="L144" s="66"/>
      <c r="M144" s="66"/>
    </row>
    <row r="145" spans="1:13" ht="12.75">
      <c r="A145" s="518"/>
      <c r="B145" s="406"/>
      <c r="C145" s="319"/>
      <c r="D145" s="327"/>
      <c r="E145" s="63"/>
      <c r="F145" s="321">
        <v>2015</v>
      </c>
      <c r="G145" s="520">
        <v>3000000</v>
      </c>
      <c r="H145" s="64" t="s">
        <v>53</v>
      </c>
      <c r="I145" s="65"/>
      <c r="J145" s="66"/>
      <c r="K145" s="66"/>
      <c r="L145" s="66"/>
      <c r="M145" s="66"/>
    </row>
    <row r="146" spans="1:13" ht="11.25" customHeight="1">
      <c r="A146" s="518"/>
      <c r="B146" s="406"/>
      <c r="C146" s="319"/>
      <c r="D146" s="327"/>
      <c r="E146" s="63"/>
      <c r="F146" s="322"/>
      <c r="G146" s="521"/>
      <c r="H146" s="64" t="s">
        <v>54</v>
      </c>
      <c r="I146" s="65"/>
      <c r="J146" s="66"/>
      <c r="K146" s="66"/>
      <c r="L146" s="66"/>
      <c r="M146" s="66"/>
    </row>
    <row r="147" spans="1:13" ht="12.75">
      <c r="A147" s="518"/>
      <c r="B147" s="406"/>
      <c r="C147" s="319"/>
      <c r="D147" s="327"/>
      <c r="E147" s="63"/>
      <c r="F147" s="322"/>
      <c r="G147" s="67" t="s">
        <v>55</v>
      </c>
      <c r="H147" s="64" t="s">
        <v>56</v>
      </c>
      <c r="I147" s="69">
        <f aca="true" t="shared" si="17" ref="I147:L148">I141+I143+I145</f>
        <v>0</v>
      </c>
      <c r="J147" s="70">
        <f>J141+J143+J145</f>
        <v>0</v>
      </c>
      <c r="K147" s="70">
        <f t="shared" si="17"/>
        <v>0</v>
      </c>
      <c r="L147" s="70">
        <f t="shared" si="17"/>
        <v>0</v>
      </c>
      <c r="M147" s="122"/>
    </row>
    <row r="148" spans="1:13" ht="13.5" thickBot="1">
      <c r="A148" s="519"/>
      <c r="B148" s="348"/>
      <c r="C148" s="320"/>
      <c r="D148" s="313"/>
      <c r="E148" s="77"/>
      <c r="F148" s="323"/>
      <c r="G148" s="71">
        <v>3000000</v>
      </c>
      <c r="H148" s="72" t="s">
        <v>57</v>
      </c>
      <c r="I148" s="73">
        <f t="shared" si="17"/>
        <v>0</v>
      </c>
      <c r="J148" s="74">
        <f>J142+J144+J146</f>
        <v>1000000</v>
      </c>
      <c r="K148" s="74">
        <f t="shared" si="17"/>
        <v>0</v>
      </c>
      <c r="L148" s="74">
        <f t="shared" si="17"/>
        <v>0</v>
      </c>
      <c r="M148" s="122">
        <f>L148/G145</f>
        <v>0</v>
      </c>
    </row>
    <row r="149" spans="1:13" s="55" customFormat="1" ht="12.75" customHeight="1">
      <c r="A149" s="518">
        <v>15</v>
      </c>
      <c r="B149" s="405" t="s">
        <v>195</v>
      </c>
      <c r="C149" s="318">
        <v>75023</v>
      </c>
      <c r="D149" s="326" t="s">
        <v>46</v>
      </c>
      <c r="E149" s="57"/>
      <c r="F149" s="314">
        <v>2011</v>
      </c>
      <c r="G149" s="58" t="s">
        <v>47</v>
      </c>
      <c r="H149" s="59" t="s">
        <v>59</v>
      </c>
      <c r="I149" s="60"/>
      <c r="J149" s="61"/>
      <c r="K149" s="61"/>
      <c r="L149" s="61"/>
      <c r="M149" s="61"/>
    </row>
    <row r="150" spans="1:13" s="55" customFormat="1" ht="12.75">
      <c r="A150" s="518">
        <v>6.58571428571428</v>
      </c>
      <c r="B150" s="406"/>
      <c r="C150" s="319"/>
      <c r="D150" s="327"/>
      <c r="E150" s="63"/>
      <c r="F150" s="322"/>
      <c r="G150" s="520">
        <v>0</v>
      </c>
      <c r="H150" s="64" t="s">
        <v>60</v>
      </c>
      <c r="I150" s="65">
        <v>378736</v>
      </c>
      <c r="J150" s="66">
        <v>126246</v>
      </c>
      <c r="K150" s="66">
        <v>126245</v>
      </c>
      <c r="L150" s="66">
        <f>SUM(I150,K150)</f>
        <v>504981</v>
      </c>
      <c r="M150" s="121"/>
    </row>
    <row r="151" spans="1:13" s="55" customFormat="1" ht="12.75">
      <c r="A151" s="518">
        <v>6.625</v>
      </c>
      <c r="B151" s="406"/>
      <c r="C151" s="319"/>
      <c r="D151" s="327"/>
      <c r="E151" s="63"/>
      <c r="F151" s="322"/>
      <c r="G151" s="521"/>
      <c r="H151" s="64" t="s">
        <v>50</v>
      </c>
      <c r="I151" s="65"/>
      <c r="J151" s="66"/>
      <c r="K151" s="66"/>
      <c r="L151" s="66"/>
      <c r="M151" s="66"/>
    </row>
    <row r="152" spans="1:13" s="55" customFormat="1" ht="12.75">
      <c r="A152" s="518">
        <v>6.66428571428571</v>
      </c>
      <c r="B152" s="406"/>
      <c r="C152" s="319"/>
      <c r="D152" s="327"/>
      <c r="E152" s="63"/>
      <c r="F152" s="315"/>
      <c r="G152" s="67" t="s">
        <v>51</v>
      </c>
      <c r="H152" s="64" t="s">
        <v>52</v>
      </c>
      <c r="I152" s="65"/>
      <c r="J152" s="66"/>
      <c r="K152" s="66"/>
      <c r="L152" s="66"/>
      <c r="M152" s="66"/>
    </row>
    <row r="153" spans="1:13" s="55" customFormat="1" ht="12.75">
      <c r="A153" s="518">
        <v>6.70357142857142</v>
      </c>
      <c r="B153" s="406"/>
      <c r="C153" s="319"/>
      <c r="D153" s="327"/>
      <c r="E153" s="63"/>
      <c r="F153" s="321">
        <v>2014</v>
      </c>
      <c r="G153" s="520">
        <v>631228</v>
      </c>
      <c r="H153" s="64" t="s">
        <v>53</v>
      </c>
      <c r="I153" s="65"/>
      <c r="J153" s="66"/>
      <c r="K153" s="66"/>
      <c r="L153" s="66"/>
      <c r="M153" s="66"/>
    </row>
    <row r="154" spans="1:13" s="55" customFormat="1" ht="12.75">
      <c r="A154" s="518">
        <v>6.74285714285714</v>
      </c>
      <c r="B154" s="406"/>
      <c r="C154" s="319"/>
      <c r="D154" s="327"/>
      <c r="E154" s="63"/>
      <c r="F154" s="322"/>
      <c r="G154" s="521"/>
      <c r="H154" s="64" t="s">
        <v>54</v>
      </c>
      <c r="I154" s="65"/>
      <c r="J154" s="66"/>
      <c r="K154" s="66"/>
      <c r="L154" s="66"/>
      <c r="M154" s="66"/>
    </row>
    <row r="155" spans="1:13" s="55" customFormat="1" ht="12.75">
      <c r="A155" s="518">
        <v>6.78214285714285</v>
      </c>
      <c r="B155" s="406"/>
      <c r="C155" s="319"/>
      <c r="D155" s="327"/>
      <c r="E155" s="63"/>
      <c r="F155" s="322"/>
      <c r="G155" s="67" t="s">
        <v>55</v>
      </c>
      <c r="H155" s="64" t="s">
        <v>56</v>
      </c>
      <c r="I155" s="69">
        <f aca="true" t="shared" si="18" ref="I155:L156">I149+I151+I153</f>
        <v>0</v>
      </c>
      <c r="J155" s="70">
        <f>J149+J151+J153</f>
        <v>0</v>
      </c>
      <c r="K155" s="70">
        <f t="shared" si="18"/>
        <v>0</v>
      </c>
      <c r="L155" s="70">
        <f t="shared" si="18"/>
        <v>0</v>
      </c>
      <c r="M155" s="122"/>
    </row>
    <row r="156" spans="1:13" s="55" customFormat="1" ht="13.5" thickBot="1">
      <c r="A156" s="519">
        <v>6.82142857142857</v>
      </c>
      <c r="B156" s="348"/>
      <c r="C156" s="320"/>
      <c r="D156" s="313"/>
      <c r="E156" s="77"/>
      <c r="F156" s="323"/>
      <c r="G156" s="71">
        <v>631228</v>
      </c>
      <c r="H156" s="72" t="s">
        <v>57</v>
      </c>
      <c r="I156" s="73">
        <f t="shared" si="18"/>
        <v>378736</v>
      </c>
      <c r="J156" s="74">
        <f>J150+J152+J154</f>
        <v>126246</v>
      </c>
      <c r="K156" s="74">
        <f t="shared" si="18"/>
        <v>126245</v>
      </c>
      <c r="L156" s="74">
        <f t="shared" si="18"/>
        <v>504981</v>
      </c>
      <c r="M156" s="122">
        <f>L156/G153</f>
        <v>0.7999977821009208</v>
      </c>
    </row>
    <row r="157" spans="1:13" s="62" customFormat="1" ht="12.75" customHeight="1">
      <c r="A157" s="517">
        <v>16</v>
      </c>
      <c r="B157" s="405" t="s">
        <v>76</v>
      </c>
      <c r="C157" s="318">
        <v>80101</v>
      </c>
      <c r="D157" s="326" t="s">
        <v>46</v>
      </c>
      <c r="E157" s="326" t="s">
        <v>188</v>
      </c>
      <c r="F157" s="314">
        <v>2012</v>
      </c>
      <c r="G157" s="58" t="s">
        <v>47</v>
      </c>
      <c r="H157" s="59" t="s">
        <v>59</v>
      </c>
      <c r="I157" s="75"/>
      <c r="J157" s="61"/>
      <c r="K157" s="61"/>
      <c r="L157" s="61"/>
      <c r="M157" s="61"/>
    </row>
    <row r="158" spans="1:13" s="62" customFormat="1" ht="12.75">
      <c r="A158" s="518">
        <v>6.9</v>
      </c>
      <c r="B158" s="406"/>
      <c r="C158" s="319"/>
      <c r="D158" s="327"/>
      <c r="E158" s="327"/>
      <c r="F158" s="322"/>
      <c r="G158" s="520">
        <v>0</v>
      </c>
      <c r="H158" s="64" t="s">
        <v>60</v>
      </c>
      <c r="I158" s="65">
        <v>1000000</v>
      </c>
      <c r="J158" s="66">
        <f>15500000-1000000-159132</f>
        <v>14340868</v>
      </c>
      <c r="K158" s="66">
        <v>14267247</v>
      </c>
      <c r="L158" s="66">
        <f>SUM(I158,K158)</f>
        <v>15267247</v>
      </c>
      <c r="M158" s="121"/>
    </row>
    <row r="159" spans="1:13" s="62" customFormat="1" ht="12.75">
      <c r="A159" s="518">
        <v>6.93928571428571</v>
      </c>
      <c r="B159" s="406"/>
      <c r="C159" s="319"/>
      <c r="D159" s="327"/>
      <c r="E159" s="327"/>
      <c r="F159" s="322"/>
      <c r="G159" s="521"/>
      <c r="H159" s="64" t="s">
        <v>50</v>
      </c>
      <c r="I159" s="76"/>
      <c r="J159" s="66"/>
      <c r="K159" s="66"/>
      <c r="L159" s="66"/>
      <c r="M159" s="66"/>
    </row>
    <row r="160" spans="1:13" s="62" customFormat="1" ht="12.75">
      <c r="A160" s="518">
        <v>6.97857142857142</v>
      </c>
      <c r="B160" s="406"/>
      <c r="C160" s="319"/>
      <c r="D160" s="327"/>
      <c r="E160" s="327"/>
      <c r="F160" s="315"/>
      <c r="G160" s="67" t="s">
        <v>51</v>
      </c>
      <c r="H160" s="64" t="s">
        <v>52</v>
      </c>
      <c r="I160" s="76"/>
      <c r="J160" s="66"/>
      <c r="K160" s="66"/>
      <c r="L160" s="66"/>
      <c r="M160" s="66"/>
    </row>
    <row r="161" spans="1:14" s="62" customFormat="1" ht="12.75">
      <c r="A161" s="518">
        <v>7.01785714285714</v>
      </c>
      <c r="B161" s="406"/>
      <c r="C161" s="319"/>
      <c r="D161" s="327"/>
      <c r="E161" s="327"/>
      <c r="F161" s="321">
        <v>2015</v>
      </c>
      <c r="G161" s="520">
        <v>35340868</v>
      </c>
      <c r="H161" s="64" t="s">
        <v>53</v>
      </c>
      <c r="I161" s="76"/>
      <c r="J161" s="66"/>
      <c r="K161" s="66"/>
      <c r="L161" s="66"/>
      <c r="M161" s="66"/>
      <c r="N161" s="68"/>
    </row>
    <row r="162" spans="1:13" s="62" customFormat="1" ht="12.75">
      <c r="A162" s="518">
        <v>7.05714285714285</v>
      </c>
      <c r="B162" s="406"/>
      <c r="C162" s="319"/>
      <c r="D162" s="327"/>
      <c r="E162" s="327"/>
      <c r="F162" s="322"/>
      <c r="G162" s="521"/>
      <c r="H162" s="64" t="s">
        <v>54</v>
      </c>
      <c r="I162" s="76"/>
      <c r="J162" s="66"/>
      <c r="K162" s="66"/>
      <c r="L162" s="66"/>
      <c r="M162" s="66"/>
    </row>
    <row r="163" spans="1:13" s="62" customFormat="1" ht="12.75">
      <c r="A163" s="518">
        <v>7.09642857142857</v>
      </c>
      <c r="B163" s="406"/>
      <c r="C163" s="319"/>
      <c r="D163" s="327"/>
      <c r="E163" s="327"/>
      <c r="F163" s="322"/>
      <c r="G163" s="67" t="s">
        <v>55</v>
      </c>
      <c r="H163" s="64" t="s">
        <v>56</v>
      </c>
      <c r="I163" s="69">
        <f aca="true" t="shared" si="19" ref="I163:L164">I157+I159+I161</f>
        <v>0</v>
      </c>
      <c r="J163" s="70">
        <f>J157+J159+J161</f>
        <v>0</v>
      </c>
      <c r="K163" s="70">
        <f t="shared" si="19"/>
        <v>0</v>
      </c>
      <c r="L163" s="70">
        <f t="shared" si="19"/>
        <v>0</v>
      </c>
      <c r="M163" s="122"/>
    </row>
    <row r="164" spans="1:13" s="62" customFormat="1" ht="13.5" thickBot="1">
      <c r="A164" s="519">
        <v>7.13571428571428</v>
      </c>
      <c r="B164" s="348"/>
      <c r="C164" s="320"/>
      <c r="D164" s="313"/>
      <c r="E164" s="327"/>
      <c r="F164" s="323"/>
      <c r="G164" s="71">
        <v>35340868</v>
      </c>
      <c r="H164" s="72" t="s">
        <v>57</v>
      </c>
      <c r="I164" s="73">
        <f t="shared" si="19"/>
        <v>1000000</v>
      </c>
      <c r="J164" s="74">
        <f>J158+J160+J162</f>
        <v>14340868</v>
      </c>
      <c r="K164" s="74">
        <f t="shared" si="19"/>
        <v>14267247</v>
      </c>
      <c r="L164" s="74">
        <f t="shared" si="19"/>
        <v>15267247</v>
      </c>
      <c r="M164" s="122">
        <f>L164/G161</f>
        <v>0.43199977431227776</v>
      </c>
    </row>
    <row r="165" spans="1:13" s="62" customFormat="1" ht="12.75" customHeight="1" hidden="1">
      <c r="A165" s="517">
        <v>17</v>
      </c>
      <c r="B165" s="405" t="s">
        <v>73</v>
      </c>
      <c r="C165" s="318">
        <v>80101</v>
      </c>
      <c r="D165" s="326" t="s">
        <v>46</v>
      </c>
      <c r="E165" s="326" t="s">
        <v>188</v>
      </c>
      <c r="F165" s="314">
        <v>2013</v>
      </c>
      <c r="G165" s="58" t="s">
        <v>47</v>
      </c>
      <c r="H165" s="59" t="s">
        <v>59</v>
      </c>
      <c r="I165" s="259"/>
      <c r="J165" s="255"/>
      <c r="K165" s="255"/>
      <c r="L165" s="255"/>
      <c r="M165" s="255"/>
    </row>
    <row r="166" spans="1:13" s="62" customFormat="1" ht="12.75" hidden="1">
      <c r="A166" s="518">
        <v>7.21428571428571</v>
      </c>
      <c r="B166" s="406"/>
      <c r="C166" s="319"/>
      <c r="D166" s="327"/>
      <c r="E166" s="327"/>
      <c r="F166" s="322"/>
      <c r="G166" s="520">
        <v>0</v>
      </c>
      <c r="H166" s="64" t="s">
        <v>60</v>
      </c>
      <c r="I166" s="260"/>
      <c r="J166" s="256">
        <f>200000-200000</f>
        <v>0</v>
      </c>
      <c r="K166" s="256">
        <f>200000-200000</f>
        <v>0</v>
      </c>
      <c r="L166" s="256">
        <f>SUM(I166,K166)</f>
        <v>0</v>
      </c>
      <c r="M166" s="261">
        <f>L166/G172</f>
        <v>0</v>
      </c>
    </row>
    <row r="167" spans="1:13" s="62" customFormat="1" ht="12.75" hidden="1">
      <c r="A167" s="518">
        <v>7.25357142857142</v>
      </c>
      <c r="B167" s="406"/>
      <c r="C167" s="319"/>
      <c r="D167" s="327"/>
      <c r="E167" s="327"/>
      <c r="F167" s="322"/>
      <c r="G167" s="521"/>
      <c r="H167" s="64" t="s">
        <v>50</v>
      </c>
      <c r="I167" s="260"/>
      <c r="J167" s="256"/>
      <c r="K167" s="256"/>
      <c r="L167" s="256"/>
      <c r="M167" s="256"/>
    </row>
    <row r="168" spans="1:13" s="62" customFormat="1" ht="9.75" customHeight="1" hidden="1">
      <c r="A168" s="518">
        <v>7.29285714285714</v>
      </c>
      <c r="B168" s="406"/>
      <c r="C168" s="319"/>
      <c r="D168" s="327"/>
      <c r="E168" s="327"/>
      <c r="F168" s="315"/>
      <c r="G168" s="67" t="s">
        <v>51</v>
      </c>
      <c r="H168" s="64" t="s">
        <v>52</v>
      </c>
      <c r="I168" s="260"/>
      <c r="J168" s="256"/>
      <c r="K168" s="256"/>
      <c r="L168" s="256"/>
      <c r="M168" s="256"/>
    </row>
    <row r="169" spans="1:13" s="62" customFormat="1" ht="12.75" hidden="1">
      <c r="A169" s="518">
        <v>7.33214285714285</v>
      </c>
      <c r="B169" s="406"/>
      <c r="C169" s="319"/>
      <c r="D169" s="327"/>
      <c r="E169" s="327"/>
      <c r="F169" s="321">
        <v>2015</v>
      </c>
      <c r="G169" s="520">
        <v>400000</v>
      </c>
      <c r="H169" s="64" t="s">
        <v>53</v>
      </c>
      <c r="I169" s="260"/>
      <c r="J169" s="256"/>
      <c r="K169" s="256"/>
      <c r="L169" s="256"/>
      <c r="M169" s="256"/>
    </row>
    <row r="170" spans="1:13" s="62" customFormat="1" ht="12.75" hidden="1">
      <c r="A170" s="518">
        <v>7.37142857142857</v>
      </c>
      <c r="B170" s="406"/>
      <c r="C170" s="319"/>
      <c r="D170" s="327"/>
      <c r="E170" s="327"/>
      <c r="F170" s="322"/>
      <c r="G170" s="521"/>
      <c r="H170" s="64" t="s">
        <v>54</v>
      </c>
      <c r="I170" s="260"/>
      <c r="J170" s="256"/>
      <c r="K170" s="256"/>
      <c r="L170" s="256"/>
      <c r="M170" s="256"/>
    </row>
    <row r="171" spans="1:13" s="62" customFormat="1" ht="12.75" hidden="1">
      <c r="A171" s="518">
        <v>7.41071428571428</v>
      </c>
      <c r="B171" s="406"/>
      <c r="C171" s="319"/>
      <c r="D171" s="327"/>
      <c r="E171" s="327"/>
      <c r="F171" s="322"/>
      <c r="G171" s="67" t="s">
        <v>55</v>
      </c>
      <c r="H171" s="64" t="s">
        <v>56</v>
      </c>
      <c r="I171" s="262">
        <f aca="true" t="shared" si="20" ref="I171:L172">I165+I167+I169</f>
        <v>0</v>
      </c>
      <c r="J171" s="257">
        <f>J165+J167+J169</f>
        <v>0</v>
      </c>
      <c r="K171" s="257">
        <f t="shared" si="20"/>
        <v>0</v>
      </c>
      <c r="L171" s="257">
        <f t="shared" si="20"/>
        <v>0</v>
      </c>
      <c r="M171" s="263">
        <f>L171/G172</f>
        <v>0</v>
      </c>
    </row>
    <row r="172" spans="1:13" s="62" customFormat="1" ht="13.5" hidden="1" thickBot="1">
      <c r="A172" s="519">
        <v>7.45</v>
      </c>
      <c r="B172" s="348"/>
      <c r="C172" s="320"/>
      <c r="D172" s="313"/>
      <c r="E172" s="327"/>
      <c r="F172" s="323"/>
      <c r="G172" s="71">
        <v>400000</v>
      </c>
      <c r="H172" s="72" t="s">
        <v>57</v>
      </c>
      <c r="I172" s="264">
        <f t="shared" si="20"/>
        <v>0</v>
      </c>
      <c r="J172" s="258">
        <f>J166+J168+J170</f>
        <v>0</v>
      </c>
      <c r="K172" s="258">
        <f t="shared" si="20"/>
        <v>0</v>
      </c>
      <c r="L172" s="258">
        <f t="shared" si="20"/>
        <v>0</v>
      </c>
      <c r="M172" s="263">
        <f>L172/G172</f>
        <v>0</v>
      </c>
    </row>
    <row r="173" spans="1:13" s="62" customFormat="1" ht="12.75" customHeight="1" hidden="1">
      <c r="A173" s="517">
        <v>7.48928571428571</v>
      </c>
      <c r="B173" s="405" t="s">
        <v>77</v>
      </c>
      <c r="C173" s="318">
        <v>80120</v>
      </c>
      <c r="D173" s="326" t="s">
        <v>46</v>
      </c>
      <c r="E173" s="326" t="s">
        <v>188</v>
      </c>
      <c r="F173" s="314">
        <v>2014</v>
      </c>
      <c r="G173" s="58" t="s">
        <v>47</v>
      </c>
      <c r="H173" s="59" t="s">
        <v>59</v>
      </c>
      <c r="I173" s="75"/>
      <c r="J173" s="61"/>
      <c r="K173" s="61"/>
      <c r="L173" s="61"/>
      <c r="M173" s="61"/>
    </row>
    <row r="174" spans="1:13" s="62" customFormat="1" ht="12.75" customHeight="1" hidden="1">
      <c r="A174" s="518">
        <v>7.52857142857142</v>
      </c>
      <c r="B174" s="406"/>
      <c r="C174" s="319"/>
      <c r="D174" s="327"/>
      <c r="E174" s="327"/>
      <c r="F174" s="322"/>
      <c r="G174" s="520">
        <v>0</v>
      </c>
      <c r="H174" s="64" t="s">
        <v>60</v>
      </c>
      <c r="I174" s="76"/>
      <c r="J174" s="66"/>
      <c r="K174" s="66"/>
      <c r="L174" s="66">
        <f>SUM(I174,K174)</f>
        <v>0</v>
      </c>
      <c r="M174" s="121">
        <f>L174/G180</f>
        <v>0</v>
      </c>
    </row>
    <row r="175" spans="1:13" s="62" customFormat="1" ht="12.75" customHeight="1" hidden="1">
      <c r="A175" s="518">
        <v>7.56785714285714</v>
      </c>
      <c r="B175" s="406"/>
      <c r="C175" s="319"/>
      <c r="D175" s="327"/>
      <c r="E175" s="327"/>
      <c r="F175" s="322"/>
      <c r="G175" s="521"/>
      <c r="H175" s="64" t="s">
        <v>50</v>
      </c>
      <c r="I175" s="76"/>
      <c r="J175" s="66"/>
      <c r="K175" s="66"/>
      <c r="L175" s="66"/>
      <c r="M175" s="66"/>
    </row>
    <row r="176" spans="1:13" s="62" customFormat="1" ht="12.75" customHeight="1" hidden="1">
      <c r="A176" s="518">
        <v>7.60714285714285</v>
      </c>
      <c r="B176" s="406"/>
      <c r="C176" s="319"/>
      <c r="D176" s="327"/>
      <c r="E176" s="327"/>
      <c r="F176" s="315"/>
      <c r="G176" s="67" t="s">
        <v>51</v>
      </c>
      <c r="H176" s="64" t="s">
        <v>52</v>
      </c>
      <c r="I176" s="76"/>
      <c r="J176" s="66"/>
      <c r="K176" s="66"/>
      <c r="L176" s="66"/>
      <c r="M176" s="66"/>
    </row>
    <row r="177" spans="1:13" s="62" customFormat="1" ht="12.75" customHeight="1" hidden="1">
      <c r="A177" s="518">
        <v>7.64642857142857</v>
      </c>
      <c r="B177" s="406"/>
      <c r="C177" s="319"/>
      <c r="D177" s="327"/>
      <c r="E177" s="327"/>
      <c r="F177" s="321">
        <v>2015</v>
      </c>
      <c r="G177" s="520">
        <v>12000000</v>
      </c>
      <c r="H177" s="64" t="s">
        <v>53</v>
      </c>
      <c r="I177" s="76"/>
      <c r="J177" s="66"/>
      <c r="K177" s="66"/>
      <c r="L177" s="66"/>
      <c r="M177" s="66"/>
    </row>
    <row r="178" spans="1:13" s="62" customFormat="1" ht="12.75" customHeight="1" hidden="1">
      <c r="A178" s="518">
        <v>7.68571428571428</v>
      </c>
      <c r="B178" s="406"/>
      <c r="C178" s="319"/>
      <c r="D178" s="327"/>
      <c r="E178" s="327"/>
      <c r="F178" s="322"/>
      <c r="G178" s="521"/>
      <c r="H178" s="64" t="s">
        <v>54</v>
      </c>
      <c r="I178" s="76"/>
      <c r="J178" s="66"/>
      <c r="K178" s="66"/>
      <c r="L178" s="66"/>
      <c r="M178" s="66"/>
    </row>
    <row r="179" spans="1:15" s="62" customFormat="1" ht="12.75" customHeight="1" hidden="1">
      <c r="A179" s="518">
        <v>7.725</v>
      </c>
      <c r="B179" s="406"/>
      <c r="C179" s="319"/>
      <c r="D179" s="327"/>
      <c r="E179" s="327"/>
      <c r="F179" s="322"/>
      <c r="G179" s="67" t="s">
        <v>55</v>
      </c>
      <c r="H179" s="64" t="s">
        <v>56</v>
      </c>
      <c r="I179" s="69">
        <f aca="true" t="shared" si="21" ref="I179:L180">I173+I175+I177</f>
        <v>0</v>
      </c>
      <c r="J179" s="70">
        <f>J173+J175+J177</f>
        <v>0</v>
      </c>
      <c r="K179" s="70">
        <f t="shared" si="21"/>
        <v>0</v>
      </c>
      <c r="L179" s="70">
        <f t="shared" si="21"/>
        <v>0</v>
      </c>
      <c r="M179" s="122">
        <f>L179/G180</f>
        <v>0</v>
      </c>
      <c r="O179" s="68"/>
    </row>
    <row r="180" spans="1:13" s="62" customFormat="1" ht="13.5" customHeight="1" hidden="1" thickBot="1">
      <c r="A180" s="519">
        <v>7.76428571428571</v>
      </c>
      <c r="B180" s="348"/>
      <c r="C180" s="320"/>
      <c r="D180" s="313"/>
      <c r="E180" s="313"/>
      <c r="F180" s="323"/>
      <c r="G180" s="71">
        <v>12000000</v>
      </c>
      <c r="H180" s="72" t="s">
        <v>57</v>
      </c>
      <c r="I180" s="73">
        <f t="shared" si="21"/>
        <v>0</v>
      </c>
      <c r="J180" s="74">
        <f>J174+J176+J178</f>
        <v>0</v>
      </c>
      <c r="K180" s="74">
        <f t="shared" si="21"/>
        <v>0</v>
      </c>
      <c r="L180" s="74">
        <f t="shared" si="21"/>
        <v>0</v>
      </c>
      <c r="M180" s="122">
        <f>L180/G180</f>
        <v>0</v>
      </c>
    </row>
    <row r="181" spans="1:13" s="55" customFormat="1" ht="12.75" customHeight="1">
      <c r="A181" s="517">
        <v>18</v>
      </c>
      <c r="B181" s="405" t="s">
        <v>78</v>
      </c>
      <c r="C181" s="318">
        <v>85111</v>
      </c>
      <c r="D181" s="326" t="s">
        <v>46</v>
      </c>
      <c r="E181" s="57"/>
      <c r="F181" s="314">
        <v>2009</v>
      </c>
      <c r="G181" s="58" t="s">
        <v>47</v>
      </c>
      <c r="H181" s="59" t="s">
        <v>59</v>
      </c>
      <c r="I181" s="60"/>
      <c r="J181" s="61"/>
      <c r="K181" s="61"/>
      <c r="L181" s="61"/>
      <c r="M181" s="61"/>
    </row>
    <row r="182" spans="1:13" s="55" customFormat="1" ht="12.75">
      <c r="A182" s="518">
        <v>7.84285714285714</v>
      </c>
      <c r="B182" s="406"/>
      <c r="C182" s="319"/>
      <c r="D182" s="327"/>
      <c r="E182" s="63"/>
      <c r="F182" s="322"/>
      <c r="G182" s="520">
        <v>0</v>
      </c>
      <c r="H182" s="64" t="s">
        <v>60</v>
      </c>
      <c r="I182" s="65">
        <f>5633+16770-9305+113006-34074</f>
        <v>92030</v>
      </c>
      <c r="J182" s="66">
        <f>180646+34074</f>
        <v>214720</v>
      </c>
      <c r="K182" s="66">
        <v>214720</v>
      </c>
      <c r="L182" s="66">
        <f>SUM(I182,K182)</f>
        <v>306750</v>
      </c>
      <c r="M182" s="121"/>
    </row>
    <row r="183" spans="1:13" s="55" customFormat="1" ht="12.75">
      <c r="A183" s="518">
        <v>7.88214285714285</v>
      </c>
      <c r="B183" s="406"/>
      <c r="C183" s="319"/>
      <c r="D183" s="327"/>
      <c r="E183" s="63"/>
      <c r="F183" s="322"/>
      <c r="G183" s="521"/>
      <c r="H183" s="64" t="s">
        <v>50</v>
      </c>
      <c r="I183" s="65"/>
      <c r="J183" s="66"/>
      <c r="K183" s="66"/>
      <c r="L183" s="66"/>
      <c r="M183" s="66"/>
    </row>
    <row r="184" spans="1:13" s="55" customFormat="1" ht="12.75">
      <c r="A184" s="518">
        <v>7.92142857142857</v>
      </c>
      <c r="B184" s="406"/>
      <c r="C184" s="319"/>
      <c r="D184" s="327"/>
      <c r="E184" s="63" t="s">
        <v>196</v>
      </c>
      <c r="F184" s="315"/>
      <c r="G184" s="67" t="s">
        <v>51</v>
      </c>
      <c r="H184" s="64" t="s">
        <v>52</v>
      </c>
      <c r="I184" s="65"/>
      <c r="J184" s="66"/>
      <c r="K184" s="66"/>
      <c r="L184" s="66"/>
      <c r="M184" s="66"/>
    </row>
    <row r="185" spans="1:13" s="55" customFormat="1" ht="10.5" customHeight="1">
      <c r="A185" s="518">
        <v>7.96071428571428</v>
      </c>
      <c r="B185" s="406"/>
      <c r="C185" s="319"/>
      <c r="D185" s="327"/>
      <c r="E185" s="63"/>
      <c r="F185" s="321">
        <v>2013</v>
      </c>
      <c r="G185" s="520">
        <v>306750</v>
      </c>
      <c r="H185" s="64" t="s">
        <v>53</v>
      </c>
      <c r="I185" s="65"/>
      <c r="J185" s="66"/>
      <c r="K185" s="66"/>
      <c r="L185" s="66"/>
      <c r="M185" s="66"/>
    </row>
    <row r="186" spans="1:13" s="55" customFormat="1" ht="12.75">
      <c r="A186" s="518">
        <v>8</v>
      </c>
      <c r="B186" s="406"/>
      <c r="C186" s="319"/>
      <c r="D186" s="327"/>
      <c r="E186" s="63"/>
      <c r="F186" s="322"/>
      <c r="G186" s="521"/>
      <c r="H186" s="64" t="s">
        <v>54</v>
      </c>
      <c r="I186" s="65"/>
      <c r="J186" s="66"/>
      <c r="K186" s="66"/>
      <c r="L186" s="66"/>
      <c r="M186" s="122"/>
    </row>
    <row r="187" spans="1:13" s="55" customFormat="1" ht="9.75" customHeight="1">
      <c r="A187" s="518">
        <v>8.03928571428571</v>
      </c>
      <c r="B187" s="406"/>
      <c r="C187" s="319"/>
      <c r="D187" s="327"/>
      <c r="E187" s="63"/>
      <c r="F187" s="322"/>
      <c r="G187" s="67" t="s">
        <v>55</v>
      </c>
      <c r="H187" s="64" t="s">
        <v>56</v>
      </c>
      <c r="I187" s="69">
        <f aca="true" t="shared" si="22" ref="I187:L188">I181+I183+I185</f>
        <v>0</v>
      </c>
      <c r="J187" s="70">
        <f>J181+J183+J185</f>
        <v>0</v>
      </c>
      <c r="K187" s="70">
        <f t="shared" si="22"/>
        <v>0</v>
      </c>
      <c r="L187" s="70">
        <f t="shared" si="22"/>
        <v>0</v>
      </c>
      <c r="M187" s="122"/>
    </row>
    <row r="188" spans="1:13" s="55" customFormat="1" ht="13.5" thickBot="1">
      <c r="A188" s="519">
        <v>8.07857142857143</v>
      </c>
      <c r="B188" s="348"/>
      <c r="C188" s="320"/>
      <c r="D188" s="313"/>
      <c r="E188" s="77"/>
      <c r="F188" s="323"/>
      <c r="G188" s="71">
        <v>306750</v>
      </c>
      <c r="H188" s="72" t="s">
        <v>57</v>
      </c>
      <c r="I188" s="73">
        <f t="shared" si="22"/>
        <v>92030</v>
      </c>
      <c r="J188" s="74">
        <f>J182+J184+J186</f>
        <v>214720</v>
      </c>
      <c r="K188" s="74">
        <f t="shared" si="22"/>
        <v>214720</v>
      </c>
      <c r="L188" s="74">
        <f t="shared" si="22"/>
        <v>306750</v>
      </c>
      <c r="M188" s="122">
        <f>L188/G185</f>
        <v>1</v>
      </c>
    </row>
    <row r="189" spans="1:13" s="62" customFormat="1" ht="12.75" customHeight="1">
      <c r="A189" s="517">
        <v>19</v>
      </c>
      <c r="B189" s="405" t="s">
        <v>80</v>
      </c>
      <c r="C189" s="318">
        <v>90001</v>
      </c>
      <c r="D189" s="326" t="s">
        <v>46</v>
      </c>
      <c r="E189" s="326" t="s">
        <v>188</v>
      </c>
      <c r="F189" s="314">
        <v>2013</v>
      </c>
      <c r="G189" s="58" t="s">
        <v>47</v>
      </c>
      <c r="H189" s="59" t="s">
        <v>59</v>
      </c>
      <c r="I189" s="75"/>
      <c r="J189" s="61"/>
      <c r="K189" s="61"/>
      <c r="L189" s="61"/>
      <c r="M189" s="61"/>
    </row>
    <row r="190" spans="1:13" s="62" customFormat="1" ht="12.75">
      <c r="A190" s="518"/>
      <c r="B190" s="406"/>
      <c r="C190" s="319"/>
      <c r="D190" s="327"/>
      <c r="E190" s="327"/>
      <c r="F190" s="322"/>
      <c r="G190" s="520">
        <v>0</v>
      </c>
      <c r="H190" s="64" t="s">
        <v>60</v>
      </c>
      <c r="I190" s="76"/>
      <c r="J190" s="66">
        <f>100000</f>
        <v>100000</v>
      </c>
      <c r="K190" s="66">
        <v>65100</v>
      </c>
      <c r="L190" s="66">
        <f>SUM(I190,K190)</f>
        <v>65100</v>
      </c>
      <c r="M190" s="121"/>
    </row>
    <row r="191" spans="1:13" s="62" customFormat="1" ht="12.75">
      <c r="A191" s="518"/>
      <c r="B191" s="406"/>
      <c r="C191" s="319"/>
      <c r="D191" s="327"/>
      <c r="E191" s="327"/>
      <c r="F191" s="322"/>
      <c r="G191" s="521"/>
      <c r="H191" s="64" t="s">
        <v>50</v>
      </c>
      <c r="I191" s="76"/>
      <c r="J191" s="66"/>
      <c r="K191" s="66"/>
      <c r="L191" s="66"/>
      <c r="M191" s="66"/>
    </row>
    <row r="192" spans="1:15" s="62" customFormat="1" ht="12.75">
      <c r="A192" s="518"/>
      <c r="B192" s="406"/>
      <c r="C192" s="319"/>
      <c r="D192" s="327"/>
      <c r="E192" s="327"/>
      <c r="F192" s="315"/>
      <c r="G192" s="67" t="s">
        <v>51</v>
      </c>
      <c r="H192" s="64" t="s">
        <v>52</v>
      </c>
      <c r="I192" s="76"/>
      <c r="J192" s="66"/>
      <c r="K192" s="66"/>
      <c r="L192" s="66"/>
      <c r="M192" s="66"/>
      <c r="O192" s="68"/>
    </row>
    <row r="193" spans="1:13" s="62" customFormat="1" ht="12.75">
      <c r="A193" s="518"/>
      <c r="B193" s="406"/>
      <c r="C193" s="319"/>
      <c r="D193" s="327"/>
      <c r="E193" s="327"/>
      <c r="F193" s="321">
        <v>2016</v>
      </c>
      <c r="G193" s="520">
        <v>30100000</v>
      </c>
      <c r="H193" s="64" t="s">
        <v>53</v>
      </c>
      <c r="I193" s="76"/>
      <c r="J193" s="66"/>
      <c r="K193" s="66"/>
      <c r="L193" s="66"/>
      <c r="M193" s="66"/>
    </row>
    <row r="194" spans="1:13" s="62" customFormat="1" ht="12.75">
      <c r="A194" s="518"/>
      <c r="B194" s="406"/>
      <c r="C194" s="319"/>
      <c r="D194" s="327"/>
      <c r="E194" s="327"/>
      <c r="F194" s="322"/>
      <c r="G194" s="521"/>
      <c r="H194" s="64" t="s">
        <v>54</v>
      </c>
      <c r="I194" s="76"/>
      <c r="J194" s="66"/>
      <c r="K194" s="66"/>
      <c r="L194" s="66"/>
      <c r="M194" s="66"/>
    </row>
    <row r="195" spans="1:13" s="62" customFormat="1" ht="12.75">
      <c r="A195" s="518"/>
      <c r="B195" s="406"/>
      <c r="C195" s="319"/>
      <c r="D195" s="327"/>
      <c r="E195" s="327"/>
      <c r="F195" s="322"/>
      <c r="G195" s="67" t="s">
        <v>55</v>
      </c>
      <c r="H195" s="64" t="s">
        <v>56</v>
      </c>
      <c r="I195" s="69">
        <f aca="true" t="shared" si="23" ref="I195:L196">I189+I191+I193</f>
        <v>0</v>
      </c>
      <c r="J195" s="70">
        <f>J189+J191+J193</f>
        <v>0</v>
      </c>
      <c r="K195" s="70">
        <f t="shared" si="23"/>
        <v>0</v>
      </c>
      <c r="L195" s="70">
        <f t="shared" si="23"/>
        <v>0</v>
      </c>
      <c r="M195" s="122"/>
    </row>
    <row r="196" spans="1:13" s="62" customFormat="1" ht="13.5" thickBot="1">
      <c r="A196" s="519"/>
      <c r="B196" s="348"/>
      <c r="C196" s="320"/>
      <c r="D196" s="313"/>
      <c r="E196" s="327"/>
      <c r="F196" s="323"/>
      <c r="G196" s="71">
        <v>30100000</v>
      </c>
      <c r="H196" s="72" t="s">
        <v>57</v>
      </c>
      <c r="I196" s="73">
        <f t="shared" si="23"/>
        <v>0</v>
      </c>
      <c r="J196" s="74">
        <f>J190+J192+J194</f>
        <v>100000</v>
      </c>
      <c r="K196" s="74">
        <f t="shared" si="23"/>
        <v>65100</v>
      </c>
      <c r="L196" s="74">
        <f t="shared" si="23"/>
        <v>65100</v>
      </c>
      <c r="M196" s="122">
        <f>L196/G193</f>
        <v>0.0021627906976744186</v>
      </c>
    </row>
    <row r="197" spans="1:13" s="62" customFormat="1" ht="12.75" customHeight="1">
      <c r="A197" s="518">
        <v>20</v>
      </c>
      <c r="B197" s="405" t="s">
        <v>197</v>
      </c>
      <c r="C197" s="318">
        <v>90001</v>
      </c>
      <c r="D197" s="326" t="s">
        <v>46</v>
      </c>
      <c r="E197" s="326" t="s">
        <v>188</v>
      </c>
      <c r="F197" s="314">
        <v>2012</v>
      </c>
      <c r="G197" s="58" t="s">
        <v>47</v>
      </c>
      <c r="H197" s="59" t="s">
        <v>59</v>
      </c>
      <c r="I197" s="75"/>
      <c r="J197" s="61"/>
      <c r="K197" s="61"/>
      <c r="L197" s="61"/>
      <c r="M197" s="61"/>
    </row>
    <row r="198" spans="1:13" s="62" customFormat="1" ht="12.75">
      <c r="A198" s="518">
        <v>8.19642857142857</v>
      </c>
      <c r="B198" s="406"/>
      <c r="C198" s="319"/>
      <c r="D198" s="327"/>
      <c r="E198" s="327"/>
      <c r="F198" s="322"/>
      <c r="G198" s="520">
        <v>0</v>
      </c>
      <c r="H198" s="64" t="s">
        <v>60</v>
      </c>
      <c r="I198" s="65">
        <v>704404</v>
      </c>
      <c r="J198" s="66">
        <f>800000+1188268+300000</f>
        <v>2288268</v>
      </c>
      <c r="K198" s="66">
        <v>1830158</v>
      </c>
      <c r="L198" s="66">
        <f>SUM(I198,K198)</f>
        <v>2534562</v>
      </c>
      <c r="M198" s="121"/>
    </row>
    <row r="199" spans="1:13" s="62" customFormat="1" ht="12" customHeight="1">
      <c r="A199" s="518">
        <v>8.23571428571428</v>
      </c>
      <c r="B199" s="406"/>
      <c r="C199" s="319"/>
      <c r="D199" s="327"/>
      <c r="E199" s="327"/>
      <c r="F199" s="322"/>
      <c r="G199" s="521"/>
      <c r="H199" s="64" t="s">
        <v>50</v>
      </c>
      <c r="I199" s="76"/>
      <c r="J199" s="66"/>
      <c r="K199" s="66"/>
      <c r="L199" s="66"/>
      <c r="M199" s="66"/>
    </row>
    <row r="200" spans="1:13" s="62" customFormat="1" ht="12.75">
      <c r="A200" s="518">
        <v>8.27500000000001</v>
      </c>
      <c r="B200" s="406"/>
      <c r="C200" s="319"/>
      <c r="D200" s="327"/>
      <c r="E200" s="327"/>
      <c r="F200" s="315"/>
      <c r="G200" s="67" t="s">
        <v>51</v>
      </c>
      <c r="H200" s="64" t="s">
        <v>52</v>
      </c>
      <c r="I200" s="76"/>
      <c r="J200" s="66"/>
      <c r="K200" s="66"/>
      <c r="L200" s="66"/>
      <c r="M200" s="66"/>
    </row>
    <row r="201" spans="1:13" s="62" customFormat="1" ht="12" customHeight="1">
      <c r="A201" s="518">
        <v>8.31428571428571</v>
      </c>
      <c r="B201" s="406"/>
      <c r="C201" s="319"/>
      <c r="D201" s="327"/>
      <c r="E201" s="327"/>
      <c r="F201" s="321">
        <v>2014</v>
      </c>
      <c r="G201" s="520">
        <v>4492672</v>
      </c>
      <c r="H201" s="64" t="s">
        <v>53</v>
      </c>
      <c r="I201" s="76"/>
      <c r="J201" s="66"/>
      <c r="K201" s="66"/>
      <c r="L201" s="66"/>
      <c r="M201" s="66"/>
    </row>
    <row r="202" spans="1:13" s="62" customFormat="1" ht="9.75" customHeight="1">
      <c r="A202" s="518">
        <v>8.35357142857142</v>
      </c>
      <c r="B202" s="406"/>
      <c r="C202" s="319"/>
      <c r="D202" s="327"/>
      <c r="E202" s="327"/>
      <c r="F202" s="322"/>
      <c r="G202" s="521"/>
      <c r="H202" s="64" t="s">
        <v>54</v>
      </c>
      <c r="I202" s="76"/>
      <c r="J202" s="66"/>
      <c r="K202" s="66"/>
      <c r="L202" s="66"/>
      <c r="M202" s="66"/>
    </row>
    <row r="203" spans="1:13" s="62" customFormat="1" ht="12.75">
      <c r="A203" s="518">
        <v>8.39285714285714</v>
      </c>
      <c r="B203" s="406"/>
      <c r="C203" s="319"/>
      <c r="D203" s="327"/>
      <c r="E203" s="327"/>
      <c r="F203" s="322"/>
      <c r="G203" s="67" t="s">
        <v>55</v>
      </c>
      <c r="H203" s="64" t="s">
        <v>56</v>
      </c>
      <c r="I203" s="69">
        <f aca="true" t="shared" si="24" ref="I203:L204">I197+I199+I201</f>
        <v>0</v>
      </c>
      <c r="J203" s="70">
        <f>J197+J199+J201</f>
        <v>0</v>
      </c>
      <c r="K203" s="70">
        <f t="shared" si="24"/>
        <v>0</v>
      </c>
      <c r="L203" s="70">
        <f t="shared" si="24"/>
        <v>0</v>
      </c>
      <c r="M203" s="122"/>
    </row>
    <row r="204" spans="1:13" s="62" customFormat="1" ht="13.5" thickBot="1">
      <c r="A204" s="519">
        <v>8.43214285714285</v>
      </c>
      <c r="B204" s="348"/>
      <c r="C204" s="320"/>
      <c r="D204" s="313"/>
      <c r="E204" s="327"/>
      <c r="F204" s="323"/>
      <c r="G204" s="71">
        <v>4492672</v>
      </c>
      <c r="H204" s="72" t="s">
        <v>57</v>
      </c>
      <c r="I204" s="73">
        <f t="shared" si="24"/>
        <v>704404</v>
      </c>
      <c r="J204" s="74">
        <f>J198+J200+J202</f>
        <v>2288268</v>
      </c>
      <c r="K204" s="74">
        <f t="shared" si="24"/>
        <v>1830158</v>
      </c>
      <c r="L204" s="74">
        <f t="shared" si="24"/>
        <v>2534562</v>
      </c>
      <c r="M204" s="122">
        <f>L204/G201</f>
        <v>0.5641546945781931</v>
      </c>
    </row>
    <row r="205" spans="1:13" s="62" customFormat="1" ht="12.75" customHeight="1">
      <c r="A205" s="517">
        <v>21</v>
      </c>
      <c r="B205" s="406" t="s">
        <v>73</v>
      </c>
      <c r="C205" s="319">
        <v>90001</v>
      </c>
      <c r="D205" s="327" t="s">
        <v>46</v>
      </c>
      <c r="E205" s="326" t="s">
        <v>188</v>
      </c>
      <c r="F205" s="322">
        <v>2012</v>
      </c>
      <c r="G205" s="58" t="s">
        <v>47</v>
      </c>
      <c r="H205" s="78" t="s">
        <v>59</v>
      </c>
      <c r="I205" s="84"/>
      <c r="J205" s="79"/>
      <c r="K205" s="79"/>
      <c r="L205" s="79"/>
      <c r="M205" s="79"/>
    </row>
    <row r="206" spans="1:13" s="62" customFormat="1" ht="12.75">
      <c r="A206" s="518">
        <v>8.51071428571428</v>
      </c>
      <c r="B206" s="406"/>
      <c r="C206" s="319"/>
      <c r="D206" s="327"/>
      <c r="E206" s="327"/>
      <c r="F206" s="322"/>
      <c r="G206" s="520">
        <v>0</v>
      </c>
      <c r="H206" s="64" t="s">
        <v>60</v>
      </c>
      <c r="I206" s="65">
        <v>500000</v>
      </c>
      <c r="J206" s="66">
        <v>350000</v>
      </c>
      <c r="K206" s="66">
        <v>277592</v>
      </c>
      <c r="L206" s="66">
        <f>SUM(I206,K206)</f>
        <v>777592</v>
      </c>
      <c r="M206" s="121"/>
    </row>
    <row r="207" spans="1:13" s="62" customFormat="1" ht="12.75">
      <c r="A207" s="518">
        <v>8.55</v>
      </c>
      <c r="B207" s="406"/>
      <c r="C207" s="319"/>
      <c r="D207" s="327"/>
      <c r="E207" s="327"/>
      <c r="F207" s="322"/>
      <c r="G207" s="521"/>
      <c r="H207" s="64" t="s">
        <v>50</v>
      </c>
      <c r="I207" s="76"/>
      <c r="J207" s="66"/>
      <c r="K207" s="66"/>
      <c r="L207" s="66"/>
      <c r="M207" s="66"/>
    </row>
    <row r="208" spans="1:13" s="62" customFormat="1" ht="12.75">
      <c r="A208" s="518">
        <v>8.58928571428572</v>
      </c>
      <c r="B208" s="406"/>
      <c r="C208" s="319"/>
      <c r="D208" s="327"/>
      <c r="E208" s="327"/>
      <c r="F208" s="315"/>
      <c r="G208" s="67" t="s">
        <v>51</v>
      </c>
      <c r="H208" s="64" t="s">
        <v>52</v>
      </c>
      <c r="I208" s="76"/>
      <c r="J208" s="66"/>
      <c r="K208" s="66"/>
      <c r="L208" s="66"/>
      <c r="M208" s="66"/>
    </row>
    <row r="209" spans="1:13" s="62" customFormat="1" ht="12.75">
      <c r="A209" s="518">
        <v>8.62857142857142</v>
      </c>
      <c r="B209" s="406"/>
      <c r="C209" s="319"/>
      <c r="D209" s="327"/>
      <c r="E209" s="327"/>
      <c r="F209" s="321">
        <v>2016</v>
      </c>
      <c r="G209" s="520">
        <v>2350000</v>
      </c>
      <c r="H209" s="64" t="s">
        <v>53</v>
      </c>
      <c r="I209" s="76"/>
      <c r="J209" s="66"/>
      <c r="K209" s="66"/>
      <c r="L209" s="66"/>
      <c r="M209" s="66"/>
    </row>
    <row r="210" spans="1:14" s="62" customFormat="1" ht="12.75">
      <c r="A210" s="518">
        <v>8.66785714285714</v>
      </c>
      <c r="B210" s="406"/>
      <c r="C210" s="319"/>
      <c r="D210" s="327"/>
      <c r="E210" s="327"/>
      <c r="F210" s="322"/>
      <c r="G210" s="521"/>
      <c r="H210" s="64" t="s">
        <v>54</v>
      </c>
      <c r="I210" s="76"/>
      <c r="J210" s="66"/>
      <c r="K210" s="66"/>
      <c r="L210" s="66"/>
      <c r="M210" s="66"/>
      <c r="N210" s="68"/>
    </row>
    <row r="211" spans="1:13" s="62" customFormat="1" ht="12.75">
      <c r="A211" s="518">
        <v>8.70714285714286</v>
      </c>
      <c r="B211" s="406"/>
      <c r="C211" s="319"/>
      <c r="D211" s="327"/>
      <c r="E211" s="327"/>
      <c r="F211" s="322"/>
      <c r="G211" s="67" t="s">
        <v>55</v>
      </c>
      <c r="H211" s="64" t="s">
        <v>56</v>
      </c>
      <c r="I211" s="69">
        <f aca="true" t="shared" si="25" ref="I211:L212">I205+I207+I209</f>
        <v>0</v>
      </c>
      <c r="J211" s="70">
        <f>J205+J207+J209</f>
        <v>0</v>
      </c>
      <c r="K211" s="70">
        <f t="shared" si="25"/>
        <v>0</v>
      </c>
      <c r="L211" s="70">
        <f t="shared" si="25"/>
        <v>0</v>
      </c>
      <c r="M211" s="122"/>
    </row>
    <row r="212" spans="1:13" s="62" customFormat="1" ht="13.5" thickBot="1">
      <c r="A212" s="519">
        <v>8.74642857142857</v>
      </c>
      <c r="B212" s="348"/>
      <c r="C212" s="320"/>
      <c r="D212" s="313"/>
      <c r="E212" s="327"/>
      <c r="F212" s="323"/>
      <c r="G212" s="71">
        <v>2350000</v>
      </c>
      <c r="H212" s="72" t="s">
        <v>57</v>
      </c>
      <c r="I212" s="73">
        <f t="shared" si="25"/>
        <v>500000</v>
      </c>
      <c r="J212" s="74">
        <f>J206+J208+J210</f>
        <v>350000</v>
      </c>
      <c r="K212" s="74">
        <f t="shared" si="25"/>
        <v>277592</v>
      </c>
      <c r="L212" s="74">
        <f t="shared" si="25"/>
        <v>777592</v>
      </c>
      <c r="M212" s="122">
        <f>L212/G209</f>
        <v>0.3308902127659574</v>
      </c>
    </row>
    <row r="213" spans="1:13" s="62" customFormat="1" ht="12.75" customHeight="1" hidden="1">
      <c r="A213" s="517">
        <v>8.78571428571428</v>
      </c>
      <c r="B213" s="405" t="s">
        <v>81</v>
      </c>
      <c r="C213" s="318">
        <v>90001</v>
      </c>
      <c r="D213" s="326" t="s">
        <v>46</v>
      </c>
      <c r="E213" s="326" t="s">
        <v>188</v>
      </c>
      <c r="F213" s="314">
        <v>2014</v>
      </c>
      <c r="G213" s="58" t="s">
        <v>47</v>
      </c>
      <c r="H213" s="59" t="s">
        <v>59</v>
      </c>
      <c r="I213" s="75"/>
      <c r="J213" s="61"/>
      <c r="K213" s="61"/>
      <c r="L213" s="61"/>
      <c r="M213" s="61"/>
    </row>
    <row r="214" spans="1:13" s="62" customFormat="1" ht="11.25" customHeight="1" hidden="1">
      <c r="A214" s="518">
        <v>8.825</v>
      </c>
      <c r="B214" s="406"/>
      <c r="C214" s="319"/>
      <c r="D214" s="327"/>
      <c r="E214" s="327"/>
      <c r="F214" s="322"/>
      <c r="G214" s="520">
        <v>0</v>
      </c>
      <c r="H214" s="64" t="s">
        <v>60</v>
      </c>
      <c r="I214" s="76"/>
      <c r="J214" s="66"/>
      <c r="K214" s="66"/>
      <c r="L214" s="66">
        <f>SUM(I214,K214)</f>
        <v>0</v>
      </c>
      <c r="M214" s="121">
        <f>L214/G220</f>
        <v>0</v>
      </c>
    </row>
    <row r="215" spans="1:13" s="62" customFormat="1" ht="12.75" customHeight="1" hidden="1">
      <c r="A215" s="518">
        <v>8.86428571428571</v>
      </c>
      <c r="B215" s="406"/>
      <c r="C215" s="319"/>
      <c r="D215" s="327"/>
      <c r="E215" s="327"/>
      <c r="F215" s="322"/>
      <c r="G215" s="521"/>
      <c r="H215" s="64" t="s">
        <v>50</v>
      </c>
      <c r="I215" s="76"/>
      <c r="J215" s="66"/>
      <c r="K215" s="66"/>
      <c r="L215" s="66"/>
      <c r="M215" s="66"/>
    </row>
    <row r="216" spans="1:13" s="62" customFormat="1" ht="12.75" customHeight="1" hidden="1">
      <c r="A216" s="518">
        <v>8.90357142857142</v>
      </c>
      <c r="B216" s="406"/>
      <c r="C216" s="319"/>
      <c r="D216" s="327"/>
      <c r="E216" s="327"/>
      <c r="F216" s="315"/>
      <c r="G216" s="67" t="s">
        <v>51</v>
      </c>
      <c r="H216" s="64" t="s">
        <v>52</v>
      </c>
      <c r="I216" s="76"/>
      <c r="J216" s="66"/>
      <c r="K216" s="66"/>
      <c r="L216" s="66"/>
      <c r="M216" s="66"/>
    </row>
    <row r="217" spans="1:13" s="62" customFormat="1" ht="12.75" customHeight="1" hidden="1">
      <c r="A217" s="518">
        <v>8.94285714285714</v>
      </c>
      <c r="B217" s="406"/>
      <c r="C217" s="319"/>
      <c r="D217" s="327"/>
      <c r="E217" s="327"/>
      <c r="F217" s="321">
        <v>2016</v>
      </c>
      <c r="G217" s="520">
        <v>300000</v>
      </c>
      <c r="H217" s="64" t="s">
        <v>53</v>
      </c>
      <c r="I217" s="76"/>
      <c r="J217" s="66"/>
      <c r="K217" s="66"/>
      <c r="L217" s="66"/>
      <c r="M217" s="66"/>
    </row>
    <row r="218" spans="1:13" s="62" customFormat="1" ht="12.75" customHeight="1" hidden="1">
      <c r="A218" s="518">
        <v>8.98214285714285</v>
      </c>
      <c r="B218" s="406"/>
      <c r="C218" s="319"/>
      <c r="D218" s="327"/>
      <c r="E218" s="327"/>
      <c r="F218" s="322"/>
      <c r="G218" s="521"/>
      <c r="H218" s="64" t="s">
        <v>54</v>
      </c>
      <c r="I218" s="76"/>
      <c r="J218" s="66"/>
      <c r="K218" s="66"/>
      <c r="L218" s="66"/>
      <c r="M218" s="66"/>
    </row>
    <row r="219" spans="1:13" s="62" customFormat="1" ht="12.75" customHeight="1" hidden="1">
      <c r="A219" s="518">
        <v>9.02142857142857</v>
      </c>
      <c r="B219" s="406"/>
      <c r="C219" s="319"/>
      <c r="D219" s="327"/>
      <c r="E219" s="327"/>
      <c r="F219" s="322"/>
      <c r="G219" s="67" t="s">
        <v>55</v>
      </c>
      <c r="H219" s="64" t="s">
        <v>56</v>
      </c>
      <c r="I219" s="69">
        <f aca="true" t="shared" si="26" ref="I219:L220">I213+I215+I217</f>
        <v>0</v>
      </c>
      <c r="J219" s="70">
        <f>J213+J215+J217</f>
        <v>0</v>
      </c>
      <c r="K219" s="70">
        <f t="shared" si="26"/>
        <v>0</v>
      </c>
      <c r="L219" s="70">
        <f t="shared" si="26"/>
        <v>0</v>
      </c>
      <c r="M219" s="122">
        <f>L219/G220</f>
        <v>0</v>
      </c>
    </row>
    <row r="220" spans="1:13" s="62" customFormat="1" ht="12.75" customHeight="1" hidden="1" thickBot="1">
      <c r="A220" s="519">
        <v>9.06071428571428</v>
      </c>
      <c r="B220" s="348"/>
      <c r="C220" s="320"/>
      <c r="D220" s="313"/>
      <c r="E220" s="327"/>
      <c r="F220" s="323"/>
      <c r="G220" s="71">
        <v>300000</v>
      </c>
      <c r="H220" s="72" t="s">
        <v>57</v>
      </c>
      <c r="I220" s="73">
        <f t="shared" si="26"/>
        <v>0</v>
      </c>
      <c r="J220" s="74">
        <f>J214+J216+J218</f>
        <v>0</v>
      </c>
      <c r="K220" s="74">
        <f t="shared" si="26"/>
        <v>0</v>
      </c>
      <c r="L220" s="74">
        <f t="shared" si="26"/>
        <v>0</v>
      </c>
      <c r="M220" s="122">
        <f>L220/G220</f>
        <v>0</v>
      </c>
    </row>
    <row r="221" spans="1:38" s="55" customFormat="1" ht="10.5" customHeight="1">
      <c r="A221" s="517">
        <v>22</v>
      </c>
      <c r="B221" s="405" t="s">
        <v>225</v>
      </c>
      <c r="C221" s="318">
        <v>90004</v>
      </c>
      <c r="D221" s="326" t="s">
        <v>46</v>
      </c>
      <c r="E221" s="57"/>
      <c r="F221" s="314">
        <v>2012</v>
      </c>
      <c r="G221" s="85" t="s">
        <v>47</v>
      </c>
      <c r="H221" s="59" t="s">
        <v>59</v>
      </c>
      <c r="I221" s="60"/>
      <c r="J221" s="61"/>
      <c r="K221" s="61"/>
      <c r="L221" s="61"/>
      <c r="M221" s="61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538"/>
    </row>
    <row r="222" spans="1:38" s="55" customFormat="1" ht="12.75">
      <c r="A222" s="518">
        <v>9.13928571428571</v>
      </c>
      <c r="B222" s="406"/>
      <c r="C222" s="319"/>
      <c r="D222" s="327"/>
      <c r="E222" s="63"/>
      <c r="F222" s="322"/>
      <c r="G222" s="324">
        <v>162885</v>
      </c>
      <c r="H222" s="64" t="s">
        <v>60</v>
      </c>
      <c r="I222" s="65">
        <v>770837</v>
      </c>
      <c r="J222" s="66">
        <v>695130</v>
      </c>
      <c r="K222" s="66">
        <v>695121</v>
      </c>
      <c r="L222" s="66">
        <f>SUM(I222,K222)</f>
        <v>1465958</v>
      </c>
      <c r="M222" s="121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538"/>
    </row>
    <row r="223" spans="1:38" s="55" customFormat="1" ht="12.75">
      <c r="A223" s="518">
        <v>9.17857142857142</v>
      </c>
      <c r="B223" s="406"/>
      <c r="C223" s="319"/>
      <c r="D223" s="327"/>
      <c r="E223" s="63"/>
      <c r="F223" s="322"/>
      <c r="G223" s="325"/>
      <c r="H223" s="64" t="s">
        <v>50</v>
      </c>
      <c r="I223" s="65"/>
      <c r="J223" s="66"/>
      <c r="K223" s="66"/>
      <c r="L223" s="66"/>
      <c r="M223" s="6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538"/>
    </row>
    <row r="224" spans="1:38" s="55" customFormat="1" ht="12.75">
      <c r="A224" s="518">
        <v>9.21785714285715</v>
      </c>
      <c r="B224" s="406"/>
      <c r="C224" s="319"/>
      <c r="D224" s="327"/>
      <c r="E224" s="63"/>
      <c r="F224" s="315"/>
      <c r="G224" s="87" t="s">
        <v>51</v>
      </c>
      <c r="H224" s="64" t="s">
        <v>52</v>
      </c>
      <c r="I224" s="65"/>
      <c r="J224" s="66"/>
      <c r="K224" s="66"/>
      <c r="L224" s="66"/>
      <c r="M224" s="6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538"/>
    </row>
    <row r="225" spans="1:38" s="55" customFormat="1" ht="12.75">
      <c r="A225" s="518">
        <v>9.25714285714285</v>
      </c>
      <c r="B225" s="406"/>
      <c r="C225" s="319"/>
      <c r="D225" s="327"/>
      <c r="E225" s="63" t="s">
        <v>226</v>
      </c>
      <c r="F225" s="321">
        <v>2015</v>
      </c>
      <c r="G225" s="324">
        <v>1465967</v>
      </c>
      <c r="H225" s="64" t="s">
        <v>53</v>
      </c>
      <c r="I225" s="65"/>
      <c r="J225" s="66"/>
      <c r="K225" s="66"/>
      <c r="L225" s="66"/>
      <c r="M225" s="6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538"/>
    </row>
    <row r="226" spans="1:38" s="55" customFormat="1" ht="12.75">
      <c r="A226" s="518">
        <v>9.29642857142857</v>
      </c>
      <c r="B226" s="406"/>
      <c r="C226" s="319"/>
      <c r="D226" s="327"/>
      <c r="E226" s="63"/>
      <c r="F226" s="322"/>
      <c r="G226" s="325"/>
      <c r="H226" s="64" t="s">
        <v>54</v>
      </c>
      <c r="I226" s="65"/>
      <c r="J226" s="66"/>
      <c r="K226" s="66"/>
      <c r="L226" s="66"/>
      <c r="M226" s="6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538"/>
    </row>
    <row r="227" spans="1:38" s="55" customFormat="1" ht="12.75">
      <c r="A227" s="518">
        <v>9.33571428571429</v>
      </c>
      <c r="B227" s="406"/>
      <c r="C227" s="319"/>
      <c r="D227" s="327"/>
      <c r="E227" s="63"/>
      <c r="F227" s="322"/>
      <c r="G227" s="87" t="s">
        <v>55</v>
      </c>
      <c r="H227" s="64" t="s">
        <v>56</v>
      </c>
      <c r="I227" s="69">
        <f aca="true" t="shared" si="27" ref="I227:L228">I221+I223+I225</f>
        <v>0</v>
      </c>
      <c r="J227" s="70">
        <f>J221+J223+J225</f>
        <v>0</v>
      </c>
      <c r="K227" s="70">
        <f t="shared" si="27"/>
        <v>0</v>
      </c>
      <c r="L227" s="70">
        <f t="shared" si="27"/>
        <v>0</v>
      </c>
      <c r="M227" s="122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538"/>
    </row>
    <row r="228" spans="1:38" s="55" customFormat="1" ht="13.5" thickBot="1">
      <c r="A228" s="519">
        <v>9.375</v>
      </c>
      <c r="B228" s="348"/>
      <c r="C228" s="320"/>
      <c r="D228" s="327"/>
      <c r="E228" s="63"/>
      <c r="F228" s="323"/>
      <c r="G228" s="89">
        <v>1628852</v>
      </c>
      <c r="H228" s="72" t="s">
        <v>57</v>
      </c>
      <c r="I228" s="73">
        <f t="shared" si="27"/>
        <v>770837</v>
      </c>
      <c r="J228" s="74">
        <f>J222+J224+J226</f>
        <v>695130</v>
      </c>
      <c r="K228" s="74">
        <f t="shared" si="27"/>
        <v>695121</v>
      </c>
      <c r="L228" s="74">
        <f t="shared" si="27"/>
        <v>1465958</v>
      </c>
      <c r="M228" s="122">
        <f>L228/G225</f>
        <v>0.9999938607076421</v>
      </c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538"/>
    </row>
    <row r="229" spans="1:13" s="62" customFormat="1" ht="12.75" customHeight="1" hidden="1">
      <c r="A229" s="517">
        <v>9.41428571428571</v>
      </c>
      <c r="B229" s="405" t="s">
        <v>128</v>
      </c>
      <c r="C229" s="318">
        <v>90004</v>
      </c>
      <c r="D229" s="326" t="s">
        <v>46</v>
      </c>
      <c r="E229" s="326" t="s">
        <v>188</v>
      </c>
      <c r="F229" s="314">
        <v>2014</v>
      </c>
      <c r="G229" s="58" t="s">
        <v>47</v>
      </c>
      <c r="H229" s="59" t="s">
        <v>59</v>
      </c>
      <c r="I229" s="75"/>
      <c r="J229" s="61"/>
      <c r="K229" s="61"/>
      <c r="L229" s="61"/>
      <c r="M229" s="61"/>
    </row>
    <row r="230" spans="1:13" s="62" customFormat="1" ht="12.75" customHeight="1" hidden="1">
      <c r="A230" s="518">
        <v>9.45357142857143</v>
      </c>
      <c r="B230" s="406"/>
      <c r="C230" s="319"/>
      <c r="D230" s="327"/>
      <c r="E230" s="327"/>
      <c r="F230" s="322"/>
      <c r="G230" s="520">
        <v>0</v>
      </c>
      <c r="H230" s="64" t="s">
        <v>60</v>
      </c>
      <c r="I230" s="76"/>
      <c r="J230" s="66"/>
      <c r="K230" s="66"/>
      <c r="L230" s="66">
        <f>SUM(I230,K230)</f>
        <v>0</v>
      </c>
      <c r="M230" s="121">
        <f>L230/G236</f>
        <v>0</v>
      </c>
    </row>
    <row r="231" spans="1:13" s="62" customFormat="1" ht="12.75" customHeight="1" hidden="1">
      <c r="A231" s="518">
        <v>9.49285714285714</v>
      </c>
      <c r="B231" s="406"/>
      <c r="C231" s="319"/>
      <c r="D231" s="327"/>
      <c r="E231" s="327"/>
      <c r="F231" s="322"/>
      <c r="G231" s="521"/>
      <c r="H231" s="64" t="s">
        <v>50</v>
      </c>
      <c r="I231" s="76"/>
      <c r="J231" s="66"/>
      <c r="K231" s="66"/>
      <c r="L231" s="66"/>
      <c r="M231" s="66"/>
    </row>
    <row r="232" spans="1:13" s="62" customFormat="1" ht="12.75" customHeight="1" hidden="1">
      <c r="A232" s="518">
        <v>9.53214285714285</v>
      </c>
      <c r="B232" s="406"/>
      <c r="C232" s="319"/>
      <c r="D232" s="327"/>
      <c r="E232" s="327"/>
      <c r="F232" s="315"/>
      <c r="G232" s="67" t="s">
        <v>51</v>
      </c>
      <c r="H232" s="64" t="s">
        <v>52</v>
      </c>
      <c r="I232" s="76"/>
      <c r="J232" s="66"/>
      <c r="K232" s="66"/>
      <c r="L232" s="66"/>
      <c r="M232" s="66"/>
    </row>
    <row r="233" spans="1:13" s="62" customFormat="1" ht="11.25" customHeight="1" hidden="1">
      <c r="A233" s="518">
        <v>9.57142857142857</v>
      </c>
      <c r="B233" s="406"/>
      <c r="C233" s="319"/>
      <c r="D233" s="327"/>
      <c r="E233" s="327"/>
      <c r="F233" s="321">
        <v>2016</v>
      </c>
      <c r="G233" s="520">
        <v>6000000</v>
      </c>
      <c r="H233" s="64" t="s">
        <v>53</v>
      </c>
      <c r="I233" s="76"/>
      <c r="J233" s="66"/>
      <c r="K233" s="66"/>
      <c r="L233" s="66"/>
      <c r="M233" s="66"/>
    </row>
    <row r="234" spans="1:13" s="62" customFormat="1" ht="12.75" customHeight="1" hidden="1">
      <c r="A234" s="518">
        <v>9.61071428571428</v>
      </c>
      <c r="B234" s="406"/>
      <c r="C234" s="319"/>
      <c r="D234" s="327"/>
      <c r="E234" s="327"/>
      <c r="F234" s="322"/>
      <c r="G234" s="521"/>
      <c r="H234" s="64" t="s">
        <v>54</v>
      </c>
      <c r="I234" s="76"/>
      <c r="J234" s="66"/>
      <c r="K234" s="66"/>
      <c r="L234" s="66"/>
      <c r="M234" s="66"/>
    </row>
    <row r="235" spans="1:13" s="62" customFormat="1" ht="12.75" customHeight="1" hidden="1">
      <c r="A235" s="518">
        <v>9.65000000000001</v>
      </c>
      <c r="B235" s="406"/>
      <c r="C235" s="319"/>
      <c r="D235" s="327"/>
      <c r="E235" s="327"/>
      <c r="F235" s="322"/>
      <c r="G235" s="67" t="s">
        <v>55</v>
      </c>
      <c r="H235" s="64" t="s">
        <v>56</v>
      </c>
      <c r="I235" s="69">
        <f aca="true" t="shared" si="28" ref="I235:L236">I229+I231+I233</f>
        <v>0</v>
      </c>
      <c r="J235" s="70">
        <f>J229+J231+J233</f>
        <v>0</v>
      </c>
      <c r="K235" s="70">
        <f t="shared" si="28"/>
        <v>0</v>
      </c>
      <c r="L235" s="70">
        <f t="shared" si="28"/>
        <v>0</v>
      </c>
      <c r="M235" s="122">
        <f>L235/G236</f>
        <v>0</v>
      </c>
    </row>
    <row r="236" spans="1:13" s="62" customFormat="1" ht="13.5" customHeight="1" hidden="1" thickBot="1">
      <c r="A236" s="519">
        <v>9.68928571428571</v>
      </c>
      <c r="B236" s="348"/>
      <c r="C236" s="320"/>
      <c r="D236" s="313"/>
      <c r="E236" s="327"/>
      <c r="F236" s="323"/>
      <c r="G236" s="71">
        <v>6000000</v>
      </c>
      <c r="H236" s="72" t="s">
        <v>57</v>
      </c>
      <c r="I236" s="73">
        <f t="shared" si="28"/>
        <v>0</v>
      </c>
      <c r="J236" s="74">
        <f>J230+J232+J234</f>
        <v>0</v>
      </c>
      <c r="K236" s="74">
        <f t="shared" si="28"/>
        <v>0</v>
      </c>
      <c r="L236" s="74">
        <f t="shared" si="28"/>
        <v>0</v>
      </c>
      <c r="M236" s="124">
        <f>L236/G236</f>
        <v>0</v>
      </c>
    </row>
    <row r="237" spans="1:13" s="62" customFormat="1" ht="12.75" customHeight="1" hidden="1">
      <c r="A237" s="517">
        <v>9.72857142857142</v>
      </c>
      <c r="B237" s="406" t="s">
        <v>73</v>
      </c>
      <c r="C237" s="319">
        <v>90004</v>
      </c>
      <c r="D237" s="327" t="s">
        <v>46</v>
      </c>
      <c r="E237" s="326" t="s">
        <v>188</v>
      </c>
      <c r="F237" s="322">
        <v>2014</v>
      </c>
      <c r="G237" s="58" t="s">
        <v>47</v>
      </c>
      <c r="H237" s="78" t="s">
        <v>59</v>
      </c>
      <c r="I237" s="84"/>
      <c r="J237" s="79"/>
      <c r="K237" s="79"/>
      <c r="L237" s="79"/>
      <c r="M237" s="79"/>
    </row>
    <row r="238" spans="1:13" s="62" customFormat="1" ht="12.75" customHeight="1" hidden="1">
      <c r="A238" s="518"/>
      <c r="B238" s="406"/>
      <c r="C238" s="319"/>
      <c r="D238" s="327"/>
      <c r="E238" s="327"/>
      <c r="F238" s="322"/>
      <c r="G238" s="520">
        <v>0</v>
      </c>
      <c r="H238" s="64" t="s">
        <v>60</v>
      </c>
      <c r="I238" s="76"/>
      <c r="J238" s="66"/>
      <c r="K238" s="66"/>
      <c r="L238" s="66">
        <f>SUM(I238,K238)</f>
        <v>0</v>
      </c>
      <c r="M238" s="121">
        <f>L238/G244</f>
        <v>0</v>
      </c>
    </row>
    <row r="239" spans="1:13" s="62" customFormat="1" ht="12" customHeight="1" hidden="1">
      <c r="A239" s="518"/>
      <c r="B239" s="406"/>
      <c r="C239" s="319"/>
      <c r="D239" s="327"/>
      <c r="E239" s="327"/>
      <c r="F239" s="322"/>
      <c r="G239" s="521"/>
      <c r="H239" s="64" t="s">
        <v>50</v>
      </c>
      <c r="I239" s="76"/>
      <c r="J239" s="66"/>
      <c r="K239" s="66"/>
      <c r="L239" s="66"/>
      <c r="M239" s="66"/>
    </row>
    <row r="240" spans="1:13" s="62" customFormat="1" ht="12.75" customHeight="1" hidden="1">
      <c r="A240" s="518"/>
      <c r="B240" s="406"/>
      <c r="C240" s="319"/>
      <c r="D240" s="327"/>
      <c r="E240" s="327"/>
      <c r="F240" s="315"/>
      <c r="G240" s="67" t="s">
        <v>51</v>
      </c>
      <c r="H240" s="64" t="s">
        <v>52</v>
      </c>
      <c r="I240" s="76"/>
      <c r="J240" s="66"/>
      <c r="K240" s="66"/>
      <c r="L240" s="66"/>
      <c r="M240" s="66"/>
    </row>
    <row r="241" spans="1:13" s="62" customFormat="1" ht="12.75" customHeight="1" hidden="1">
      <c r="A241" s="518"/>
      <c r="B241" s="406"/>
      <c r="C241" s="319"/>
      <c r="D241" s="327"/>
      <c r="E241" s="327"/>
      <c r="F241" s="321">
        <v>2016</v>
      </c>
      <c r="G241" s="520">
        <v>150000</v>
      </c>
      <c r="H241" s="64" t="s">
        <v>53</v>
      </c>
      <c r="I241" s="76"/>
      <c r="J241" s="66"/>
      <c r="K241" s="66"/>
      <c r="L241" s="66"/>
      <c r="M241" s="66"/>
    </row>
    <row r="242" spans="1:13" s="62" customFormat="1" ht="12.75" customHeight="1" hidden="1">
      <c r="A242" s="518"/>
      <c r="B242" s="406"/>
      <c r="C242" s="319"/>
      <c r="D242" s="327"/>
      <c r="E242" s="327"/>
      <c r="F242" s="322"/>
      <c r="G242" s="521"/>
      <c r="H242" s="64" t="s">
        <v>54</v>
      </c>
      <c r="I242" s="76"/>
      <c r="J242" s="66"/>
      <c r="K242" s="66"/>
      <c r="L242" s="66"/>
      <c r="M242" s="66"/>
    </row>
    <row r="243" spans="1:13" s="62" customFormat="1" ht="12.75" customHeight="1" hidden="1">
      <c r="A243" s="518"/>
      <c r="B243" s="406"/>
      <c r="C243" s="319"/>
      <c r="D243" s="327"/>
      <c r="E243" s="327"/>
      <c r="F243" s="322"/>
      <c r="G243" s="67" t="s">
        <v>55</v>
      </c>
      <c r="H243" s="64" t="s">
        <v>56</v>
      </c>
      <c r="I243" s="69">
        <f aca="true" t="shared" si="29" ref="I243:L244">I237+I239+I241</f>
        <v>0</v>
      </c>
      <c r="J243" s="70">
        <f>J237+J239+J241</f>
        <v>0</v>
      </c>
      <c r="K243" s="70">
        <f t="shared" si="29"/>
        <v>0</v>
      </c>
      <c r="L243" s="70">
        <f t="shared" si="29"/>
        <v>0</v>
      </c>
      <c r="M243" s="122">
        <f>L243/G244</f>
        <v>0</v>
      </c>
    </row>
    <row r="244" spans="1:13" s="62" customFormat="1" ht="13.5" customHeight="1" hidden="1" thickBot="1">
      <c r="A244" s="519"/>
      <c r="B244" s="348"/>
      <c r="C244" s="320"/>
      <c r="D244" s="313"/>
      <c r="E244" s="327"/>
      <c r="F244" s="323"/>
      <c r="G244" s="71">
        <v>150000</v>
      </c>
      <c r="H244" s="72" t="s">
        <v>57</v>
      </c>
      <c r="I244" s="73">
        <f t="shared" si="29"/>
        <v>0</v>
      </c>
      <c r="J244" s="74">
        <f>J238+J240+J242</f>
        <v>0</v>
      </c>
      <c r="K244" s="74">
        <f t="shared" si="29"/>
        <v>0</v>
      </c>
      <c r="L244" s="74">
        <f t="shared" si="29"/>
        <v>0</v>
      </c>
      <c r="M244" s="122">
        <f>L244/G244</f>
        <v>0</v>
      </c>
    </row>
    <row r="245" spans="1:13" s="62" customFormat="1" ht="12.75" customHeight="1">
      <c r="A245" s="518">
        <v>23</v>
      </c>
      <c r="B245" s="405" t="s">
        <v>82</v>
      </c>
      <c r="C245" s="318">
        <v>90015</v>
      </c>
      <c r="D245" s="326" t="s">
        <v>46</v>
      </c>
      <c r="E245" s="326" t="s">
        <v>188</v>
      </c>
      <c r="F245" s="314">
        <v>2013</v>
      </c>
      <c r="G245" s="58" t="s">
        <v>47</v>
      </c>
      <c r="H245" s="59" t="s">
        <v>59</v>
      </c>
      <c r="I245" s="75"/>
      <c r="J245" s="61"/>
      <c r="K245" s="61"/>
      <c r="L245" s="61"/>
      <c r="M245" s="61"/>
    </row>
    <row r="246" spans="1:13" s="62" customFormat="1" ht="12.75">
      <c r="A246" s="518">
        <v>9.80714285714285</v>
      </c>
      <c r="B246" s="406"/>
      <c r="C246" s="319"/>
      <c r="D246" s="327"/>
      <c r="E246" s="327"/>
      <c r="F246" s="322"/>
      <c r="G246" s="520">
        <v>0</v>
      </c>
      <c r="H246" s="64" t="s">
        <v>60</v>
      </c>
      <c r="I246" s="76"/>
      <c r="J246" s="66">
        <v>500000</v>
      </c>
      <c r="K246" s="66">
        <v>466944</v>
      </c>
      <c r="L246" s="66">
        <f>SUM(I246,K246)</f>
        <v>466944</v>
      </c>
      <c r="M246" s="121"/>
    </row>
    <row r="247" spans="1:13" s="62" customFormat="1" ht="9.75" customHeight="1">
      <c r="A247" s="518">
        <v>9.84642857142858</v>
      </c>
      <c r="B247" s="406"/>
      <c r="C247" s="319"/>
      <c r="D247" s="327"/>
      <c r="E247" s="327"/>
      <c r="F247" s="322"/>
      <c r="G247" s="521"/>
      <c r="H247" s="64" t="s">
        <v>50</v>
      </c>
      <c r="I247" s="76"/>
      <c r="J247" s="66"/>
      <c r="K247" s="66"/>
      <c r="L247" s="66"/>
      <c r="M247" s="66"/>
    </row>
    <row r="248" spans="1:13" s="62" customFormat="1" ht="12.75">
      <c r="A248" s="518">
        <v>9.88571428571429</v>
      </c>
      <c r="B248" s="406"/>
      <c r="C248" s="319"/>
      <c r="D248" s="327"/>
      <c r="E248" s="327"/>
      <c r="F248" s="315"/>
      <c r="G248" s="67" t="s">
        <v>51</v>
      </c>
      <c r="H248" s="64" t="s">
        <v>52</v>
      </c>
      <c r="I248" s="76"/>
      <c r="J248" s="66"/>
      <c r="K248" s="66"/>
      <c r="L248" s="66"/>
      <c r="M248" s="66"/>
    </row>
    <row r="249" spans="1:13" s="62" customFormat="1" ht="12.75">
      <c r="A249" s="518">
        <v>9.925</v>
      </c>
      <c r="B249" s="406"/>
      <c r="C249" s="319"/>
      <c r="D249" s="327"/>
      <c r="E249" s="327"/>
      <c r="F249" s="321">
        <v>2016</v>
      </c>
      <c r="G249" s="520">
        <v>2000000</v>
      </c>
      <c r="H249" s="64" t="s">
        <v>53</v>
      </c>
      <c r="I249" s="76"/>
      <c r="J249" s="66"/>
      <c r="K249" s="66"/>
      <c r="L249" s="66"/>
      <c r="M249" s="66"/>
    </row>
    <row r="250" spans="1:13" s="62" customFormat="1" ht="12.75">
      <c r="A250" s="518">
        <v>9.96428571428572</v>
      </c>
      <c r="B250" s="406"/>
      <c r="C250" s="319"/>
      <c r="D250" s="327"/>
      <c r="E250" s="327"/>
      <c r="F250" s="322"/>
      <c r="G250" s="521"/>
      <c r="H250" s="64" t="s">
        <v>54</v>
      </c>
      <c r="I250" s="76"/>
      <c r="J250" s="66"/>
      <c r="K250" s="66"/>
      <c r="L250" s="66"/>
      <c r="M250" s="66"/>
    </row>
    <row r="251" spans="1:13" s="62" customFormat="1" ht="12.75">
      <c r="A251" s="518">
        <v>10.0035714285714</v>
      </c>
      <c r="B251" s="406"/>
      <c r="C251" s="319"/>
      <c r="D251" s="327"/>
      <c r="E251" s="327"/>
      <c r="F251" s="322"/>
      <c r="G251" s="67" t="s">
        <v>55</v>
      </c>
      <c r="H251" s="64" t="s">
        <v>56</v>
      </c>
      <c r="I251" s="69">
        <f aca="true" t="shared" si="30" ref="I251:L252">I245+I247+I249</f>
        <v>0</v>
      </c>
      <c r="J251" s="70">
        <f>J245+J247+J249</f>
        <v>0</v>
      </c>
      <c r="K251" s="70">
        <f t="shared" si="30"/>
        <v>0</v>
      </c>
      <c r="L251" s="70">
        <f t="shared" si="30"/>
        <v>0</v>
      </c>
      <c r="M251" s="122"/>
    </row>
    <row r="252" spans="1:13" s="62" customFormat="1" ht="13.5" thickBot="1">
      <c r="A252" s="519">
        <v>10.0428571428571</v>
      </c>
      <c r="B252" s="348"/>
      <c r="C252" s="320"/>
      <c r="D252" s="313"/>
      <c r="E252" s="327"/>
      <c r="F252" s="323"/>
      <c r="G252" s="71">
        <v>2000000</v>
      </c>
      <c r="H252" s="72" t="s">
        <v>57</v>
      </c>
      <c r="I252" s="73">
        <f t="shared" si="30"/>
        <v>0</v>
      </c>
      <c r="J252" s="74">
        <f>J246+J248+J250</f>
        <v>500000</v>
      </c>
      <c r="K252" s="74">
        <f t="shared" si="30"/>
        <v>466944</v>
      </c>
      <c r="L252" s="74">
        <f t="shared" si="30"/>
        <v>466944</v>
      </c>
      <c r="M252" s="122">
        <f>L252/G249</f>
        <v>0.233472</v>
      </c>
    </row>
    <row r="253" spans="1:13" s="62" customFormat="1" ht="12.75" customHeight="1" hidden="1">
      <c r="A253" s="517">
        <v>10.0821428571429</v>
      </c>
      <c r="B253" s="405" t="s">
        <v>83</v>
      </c>
      <c r="C253" s="318">
        <v>90015</v>
      </c>
      <c r="D253" s="326" t="s">
        <v>46</v>
      </c>
      <c r="E253" s="326" t="s">
        <v>188</v>
      </c>
      <c r="F253" s="314">
        <v>2014</v>
      </c>
      <c r="G253" s="58" t="s">
        <v>47</v>
      </c>
      <c r="H253" s="59" t="s">
        <v>59</v>
      </c>
      <c r="I253" s="75"/>
      <c r="J253" s="61"/>
      <c r="K253" s="61"/>
      <c r="L253" s="61"/>
      <c r="M253" s="61"/>
    </row>
    <row r="254" spans="1:13" s="62" customFormat="1" ht="12.75" customHeight="1" hidden="1">
      <c r="A254" s="518">
        <v>10.1214285714286</v>
      </c>
      <c r="B254" s="406"/>
      <c r="C254" s="319"/>
      <c r="D254" s="327"/>
      <c r="E254" s="327"/>
      <c r="F254" s="322"/>
      <c r="G254" s="520">
        <v>0</v>
      </c>
      <c r="H254" s="64" t="s">
        <v>49</v>
      </c>
      <c r="I254" s="76">
        <v>0</v>
      </c>
      <c r="J254" s="66"/>
      <c r="K254" s="66"/>
      <c r="L254" s="66">
        <f>SUM(I254,K254)</f>
        <v>0</v>
      </c>
      <c r="M254" s="121">
        <f>L254/G260</f>
        <v>0</v>
      </c>
    </row>
    <row r="255" spans="1:13" s="62" customFormat="1" ht="12.75" customHeight="1" hidden="1">
      <c r="A255" s="518">
        <v>10.1607142857143</v>
      </c>
      <c r="B255" s="406"/>
      <c r="C255" s="319"/>
      <c r="D255" s="327"/>
      <c r="E255" s="327"/>
      <c r="F255" s="322"/>
      <c r="G255" s="521"/>
      <c r="H255" s="64" t="s">
        <v>50</v>
      </c>
      <c r="I255" s="76"/>
      <c r="J255" s="66"/>
      <c r="K255" s="66"/>
      <c r="L255" s="66"/>
      <c r="M255" s="66"/>
    </row>
    <row r="256" spans="1:13" s="62" customFormat="1" ht="12.75" customHeight="1" hidden="1">
      <c r="A256" s="518">
        <v>10.2</v>
      </c>
      <c r="B256" s="406"/>
      <c r="C256" s="319"/>
      <c r="D256" s="327"/>
      <c r="E256" s="327"/>
      <c r="F256" s="315"/>
      <c r="G256" s="67" t="s">
        <v>51</v>
      </c>
      <c r="H256" s="64" t="s">
        <v>52</v>
      </c>
      <c r="I256" s="76"/>
      <c r="J256" s="66"/>
      <c r="K256" s="66"/>
      <c r="L256" s="66"/>
      <c r="M256" s="66"/>
    </row>
    <row r="257" spans="1:13" s="62" customFormat="1" ht="12.75" customHeight="1" hidden="1">
      <c r="A257" s="518">
        <v>10.2392857142857</v>
      </c>
      <c r="B257" s="406"/>
      <c r="C257" s="319"/>
      <c r="D257" s="327"/>
      <c r="E257" s="327"/>
      <c r="F257" s="321">
        <v>2016</v>
      </c>
      <c r="G257" s="520">
        <v>150000</v>
      </c>
      <c r="H257" s="64" t="s">
        <v>53</v>
      </c>
      <c r="I257" s="76"/>
      <c r="J257" s="66"/>
      <c r="K257" s="66"/>
      <c r="L257" s="66"/>
      <c r="M257" s="66"/>
    </row>
    <row r="258" spans="1:13" s="62" customFormat="1" ht="12.75" customHeight="1" hidden="1">
      <c r="A258" s="518">
        <v>10.2785714285714</v>
      </c>
      <c r="B258" s="406"/>
      <c r="C258" s="319"/>
      <c r="D258" s="327"/>
      <c r="E258" s="327"/>
      <c r="F258" s="322"/>
      <c r="G258" s="521"/>
      <c r="H258" s="64" t="s">
        <v>54</v>
      </c>
      <c r="I258" s="76"/>
      <c r="J258" s="66"/>
      <c r="K258" s="66"/>
      <c r="L258" s="66"/>
      <c r="M258" s="66"/>
    </row>
    <row r="259" spans="1:13" s="62" customFormat="1" ht="12.75" customHeight="1" hidden="1">
      <c r="A259" s="518">
        <v>10.3178571428571</v>
      </c>
      <c r="B259" s="406"/>
      <c r="C259" s="319"/>
      <c r="D259" s="327"/>
      <c r="E259" s="327"/>
      <c r="F259" s="322"/>
      <c r="G259" s="67" t="s">
        <v>55</v>
      </c>
      <c r="H259" s="64" t="s">
        <v>56</v>
      </c>
      <c r="I259" s="69">
        <f aca="true" t="shared" si="31" ref="I259:L260">I253+I255+I257</f>
        <v>0</v>
      </c>
      <c r="J259" s="70">
        <f>J253+J255+J257</f>
        <v>0</v>
      </c>
      <c r="K259" s="70">
        <f t="shared" si="31"/>
        <v>0</v>
      </c>
      <c r="L259" s="70">
        <f t="shared" si="31"/>
        <v>0</v>
      </c>
      <c r="M259" s="122">
        <f>L259/G260</f>
        <v>0</v>
      </c>
    </row>
    <row r="260" spans="1:13" s="62" customFormat="1" ht="13.5" customHeight="1" hidden="1" thickBot="1">
      <c r="A260" s="519">
        <v>10.3571428571429</v>
      </c>
      <c r="B260" s="348"/>
      <c r="C260" s="320"/>
      <c r="D260" s="313"/>
      <c r="E260" s="327"/>
      <c r="F260" s="323"/>
      <c r="G260" s="71">
        <v>150000</v>
      </c>
      <c r="H260" s="72" t="s">
        <v>57</v>
      </c>
      <c r="I260" s="73">
        <f t="shared" si="31"/>
        <v>0</v>
      </c>
      <c r="J260" s="74">
        <f>J254+J256+J258</f>
        <v>0</v>
      </c>
      <c r="K260" s="74">
        <f t="shared" si="31"/>
        <v>0</v>
      </c>
      <c r="L260" s="74">
        <f t="shared" si="31"/>
        <v>0</v>
      </c>
      <c r="M260" s="122">
        <f>L260/G260</f>
        <v>0</v>
      </c>
    </row>
    <row r="261" spans="1:13" s="62" customFormat="1" ht="12.75" customHeight="1">
      <c r="A261" s="517">
        <v>24</v>
      </c>
      <c r="B261" s="405" t="s">
        <v>73</v>
      </c>
      <c r="C261" s="318">
        <v>90015</v>
      </c>
      <c r="D261" s="326" t="s">
        <v>46</v>
      </c>
      <c r="E261" s="326" t="s">
        <v>188</v>
      </c>
      <c r="F261" s="314">
        <v>2012</v>
      </c>
      <c r="G261" s="58" t="s">
        <v>47</v>
      </c>
      <c r="H261" s="59" t="s">
        <v>59</v>
      </c>
      <c r="I261" s="75"/>
      <c r="J261" s="61"/>
      <c r="K261" s="61"/>
      <c r="L261" s="61"/>
      <c r="M261" s="61"/>
    </row>
    <row r="262" spans="1:13" s="62" customFormat="1" ht="12.75">
      <c r="A262" s="518">
        <v>10.4357142857143</v>
      </c>
      <c r="B262" s="406"/>
      <c r="C262" s="319"/>
      <c r="D262" s="327"/>
      <c r="E262" s="327"/>
      <c r="F262" s="322"/>
      <c r="G262" s="520">
        <v>0</v>
      </c>
      <c r="H262" s="64" t="s">
        <v>60</v>
      </c>
      <c r="I262" s="65">
        <v>150000</v>
      </c>
      <c r="J262" s="66">
        <f>200000-50000-60000</f>
        <v>90000</v>
      </c>
      <c r="K262" s="66">
        <v>70772</v>
      </c>
      <c r="L262" s="66">
        <f>SUM(I262,K262)</f>
        <v>220772</v>
      </c>
      <c r="M262" s="121"/>
    </row>
    <row r="263" spans="1:13" s="62" customFormat="1" ht="9.75" customHeight="1">
      <c r="A263" s="518">
        <v>10.475</v>
      </c>
      <c r="B263" s="406"/>
      <c r="C263" s="319"/>
      <c r="D263" s="327"/>
      <c r="E263" s="327"/>
      <c r="F263" s="322"/>
      <c r="G263" s="521"/>
      <c r="H263" s="64" t="s">
        <v>50</v>
      </c>
      <c r="I263" s="76"/>
      <c r="J263" s="66"/>
      <c r="K263" s="66"/>
      <c r="L263" s="66"/>
      <c r="M263" s="66"/>
    </row>
    <row r="264" spans="1:13" s="62" customFormat="1" ht="12.75">
      <c r="A264" s="518">
        <v>10.5142857142857</v>
      </c>
      <c r="B264" s="406"/>
      <c r="C264" s="319"/>
      <c r="D264" s="327"/>
      <c r="E264" s="327"/>
      <c r="F264" s="315"/>
      <c r="G264" s="67" t="s">
        <v>51</v>
      </c>
      <c r="H264" s="64" t="s">
        <v>52</v>
      </c>
      <c r="I264" s="76"/>
      <c r="J264" s="66"/>
      <c r="K264" s="66"/>
      <c r="L264" s="66"/>
      <c r="M264" s="66"/>
    </row>
    <row r="265" spans="1:13" s="62" customFormat="1" ht="12.75">
      <c r="A265" s="518">
        <v>10.5535714285714</v>
      </c>
      <c r="B265" s="406"/>
      <c r="C265" s="319"/>
      <c r="D265" s="327"/>
      <c r="E265" s="327"/>
      <c r="F265" s="321">
        <v>2016</v>
      </c>
      <c r="G265" s="520">
        <v>540000</v>
      </c>
      <c r="H265" s="64" t="s">
        <v>53</v>
      </c>
      <c r="I265" s="76"/>
      <c r="J265" s="66"/>
      <c r="K265" s="66"/>
      <c r="L265" s="66"/>
      <c r="M265" s="66"/>
    </row>
    <row r="266" spans="1:13" s="62" customFormat="1" ht="12.75">
      <c r="A266" s="518">
        <v>10.5928571428571</v>
      </c>
      <c r="B266" s="406"/>
      <c r="C266" s="319"/>
      <c r="D266" s="327"/>
      <c r="E266" s="327"/>
      <c r="F266" s="322"/>
      <c r="G266" s="521"/>
      <c r="H266" s="64" t="s">
        <v>54</v>
      </c>
      <c r="I266" s="76"/>
      <c r="J266" s="66"/>
      <c r="K266" s="66"/>
      <c r="L266" s="66"/>
      <c r="M266" s="66"/>
    </row>
    <row r="267" spans="1:13" s="62" customFormat="1" ht="12.75">
      <c r="A267" s="518">
        <v>10.6321428571429</v>
      </c>
      <c r="B267" s="406"/>
      <c r="C267" s="319"/>
      <c r="D267" s="327"/>
      <c r="E267" s="327"/>
      <c r="F267" s="322"/>
      <c r="G267" s="67" t="s">
        <v>55</v>
      </c>
      <c r="H267" s="64" t="s">
        <v>56</v>
      </c>
      <c r="I267" s="69">
        <f aca="true" t="shared" si="32" ref="I267:L268">I261+I263+I265</f>
        <v>0</v>
      </c>
      <c r="J267" s="70">
        <f>J261+J263+J265</f>
        <v>0</v>
      </c>
      <c r="K267" s="70">
        <f t="shared" si="32"/>
        <v>0</v>
      </c>
      <c r="L267" s="70">
        <f t="shared" si="32"/>
        <v>0</v>
      </c>
      <c r="M267" s="122"/>
    </row>
    <row r="268" spans="1:13" s="62" customFormat="1" ht="13.5" thickBot="1">
      <c r="A268" s="519">
        <v>10.6714285714286</v>
      </c>
      <c r="B268" s="348"/>
      <c r="C268" s="320"/>
      <c r="D268" s="313"/>
      <c r="E268" s="313"/>
      <c r="F268" s="323"/>
      <c r="G268" s="71">
        <v>540000</v>
      </c>
      <c r="H268" s="72" t="s">
        <v>57</v>
      </c>
      <c r="I268" s="73">
        <f t="shared" si="32"/>
        <v>150000</v>
      </c>
      <c r="J268" s="74">
        <f>J262+J264+J266</f>
        <v>90000</v>
      </c>
      <c r="K268" s="74">
        <f t="shared" si="32"/>
        <v>70772</v>
      </c>
      <c r="L268" s="74">
        <f t="shared" si="32"/>
        <v>220772</v>
      </c>
      <c r="M268" s="122">
        <f>L268/G265</f>
        <v>0.40883703703703705</v>
      </c>
    </row>
    <row r="269" spans="1:13" s="62" customFormat="1" ht="12.75" customHeight="1">
      <c r="A269" s="517">
        <v>25</v>
      </c>
      <c r="B269" s="405" t="s">
        <v>227</v>
      </c>
      <c r="C269" s="318">
        <v>90095</v>
      </c>
      <c r="D269" s="326" t="s">
        <v>46</v>
      </c>
      <c r="E269" s="326" t="s">
        <v>188</v>
      </c>
      <c r="F269" s="314">
        <v>2011</v>
      </c>
      <c r="G269" s="58" t="s">
        <v>47</v>
      </c>
      <c r="H269" s="59" t="s">
        <v>59</v>
      </c>
      <c r="I269" s="75"/>
      <c r="J269" s="61"/>
      <c r="K269" s="61"/>
      <c r="L269" s="61"/>
      <c r="M269" s="61"/>
    </row>
    <row r="270" spans="1:13" s="62" customFormat="1" ht="12.75">
      <c r="A270" s="518">
        <v>10.75</v>
      </c>
      <c r="B270" s="406"/>
      <c r="C270" s="319"/>
      <c r="D270" s="327"/>
      <c r="E270" s="327"/>
      <c r="F270" s="322"/>
      <c r="G270" s="520">
        <v>0</v>
      </c>
      <c r="H270" s="64" t="s">
        <v>60</v>
      </c>
      <c r="I270" s="65">
        <f>2500+50000</f>
        <v>52500</v>
      </c>
      <c r="J270" s="66">
        <v>275000</v>
      </c>
      <c r="K270" s="66">
        <v>0</v>
      </c>
      <c r="L270" s="66">
        <f>SUM(I270,K270)</f>
        <v>52500</v>
      </c>
      <c r="M270" s="121"/>
    </row>
    <row r="271" spans="1:13" s="62" customFormat="1" ht="11.25" customHeight="1">
      <c r="A271" s="518">
        <v>10.7892857142857</v>
      </c>
      <c r="B271" s="406"/>
      <c r="C271" s="319"/>
      <c r="D271" s="327"/>
      <c r="E271" s="327"/>
      <c r="F271" s="322"/>
      <c r="G271" s="521"/>
      <c r="H271" s="64" t="s">
        <v>50</v>
      </c>
      <c r="I271" s="76"/>
      <c r="J271" s="66"/>
      <c r="K271" s="66"/>
      <c r="L271" s="66"/>
      <c r="M271" s="66"/>
    </row>
    <row r="272" spans="1:13" s="62" customFormat="1" ht="12.75">
      <c r="A272" s="518">
        <v>10.8285714285714</v>
      </c>
      <c r="B272" s="406"/>
      <c r="C272" s="319"/>
      <c r="D272" s="327"/>
      <c r="E272" s="327"/>
      <c r="F272" s="315"/>
      <c r="G272" s="67" t="s">
        <v>51</v>
      </c>
      <c r="H272" s="64" t="s">
        <v>52</v>
      </c>
      <c r="I272" s="76"/>
      <c r="J272" s="66"/>
      <c r="K272" s="66"/>
      <c r="L272" s="66"/>
      <c r="M272" s="66"/>
    </row>
    <row r="273" spans="1:13" s="62" customFormat="1" ht="12.75">
      <c r="A273" s="518">
        <v>10.8678571428571</v>
      </c>
      <c r="B273" s="406"/>
      <c r="C273" s="319"/>
      <c r="D273" s="327"/>
      <c r="E273" s="327"/>
      <c r="F273" s="321">
        <v>2016</v>
      </c>
      <c r="G273" s="520">
        <v>477500</v>
      </c>
      <c r="H273" s="64" t="s">
        <v>53</v>
      </c>
      <c r="I273" s="76"/>
      <c r="J273" s="66"/>
      <c r="K273" s="66"/>
      <c r="L273" s="66"/>
      <c r="M273" s="66"/>
    </row>
    <row r="274" spans="1:13" s="62" customFormat="1" ht="12.75">
      <c r="A274" s="518">
        <v>10.9071428571429</v>
      </c>
      <c r="B274" s="406"/>
      <c r="C274" s="319"/>
      <c r="D274" s="327"/>
      <c r="E274" s="327"/>
      <c r="F274" s="322"/>
      <c r="G274" s="521"/>
      <c r="H274" s="64" t="s">
        <v>54</v>
      </c>
      <c r="I274" s="76"/>
      <c r="J274" s="66"/>
      <c r="K274" s="66"/>
      <c r="L274" s="66"/>
      <c r="M274" s="66"/>
    </row>
    <row r="275" spans="1:13" s="62" customFormat="1" ht="12.75">
      <c r="A275" s="518">
        <v>10.9464285714286</v>
      </c>
      <c r="B275" s="406"/>
      <c r="C275" s="319"/>
      <c r="D275" s="327"/>
      <c r="E275" s="327"/>
      <c r="F275" s="322"/>
      <c r="G275" s="67" t="s">
        <v>55</v>
      </c>
      <c r="H275" s="64" t="s">
        <v>56</v>
      </c>
      <c r="I275" s="69">
        <f aca="true" t="shared" si="33" ref="I275:L276">I269+I271+I273</f>
        <v>0</v>
      </c>
      <c r="J275" s="70">
        <f>J269+J271+J273</f>
        <v>0</v>
      </c>
      <c r="K275" s="70">
        <f t="shared" si="33"/>
        <v>0</v>
      </c>
      <c r="L275" s="70">
        <f t="shared" si="33"/>
        <v>0</v>
      </c>
      <c r="M275" s="122"/>
    </row>
    <row r="276" spans="1:13" s="62" customFormat="1" ht="13.5" thickBot="1">
      <c r="A276" s="519">
        <v>10.9857142857143</v>
      </c>
      <c r="B276" s="348"/>
      <c r="C276" s="320"/>
      <c r="D276" s="313"/>
      <c r="E276" s="327"/>
      <c r="F276" s="323"/>
      <c r="G276" s="71">
        <v>477500</v>
      </c>
      <c r="H276" s="72" t="s">
        <v>57</v>
      </c>
      <c r="I276" s="73">
        <f t="shared" si="33"/>
        <v>52500</v>
      </c>
      <c r="J276" s="74">
        <f>J270+J272+J274</f>
        <v>275000</v>
      </c>
      <c r="K276" s="74">
        <f t="shared" si="33"/>
        <v>0</v>
      </c>
      <c r="L276" s="74">
        <f t="shared" si="33"/>
        <v>52500</v>
      </c>
      <c r="M276" s="122">
        <f>L276/G273</f>
        <v>0.1099476439790576</v>
      </c>
    </row>
    <row r="277" spans="1:13" s="62" customFormat="1" ht="12.75" customHeight="1">
      <c r="A277" s="517">
        <v>26</v>
      </c>
      <c r="B277" s="405" t="s">
        <v>129</v>
      </c>
      <c r="C277" s="318">
        <v>90095</v>
      </c>
      <c r="D277" s="326" t="s">
        <v>46</v>
      </c>
      <c r="E277" s="326" t="s">
        <v>188</v>
      </c>
      <c r="F277" s="314">
        <v>2013</v>
      </c>
      <c r="G277" s="58" t="s">
        <v>47</v>
      </c>
      <c r="H277" s="59" t="s">
        <v>59</v>
      </c>
      <c r="I277" s="75"/>
      <c r="J277" s="61"/>
      <c r="K277" s="61"/>
      <c r="L277" s="61"/>
      <c r="M277" s="61"/>
    </row>
    <row r="278" spans="1:13" s="62" customFormat="1" ht="12.75">
      <c r="A278" s="518">
        <v>11.0642857142857</v>
      </c>
      <c r="B278" s="406"/>
      <c r="C278" s="319"/>
      <c r="D278" s="327"/>
      <c r="E278" s="327"/>
      <c r="F278" s="322"/>
      <c r="G278" s="520">
        <v>0</v>
      </c>
      <c r="H278" s="64" t="s">
        <v>60</v>
      </c>
      <c r="I278" s="76"/>
      <c r="J278" s="66">
        <v>500000</v>
      </c>
      <c r="K278" s="66">
        <v>397149</v>
      </c>
      <c r="L278" s="66">
        <f>SUM(I278,K278)</f>
        <v>397149</v>
      </c>
      <c r="M278" s="121"/>
    </row>
    <row r="279" spans="1:13" s="62" customFormat="1" ht="10.5" customHeight="1">
      <c r="A279" s="518">
        <v>11.1035714285714</v>
      </c>
      <c r="B279" s="406"/>
      <c r="C279" s="319"/>
      <c r="D279" s="327"/>
      <c r="E279" s="327"/>
      <c r="F279" s="322"/>
      <c r="G279" s="521"/>
      <c r="H279" s="64" t="s">
        <v>50</v>
      </c>
      <c r="I279" s="76"/>
      <c r="J279" s="66"/>
      <c r="K279" s="66"/>
      <c r="L279" s="66"/>
      <c r="M279" s="66"/>
    </row>
    <row r="280" spans="1:13" s="62" customFormat="1" ht="12.75">
      <c r="A280" s="518">
        <v>11.1428571428571</v>
      </c>
      <c r="B280" s="406"/>
      <c r="C280" s="319"/>
      <c r="D280" s="327"/>
      <c r="E280" s="327"/>
      <c r="F280" s="315"/>
      <c r="G280" s="67" t="s">
        <v>51</v>
      </c>
      <c r="H280" s="64" t="s">
        <v>52</v>
      </c>
      <c r="I280" s="76"/>
      <c r="J280" s="66"/>
      <c r="K280" s="66"/>
      <c r="L280" s="66"/>
      <c r="M280" s="66"/>
    </row>
    <row r="281" spans="1:13" s="62" customFormat="1" ht="12.75">
      <c r="A281" s="518">
        <v>11.1821428571429</v>
      </c>
      <c r="B281" s="406"/>
      <c r="C281" s="319"/>
      <c r="D281" s="327"/>
      <c r="E281" s="327"/>
      <c r="F281" s="321">
        <v>2014</v>
      </c>
      <c r="G281" s="520">
        <v>2200000</v>
      </c>
      <c r="H281" s="64" t="s">
        <v>53</v>
      </c>
      <c r="I281" s="76"/>
      <c r="J281" s="66"/>
      <c r="K281" s="66"/>
      <c r="L281" s="66"/>
      <c r="M281" s="66"/>
    </row>
    <row r="282" spans="1:13" s="62" customFormat="1" ht="12" customHeight="1">
      <c r="A282" s="518">
        <v>11.2214285714286</v>
      </c>
      <c r="B282" s="406"/>
      <c r="C282" s="319"/>
      <c r="D282" s="327"/>
      <c r="E282" s="327"/>
      <c r="F282" s="322"/>
      <c r="G282" s="521"/>
      <c r="H282" s="64" t="s">
        <v>54</v>
      </c>
      <c r="I282" s="76"/>
      <c r="J282" s="66"/>
      <c r="K282" s="66"/>
      <c r="L282" s="66"/>
      <c r="M282" s="66"/>
    </row>
    <row r="283" spans="1:13" s="62" customFormat="1" ht="12.75">
      <c r="A283" s="518">
        <v>11.2607142857143</v>
      </c>
      <c r="B283" s="406"/>
      <c r="C283" s="319"/>
      <c r="D283" s="327"/>
      <c r="E283" s="327"/>
      <c r="F283" s="322"/>
      <c r="G283" s="67" t="s">
        <v>55</v>
      </c>
      <c r="H283" s="64" t="s">
        <v>56</v>
      </c>
      <c r="I283" s="69">
        <f aca="true" t="shared" si="34" ref="I283:L284">I277+I279+I281</f>
        <v>0</v>
      </c>
      <c r="J283" s="70">
        <f>J277+J279+J281</f>
        <v>0</v>
      </c>
      <c r="K283" s="70">
        <f t="shared" si="34"/>
        <v>0</v>
      </c>
      <c r="L283" s="70">
        <f t="shared" si="34"/>
        <v>0</v>
      </c>
      <c r="M283" s="122"/>
    </row>
    <row r="284" spans="1:13" s="62" customFormat="1" ht="13.5" thickBot="1">
      <c r="A284" s="519">
        <v>11.3</v>
      </c>
      <c r="B284" s="348"/>
      <c r="C284" s="320"/>
      <c r="D284" s="313"/>
      <c r="E284" s="327"/>
      <c r="F284" s="323"/>
      <c r="G284" s="71">
        <v>2200000</v>
      </c>
      <c r="H284" s="72" t="s">
        <v>57</v>
      </c>
      <c r="I284" s="73">
        <f t="shared" si="34"/>
        <v>0</v>
      </c>
      <c r="J284" s="74">
        <f>J278+J280+J282</f>
        <v>500000</v>
      </c>
      <c r="K284" s="74">
        <f t="shared" si="34"/>
        <v>397149</v>
      </c>
      <c r="L284" s="74">
        <f t="shared" si="34"/>
        <v>397149</v>
      </c>
      <c r="M284" s="122">
        <f>L284/G281</f>
        <v>0.18052227272727273</v>
      </c>
    </row>
    <row r="285" spans="1:13" s="62" customFormat="1" ht="13.5" customHeight="1">
      <c r="A285" s="517">
        <v>27</v>
      </c>
      <c r="B285" s="405" t="s">
        <v>96</v>
      </c>
      <c r="C285" s="318">
        <v>90095</v>
      </c>
      <c r="D285" s="326" t="s">
        <v>46</v>
      </c>
      <c r="E285" s="326" t="s">
        <v>188</v>
      </c>
      <c r="F285" s="314">
        <v>2013</v>
      </c>
      <c r="G285" s="58" t="s">
        <v>47</v>
      </c>
      <c r="H285" s="59" t="s">
        <v>59</v>
      </c>
      <c r="I285" s="75"/>
      <c r="J285" s="61"/>
      <c r="K285" s="61"/>
      <c r="L285" s="61"/>
      <c r="M285" s="61"/>
    </row>
    <row r="286" spans="1:13" s="62" customFormat="1" ht="12.75">
      <c r="A286" s="518"/>
      <c r="B286" s="406"/>
      <c r="C286" s="319"/>
      <c r="D286" s="327"/>
      <c r="E286" s="327"/>
      <c r="F286" s="322"/>
      <c r="G286" s="520">
        <v>0</v>
      </c>
      <c r="H286" s="64" t="s">
        <v>60</v>
      </c>
      <c r="I286" s="76"/>
      <c r="J286" s="66">
        <f>250000-200000</f>
        <v>50000</v>
      </c>
      <c r="K286" s="66">
        <v>0</v>
      </c>
      <c r="L286" s="66">
        <f>SUM(I286,K286)</f>
        <v>0</v>
      </c>
      <c r="M286" s="121"/>
    </row>
    <row r="287" spans="1:13" s="62" customFormat="1" ht="11.25" customHeight="1">
      <c r="A287" s="518"/>
      <c r="B287" s="406"/>
      <c r="C287" s="319"/>
      <c r="D287" s="327"/>
      <c r="E287" s="327"/>
      <c r="F287" s="322"/>
      <c r="G287" s="521"/>
      <c r="H287" s="64" t="s">
        <v>50</v>
      </c>
      <c r="I287" s="76"/>
      <c r="J287" s="66"/>
      <c r="K287" s="66"/>
      <c r="L287" s="66"/>
      <c r="M287" s="66"/>
    </row>
    <row r="288" spans="1:13" s="62" customFormat="1" ht="12.75">
      <c r="A288" s="518"/>
      <c r="B288" s="406"/>
      <c r="C288" s="319"/>
      <c r="D288" s="327"/>
      <c r="E288" s="327"/>
      <c r="F288" s="315"/>
      <c r="G288" s="67" t="s">
        <v>51</v>
      </c>
      <c r="H288" s="64" t="s">
        <v>52</v>
      </c>
      <c r="I288" s="76"/>
      <c r="J288" s="66"/>
      <c r="K288" s="66"/>
      <c r="L288" s="66"/>
      <c r="M288" s="66"/>
    </row>
    <row r="289" spans="1:13" s="62" customFormat="1" ht="12.75">
      <c r="A289" s="518"/>
      <c r="B289" s="406"/>
      <c r="C289" s="319"/>
      <c r="D289" s="327"/>
      <c r="E289" s="327"/>
      <c r="F289" s="321">
        <v>2015</v>
      </c>
      <c r="G289" s="520">
        <v>1300000</v>
      </c>
      <c r="H289" s="64" t="s">
        <v>53</v>
      </c>
      <c r="I289" s="76"/>
      <c r="J289" s="66"/>
      <c r="K289" s="66"/>
      <c r="L289" s="66"/>
      <c r="M289" s="66"/>
    </row>
    <row r="290" spans="1:13" s="62" customFormat="1" ht="12.75">
      <c r="A290" s="518"/>
      <c r="B290" s="406"/>
      <c r="C290" s="319"/>
      <c r="D290" s="327"/>
      <c r="E290" s="327"/>
      <c r="F290" s="322"/>
      <c r="G290" s="521"/>
      <c r="H290" s="64" t="s">
        <v>54</v>
      </c>
      <c r="I290" s="76"/>
      <c r="J290" s="66"/>
      <c r="K290" s="66"/>
      <c r="L290" s="66"/>
      <c r="M290" s="66"/>
    </row>
    <row r="291" spans="1:13" s="62" customFormat="1" ht="12.75">
      <c r="A291" s="518"/>
      <c r="B291" s="406"/>
      <c r="C291" s="319"/>
      <c r="D291" s="327"/>
      <c r="E291" s="327"/>
      <c r="F291" s="322"/>
      <c r="G291" s="67" t="s">
        <v>55</v>
      </c>
      <c r="H291" s="64" t="s">
        <v>56</v>
      </c>
      <c r="I291" s="69">
        <f aca="true" t="shared" si="35" ref="I291:L292">I285+I287+I289</f>
        <v>0</v>
      </c>
      <c r="J291" s="70">
        <f>J285+J287+J289</f>
        <v>0</v>
      </c>
      <c r="K291" s="70">
        <f t="shared" si="35"/>
        <v>0</v>
      </c>
      <c r="L291" s="70">
        <f t="shared" si="35"/>
        <v>0</v>
      </c>
      <c r="M291" s="122"/>
    </row>
    <row r="292" spans="1:13" s="62" customFormat="1" ht="13.5" thickBot="1">
      <c r="A292" s="519"/>
      <c r="B292" s="348"/>
      <c r="C292" s="320"/>
      <c r="D292" s="313"/>
      <c r="E292" s="327"/>
      <c r="F292" s="323"/>
      <c r="G292" s="71">
        <v>1300000</v>
      </c>
      <c r="H292" s="72" t="s">
        <v>57</v>
      </c>
      <c r="I292" s="73">
        <f t="shared" si="35"/>
        <v>0</v>
      </c>
      <c r="J292" s="74">
        <f>J286+J288+J290</f>
        <v>50000</v>
      </c>
      <c r="K292" s="74">
        <f t="shared" si="35"/>
        <v>0</v>
      </c>
      <c r="L292" s="74">
        <f t="shared" si="35"/>
        <v>0</v>
      </c>
      <c r="M292" s="122">
        <f>L292/G289</f>
        <v>0</v>
      </c>
    </row>
    <row r="293" spans="1:13" s="62" customFormat="1" ht="13.5" customHeight="1" hidden="1">
      <c r="A293" s="518">
        <v>11.3785714285714</v>
      </c>
      <c r="B293" s="405" t="s">
        <v>228</v>
      </c>
      <c r="C293" s="318">
        <v>90095</v>
      </c>
      <c r="D293" s="326" t="s">
        <v>46</v>
      </c>
      <c r="E293" s="326" t="s">
        <v>188</v>
      </c>
      <c r="F293" s="314">
        <v>2015</v>
      </c>
      <c r="G293" s="58" t="s">
        <v>47</v>
      </c>
      <c r="H293" s="59" t="s">
        <v>59</v>
      </c>
      <c r="I293" s="75"/>
      <c r="J293" s="61"/>
      <c r="K293" s="61"/>
      <c r="L293" s="61"/>
      <c r="M293" s="61"/>
    </row>
    <row r="294" spans="1:13" s="62" customFormat="1" ht="12.75" customHeight="1" hidden="1">
      <c r="A294" s="518">
        <v>11.4178571428571</v>
      </c>
      <c r="B294" s="406"/>
      <c r="C294" s="319"/>
      <c r="D294" s="327"/>
      <c r="E294" s="327"/>
      <c r="F294" s="322"/>
      <c r="G294" s="520">
        <v>0</v>
      </c>
      <c r="H294" s="64" t="s">
        <v>60</v>
      </c>
      <c r="I294" s="76"/>
      <c r="J294" s="66"/>
      <c r="K294" s="66"/>
      <c r="L294" s="66">
        <f>SUM(I294,K294)</f>
        <v>0</v>
      </c>
      <c r="M294" s="121">
        <f>L294/G300</f>
        <v>0</v>
      </c>
    </row>
    <row r="295" spans="1:13" s="62" customFormat="1" ht="10.5" customHeight="1" hidden="1">
      <c r="A295" s="518">
        <v>11.4571428571429</v>
      </c>
      <c r="B295" s="406"/>
      <c r="C295" s="319"/>
      <c r="D295" s="327"/>
      <c r="E295" s="327"/>
      <c r="F295" s="322"/>
      <c r="G295" s="521"/>
      <c r="H295" s="64" t="s">
        <v>50</v>
      </c>
      <c r="I295" s="76"/>
      <c r="J295" s="66"/>
      <c r="K295" s="66"/>
      <c r="L295" s="66"/>
      <c r="M295" s="66"/>
    </row>
    <row r="296" spans="1:13" s="62" customFormat="1" ht="12.75" customHeight="1" hidden="1">
      <c r="A296" s="518">
        <v>11.4964285714286</v>
      </c>
      <c r="B296" s="406"/>
      <c r="C296" s="319"/>
      <c r="D296" s="327"/>
      <c r="E296" s="327"/>
      <c r="F296" s="315"/>
      <c r="G296" s="67" t="s">
        <v>51</v>
      </c>
      <c r="H296" s="64" t="s">
        <v>52</v>
      </c>
      <c r="I296" s="76"/>
      <c r="J296" s="66"/>
      <c r="K296" s="66"/>
      <c r="L296" s="66"/>
      <c r="M296" s="66"/>
    </row>
    <row r="297" spans="1:13" s="62" customFormat="1" ht="12.75" customHeight="1" hidden="1">
      <c r="A297" s="518">
        <v>11.5357142857143</v>
      </c>
      <c r="B297" s="406"/>
      <c r="C297" s="319"/>
      <c r="D297" s="327"/>
      <c r="E297" s="327"/>
      <c r="F297" s="321">
        <v>2016</v>
      </c>
      <c r="G297" s="520">
        <v>4000000</v>
      </c>
      <c r="H297" s="64" t="s">
        <v>53</v>
      </c>
      <c r="I297" s="76"/>
      <c r="J297" s="66"/>
      <c r="K297" s="66"/>
      <c r="L297" s="66"/>
      <c r="M297" s="66"/>
    </row>
    <row r="298" spans="1:13" s="62" customFormat="1" ht="12.75" customHeight="1" hidden="1">
      <c r="A298" s="518">
        <v>11.575</v>
      </c>
      <c r="B298" s="406"/>
      <c r="C298" s="319"/>
      <c r="D298" s="327"/>
      <c r="E298" s="327"/>
      <c r="F298" s="322"/>
      <c r="G298" s="521"/>
      <c r="H298" s="64" t="s">
        <v>54</v>
      </c>
      <c r="I298" s="76"/>
      <c r="J298" s="66"/>
      <c r="K298" s="66"/>
      <c r="L298" s="66"/>
      <c r="M298" s="66"/>
    </row>
    <row r="299" spans="1:13" s="62" customFormat="1" ht="12.75" customHeight="1" hidden="1">
      <c r="A299" s="518">
        <v>11.6142857142857</v>
      </c>
      <c r="B299" s="406"/>
      <c r="C299" s="319"/>
      <c r="D299" s="327"/>
      <c r="E299" s="327"/>
      <c r="F299" s="322"/>
      <c r="G299" s="67" t="s">
        <v>55</v>
      </c>
      <c r="H299" s="64" t="s">
        <v>56</v>
      </c>
      <c r="I299" s="69">
        <f aca="true" t="shared" si="36" ref="I299:L300">I293+I295+I297</f>
        <v>0</v>
      </c>
      <c r="J299" s="70">
        <f t="shared" si="36"/>
        <v>0</v>
      </c>
      <c r="K299" s="70">
        <f t="shared" si="36"/>
        <v>0</v>
      </c>
      <c r="L299" s="70">
        <f t="shared" si="36"/>
        <v>0</v>
      </c>
      <c r="M299" s="122">
        <f>L299/G300</f>
        <v>0</v>
      </c>
    </row>
    <row r="300" spans="1:13" s="62" customFormat="1" ht="13.5" customHeight="1" hidden="1" thickBot="1">
      <c r="A300" s="519">
        <v>11.6535714285714</v>
      </c>
      <c r="B300" s="348"/>
      <c r="C300" s="320"/>
      <c r="D300" s="313"/>
      <c r="E300" s="327"/>
      <c r="F300" s="323"/>
      <c r="G300" s="71">
        <v>4000000</v>
      </c>
      <c r="H300" s="72" t="s">
        <v>57</v>
      </c>
      <c r="I300" s="73">
        <f t="shared" si="36"/>
        <v>0</v>
      </c>
      <c r="J300" s="74">
        <f t="shared" si="36"/>
        <v>0</v>
      </c>
      <c r="K300" s="74">
        <f t="shared" si="36"/>
        <v>0</v>
      </c>
      <c r="L300" s="74">
        <f t="shared" si="36"/>
        <v>0</v>
      </c>
      <c r="M300" s="122">
        <f>L300/G300</f>
        <v>0</v>
      </c>
    </row>
    <row r="301" spans="1:13" s="55" customFormat="1" ht="12.75">
      <c r="A301" s="517">
        <v>28</v>
      </c>
      <c r="B301" s="405" t="s">
        <v>84</v>
      </c>
      <c r="C301" s="318">
        <v>92106</v>
      </c>
      <c r="D301" s="326" t="s">
        <v>46</v>
      </c>
      <c r="E301" s="57"/>
      <c r="F301" s="314">
        <v>2010</v>
      </c>
      <c r="G301" s="58" t="s">
        <v>47</v>
      </c>
      <c r="H301" s="59" t="s">
        <v>59</v>
      </c>
      <c r="I301" s="60"/>
      <c r="J301" s="61"/>
      <c r="K301" s="61"/>
      <c r="L301" s="61"/>
      <c r="M301" s="61"/>
    </row>
    <row r="302" spans="1:13" s="55" customFormat="1" ht="12.75">
      <c r="A302" s="518">
        <v>11.7321428571428</v>
      </c>
      <c r="B302" s="406"/>
      <c r="C302" s="319"/>
      <c r="D302" s="327"/>
      <c r="E302" s="63"/>
      <c r="F302" s="322"/>
      <c r="G302" s="520">
        <v>0</v>
      </c>
      <c r="H302" s="64" t="s">
        <v>60</v>
      </c>
      <c r="I302" s="65">
        <f>910400+3619430+4293498</f>
        <v>8823328</v>
      </c>
      <c r="J302" s="66">
        <f>3930076+1000000</f>
        <v>4930076</v>
      </c>
      <c r="K302" s="66">
        <v>4930076</v>
      </c>
      <c r="L302" s="66">
        <f>SUM(I302,K302)</f>
        <v>13753404</v>
      </c>
      <c r="M302" s="121"/>
    </row>
    <row r="303" spans="1:13" s="55" customFormat="1" ht="12.75">
      <c r="A303" s="518">
        <v>11.7714285714286</v>
      </c>
      <c r="B303" s="406"/>
      <c r="C303" s="319"/>
      <c r="D303" s="327"/>
      <c r="E303" s="63"/>
      <c r="F303" s="322"/>
      <c r="G303" s="521"/>
      <c r="H303" s="64" t="s">
        <v>50</v>
      </c>
      <c r="I303" s="65"/>
      <c r="J303" s="66"/>
      <c r="K303" s="66"/>
      <c r="L303" s="66"/>
      <c r="M303" s="66"/>
    </row>
    <row r="304" spans="1:13" s="55" customFormat="1" ht="12.75">
      <c r="A304" s="518">
        <v>11.8107142857143</v>
      </c>
      <c r="B304" s="406"/>
      <c r="C304" s="319"/>
      <c r="D304" s="327"/>
      <c r="E304" s="63"/>
      <c r="F304" s="315"/>
      <c r="G304" s="67" t="s">
        <v>51</v>
      </c>
      <c r="H304" s="64" t="s">
        <v>52</v>
      </c>
      <c r="I304" s="65"/>
      <c r="J304" s="66"/>
      <c r="K304" s="66"/>
      <c r="L304" s="66"/>
      <c r="M304" s="66"/>
    </row>
    <row r="305" spans="1:13" s="55" customFormat="1" ht="12.75">
      <c r="A305" s="518">
        <v>11.85</v>
      </c>
      <c r="B305" s="406"/>
      <c r="C305" s="319"/>
      <c r="D305" s="327"/>
      <c r="E305" s="63"/>
      <c r="F305" s="321">
        <v>2013</v>
      </c>
      <c r="G305" s="520">
        <v>13753404</v>
      </c>
      <c r="H305" s="64" t="s">
        <v>53</v>
      </c>
      <c r="I305" s="65"/>
      <c r="J305" s="66"/>
      <c r="K305" s="66"/>
      <c r="L305" s="66"/>
      <c r="M305" s="66"/>
    </row>
    <row r="306" spans="1:13" s="55" customFormat="1" ht="12.75">
      <c r="A306" s="518">
        <v>11.8892857142857</v>
      </c>
      <c r="B306" s="406"/>
      <c r="C306" s="319"/>
      <c r="D306" s="327"/>
      <c r="E306" s="63"/>
      <c r="F306" s="322"/>
      <c r="G306" s="521"/>
      <c r="H306" s="64" t="s">
        <v>54</v>
      </c>
      <c r="I306" s="65"/>
      <c r="J306" s="66"/>
      <c r="K306" s="66"/>
      <c r="L306" s="66"/>
      <c r="M306" s="66"/>
    </row>
    <row r="307" spans="1:13" s="55" customFormat="1" ht="11.25" customHeight="1">
      <c r="A307" s="518">
        <v>11.9285714285714</v>
      </c>
      <c r="B307" s="406"/>
      <c r="C307" s="319"/>
      <c r="D307" s="327"/>
      <c r="E307" s="63"/>
      <c r="F307" s="322"/>
      <c r="G307" s="67" t="s">
        <v>55</v>
      </c>
      <c r="H307" s="64" t="s">
        <v>56</v>
      </c>
      <c r="I307" s="69">
        <f aca="true" t="shared" si="37" ref="I307:L308">I301+I303+I305</f>
        <v>0</v>
      </c>
      <c r="J307" s="70">
        <f>J301+J303+J305</f>
        <v>0</v>
      </c>
      <c r="K307" s="70">
        <f t="shared" si="37"/>
        <v>0</v>
      </c>
      <c r="L307" s="70">
        <f t="shared" si="37"/>
        <v>0</v>
      </c>
      <c r="M307" s="122"/>
    </row>
    <row r="308" spans="1:13" s="55" customFormat="1" ht="13.5" thickBot="1">
      <c r="A308" s="519">
        <v>11.9678571428571</v>
      </c>
      <c r="B308" s="348"/>
      <c r="C308" s="320"/>
      <c r="D308" s="313"/>
      <c r="E308" s="77"/>
      <c r="F308" s="323"/>
      <c r="G308" s="71">
        <v>13753404</v>
      </c>
      <c r="H308" s="72" t="s">
        <v>57</v>
      </c>
      <c r="I308" s="73">
        <f t="shared" si="37"/>
        <v>8823328</v>
      </c>
      <c r="J308" s="74">
        <f>J302+J304+J306</f>
        <v>4930076</v>
      </c>
      <c r="K308" s="74">
        <f t="shared" si="37"/>
        <v>4930076</v>
      </c>
      <c r="L308" s="74">
        <f t="shared" si="37"/>
        <v>13753404</v>
      </c>
      <c r="M308" s="122">
        <f>L308/G305</f>
        <v>1</v>
      </c>
    </row>
    <row r="309" spans="1:13" ht="18" customHeight="1">
      <c r="A309" s="517">
        <v>29</v>
      </c>
      <c r="B309" s="405" t="s">
        <v>130</v>
      </c>
      <c r="C309" s="318">
        <v>92118</v>
      </c>
      <c r="D309" s="326" t="s">
        <v>136</v>
      </c>
      <c r="E309" s="57"/>
      <c r="F309" s="314">
        <v>2010</v>
      </c>
      <c r="G309" s="58" t="s">
        <v>47</v>
      </c>
      <c r="H309" s="59" t="s">
        <v>48</v>
      </c>
      <c r="I309" s="60"/>
      <c r="J309" s="61"/>
      <c r="K309" s="61"/>
      <c r="L309" s="61"/>
      <c r="M309" s="61"/>
    </row>
    <row r="310" spans="1:14" ht="12.75">
      <c r="A310" s="518">
        <v>12.0464285714286</v>
      </c>
      <c r="B310" s="406"/>
      <c r="C310" s="319"/>
      <c r="D310" s="327"/>
      <c r="E310" s="63"/>
      <c r="F310" s="322"/>
      <c r="G310" s="520">
        <v>0</v>
      </c>
      <c r="H310" s="64" t="s">
        <v>49</v>
      </c>
      <c r="I310" s="65">
        <v>508281</v>
      </c>
      <c r="J310" s="66">
        <f>4403428+700000</f>
        <v>5103428</v>
      </c>
      <c r="K310" s="66">
        <v>4475943</v>
      </c>
      <c r="L310" s="66">
        <f>SUM(I310,K310)</f>
        <v>4984224</v>
      </c>
      <c r="M310" s="121"/>
      <c r="N310" s="90"/>
    </row>
    <row r="311" spans="1:13" ht="12.75">
      <c r="A311" s="518">
        <v>12.0857142857143</v>
      </c>
      <c r="B311" s="406"/>
      <c r="C311" s="319"/>
      <c r="D311" s="327"/>
      <c r="E311" s="63"/>
      <c r="F311" s="322"/>
      <c r="G311" s="521"/>
      <c r="H311" s="64" t="s">
        <v>50</v>
      </c>
      <c r="I311" s="65"/>
      <c r="J311" s="66"/>
      <c r="K311" s="66"/>
      <c r="L311" s="66"/>
      <c r="M311" s="66"/>
    </row>
    <row r="312" spans="1:13" ht="12.75">
      <c r="A312" s="518">
        <v>12.125</v>
      </c>
      <c r="B312" s="406"/>
      <c r="C312" s="319"/>
      <c r="D312" s="327"/>
      <c r="E312" s="63" t="s">
        <v>229</v>
      </c>
      <c r="F312" s="315"/>
      <c r="G312" s="67" t="s">
        <v>51</v>
      </c>
      <c r="H312" s="64" t="s">
        <v>52</v>
      </c>
      <c r="I312" s="65"/>
      <c r="J312" s="66"/>
      <c r="K312" s="66"/>
      <c r="L312" s="66"/>
      <c r="M312" s="66"/>
    </row>
    <row r="313" spans="1:13" ht="12.75">
      <c r="A313" s="518">
        <v>12.1642857142857</v>
      </c>
      <c r="B313" s="406"/>
      <c r="C313" s="319"/>
      <c r="D313" s="327"/>
      <c r="E313" s="63"/>
      <c r="F313" s="321">
        <v>2014</v>
      </c>
      <c r="G313" s="520">
        <v>32841971</v>
      </c>
      <c r="H313" s="64" t="s">
        <v>53</v>
      </c>
      <c r="I313" s="65"/>
      <c r="J313" s="66"/>
      <c r="K313" s="66"/>
      <c r="L313" s="66"/>
      <c r="M313" s="66"/>
    </row>
    <row r="314" spans="1:14" ht="45">
      <c r="A314" s="518">
        <v>12.2035714285714</v>
      </c>
      <c r="B314" s="406"/>
      <c r="C314" s="319"/>
      <c r="D314" s="327"/>
      <c r="E314" s="63"/>
      <c r="F314" s="322"/>
      <c r="G314" s="521"/>
      <c r="H314" s="91" t="s">
        <v>131</v>
      </c>
      <c r="I314" s="65"/>
      <c r="J314" s="66">
        <v>13210284</v>
      </c>
      <c r="K314" s="66">
        <v>6591712</v>
      </c>
      <c r="L314" s="66">
        <f>SUM(I314,K314)</f>
        <v>6591712</v>
      </c>
      <c r="M314" s="121"/>
      <c r="N314" s="90"/>
    </row>
    <row r="315" spans="1:13" ht="12.75">
      <c r="A315" s="518">
        <v>12.2428571428571</v>
      </c>
      <c r="B315" s="406"/>
      <c r="C315" s="319"/>
      <c r="D315" s="327"/>
      <c r="E315" s="63"/>
      <c r="F315" s="322"/>
      <c r="G315" s="67" t="s">
        <v>55</v>
      </c>
      <c r="H315" s="64" t="s">
        <v>56</v>
      </c>
      <c r="I315" s="69">
        <f aca="true" t="shared" si="38" ref="I315:L316">I309+I311+I313</f>
        <v>0</v>
      </c>
      <c r="J315" s="70">
        <f>J309+J311+J313</f>
        <v>0</v>
      </c>
      <c r="K315" s="70">
        <f t="shared" si="38"/>
        <v>0</v>
      </c>
      <c r="L315" s="70">
        <f t="shared" si="38"/>
        <v>0</v>
      </c>
      <c r="M315" s="122"/>
    </row>
    <row r="316" spans="1:14" ht="13.5" thickBot="1">
      <c r="A316" s="519">
        <v>12.2821428571428</v>
      </c>
      <c r="B316" s="348"/>
      <c r="C316" s="320"/>
      <c r="D316" s="313"/>
      <c r="E316" s="77"/>
      <c r="F316" s="323"/>
      <c r="G316" s="71">
        <v>32841971</v>
      </c>
      <c r="H316" s="72" t="s">
        <v>57</v>
      </c>
      <c r="I316" s="73">
        <f t="shared" si="38"/>
        <v>508281</v>
      </c>
      <c r="J316" s="74">
        <f>J310+J312+J314</f>
        <v>18313712</v>
      </c>
      <c r="K316" s="74">
        <f t="shared" si="38"/>
        <v>11067655</v>
      </c>
      <c r="L316" s="74">
        <f t="shared" si="38"/>
        <v>11575936</v>
      </c>
      <c r="M316" s="122">
        <f>L316/G313</f>
        <v>0.35247385121922187</v>
      </c>
      <c r="N316" s="90"/>
    </row>
    <row r="317" spans="1:15" ht="12.75" customHeight="1">
      <c r="A317" s="517">
        <v>30</v>
      </c>
      <c r="B317" s="405" t="s">
        <v>132</v>
      </c>
      <c r="C317" s="318">
        <v>92118</v>
      </c>
      <c r="D317" s="326" t="s">
        <v>230</v>
      </c>
      <c r="E317" s="57"/>
      <c r="F317" s="314">
        <v>2012</v>
      </c>
      <c r="G317" s="58" t="s">
        <v>47</v>
      </c>
      <c r="H317" s="59" t="s">
        <v>48</v>
      </c>
      <c r="I317" s="60">
        <v>350000</v>
      </c>
      <c r="J317" s="61">
        <v>350000</v>
      </c>
      <c r="K317" s="61">
        <v>350000</v>
      </c>
      <c r="L317" s="66">
        <f>SUM(I317,K317)</f>
        <v>700000</v>
      </c>
      <c r="M317" s="125"/>
      <c r="O317" s="90"/>
    </row>
    <row r="318" spans="1:15" ht="12.75">
      <c r="A318" s="518">
        <v>12.3607142857143</v>
      </c>
      <c r="B318" s="406"/>
      <c r="C318" s="319"/>
      <c r="D318" s="327"/>
      <c r="E318" s="63"/>
      <c r="F318" s="322"/>
      <c r="G318" s="520">
        <v>1000000</v>
      </c>
      <c r="H318" s="64" t="s">
        <v>49</v>
      </c>
      <c r="I318" s="65"/>
      <c r="J318" s="66">
        <f>2740000-85400-823552</f>
        <v>1831048</v>
      </c>
      <c r="K318" s="66">
        <v>897509</v>
      </c>
      <c r="L318" s="66">
        <f>SUM(I318,K318)</f>
        <v>897509</v>
      </c>
      <c r="M318" s="121"/>
      <c r="O318" s="90"/>
    </row>
    <row r="319" spans="1:15" ht="12.75">
      <c r="A319" s="518">
        <v>12.4</v>
      </c>
      <c r="B319" s="406"/>
      <c r="C319" s="319"/>
      <c r="D319" s="327"/>
      <c r="E319" s="63"/>
      <c r="F319" s="322"/>
      <c r="G319" s="521"/>
      <c r="H319" s="64" t="s">
        <v>50</v>
      </c>
      <c r="I319" s="65"/>
      <c r="J319" s="66"/>
      <c r="K319" s="66"/>
      <c r="L319" s="66"/>
      <c r="M319" s="66"/>
      <c r="O319" s="90"/>
    </row>
    <row r="320" spans="1:13" ht="12.75">
      <c r="A320" s="518">
        <v>12.4392857142857</v>
      </c>
      <c r="B320" s="406"/>
      <c r="C320" s="319"/>
      <c r="D320" s="327"/>
      <c r="E320" s="63"/>
      <c r="F320" s="315"/>
      <c r="G320" s="67" t="s">
        <v>51</v>
      </c>
      <c r="H320" s="64" t="s">
        <v>52</v>
      </c>
      <c r="I320" s="65"/>
      <c r="J320" s="66"/>
      <c r="K320" s="66"/>
      <c r="L320" s="66"/>
      <c r="M320" s="66"/>
    </row>
    <row r="321" spans="1:13" ht="12.75">
      <c r="A321" s="518">
        <v>12.4785714285714</v>
      </c>
      <c r="B321" s="406"/>
      <c r="C321" s="319"/>
      <c r="D321" s="327"/>
      <c r="E321" s="63"/>
      <c r="F321" s="321">
        <v>2014</v>
      </c>
      <c r="G321" s="520">
        <v>17214600</v>
      </c>
      <c r="H321" s="64" t="s">
        <v>53</v>
      </c>
      <c r="I321" s="65"/>
      <c r="J321" s="66"/>
      <c r="K321" s="66"/>
      <c r="L321" s="66"/>
      <c r="M321" s="66"/>
    </row>
    <row r="322" spans="1:13" ht="12.75">
      <c r="A322" s="518">
        <v>12.5178571428571</v>
      </c>
      <c r="B322" s="406"/>
      <c r="C322" s="319"/>
      <c r="D322" s="327"/>
      <c r="E322" s="63"/>
      <c r="F322" s="322"/>
      <c r="G322" s="521"/>
      <c r="H322" s="64" t="s">
        <v>54</v>
      </c>
      <c r="I322" s="65"/>
      <c r="J322" s="66"/>
      <c r="K322" s="66"/>
      <c r="L322" s="66"/>
      <c r="M322" s="66"/>
    </row>
    <row r="323" spans="1:13" ht="12.75">
      <c r="A323" s="518">
        <v>12.5571428571428</v>
      </c>
      <c r="B323" s="406"/>
      <c r="C323" s="319"/>
      <c r="D323" s="327"/>
      <c r="E323" s="63"/>
      <c r="F323" s="322"/>
      <c r="G323" s="67" t="s">
        <v>55</v>
      </c>
      <c r="H323" s="64" t="s">
        <v>56</v>
      </c>
      <c r="I323" s="69">
        <f aca="true" t="shared" si="39" ref="I323:L324">I317+I319+I321</f>
        <v>350000</v>
      </c>
      <c r="J323" s="70">
        <f>J317+J319+J321</f>
        <v>350000</v>
      </c>
      <c r="K323" s="70">
        <f t="shared" si="39"/>
        <v>350000</v>
      </c>
      <c r="L323" s="70">
        <f t="shared" si="39"/>
        <v>700000</v>
      </c>
      <c r="M323" s="122">
        <f>L323/G318</f>
        <v>0.7</v>
      </c>
    </row>
    <row r="324" spans="1:13" s="92" customFormat="1" ht="13.5" thickBot="1">
      <c r="A324" s="519">
        <v>12.5964285714286</v>
      </c>
      <c r="B324" s="348"/>
      <c r="C324" s="320"/>
      <c r="D324" s="313"/>
      <c r="E324" s="77"/>
      <c r="F324" s="323"/>
      <c r="G324" s="71">
        <v>18214600</v>
      </c>
      <c r="H324" s="72" t="s">
        <v>57</v>
      </c>
      <c r="I324" s="73">
        <f t="shared" si="39"/>
        <v>0</v>
      </c>
      <c r="J324" s="74">
        <f>J318+J320+J322</f>
        <v>1831048</v>
      </c>
      <c r="K324" s="74">
        <f t="shared" si="39"/>
        <v>897509</v>
      </c>
      <c r="L324" s="74">
        <f t="shared" si="39"/>
        <v>897509</v>
      </c>
      <c r="M324" s="124">
        <f>L324/G321</f>
        <v>0.052136500412440605</v>
      </c>
    </row>
    <row r="325" spans="1:15" s="92" customFormat="1" ht="12.75" customHeight="1">
      <c r="A325" s="517">
        <v>31</v>
      </c>
      <c r="B325" s="406" t="s">
        <v>231</v>
      </c>
      <c r="C325" s="319">
        <v>92195</v>
      </c>
      <c r="D325" s="327" t="s">
        <v>136</v>
      </c>
      <c r="E325" s="63"/>
      <c r="F325" s="322">
        <v>2013</v>
      </c>
      <c r="G325" s="93" t="s">
        <v>47</v>
      </c>
      <c r="H325" s="78" t="s">
        <v>48</v>
      </c>
      <c r="I325" s="94"/>
      <c r="J325" s="79"/>
      <c r="K325" s="79"/>
      <c r="L325" s="79"/>
      <c r="M325" s="79"/>
      <c r="O325" s="95"/>
    </row>
    <row r="326" spans="1:15" ht="12.75">
      <c r="A326" s="518">
        <v>12.675</v>
      </c>
      <c r="B326" s="406"/>
      <c r="C326" s="319"/>
      <c r="D326" s="327"/>
      <c r="E326" s="63"/>
      <c r="F326" s="322"/>
      <c r="G326" s="520">
        <v>0</v>
      </c>
      <c r="H326" s="64" t="s">
        <v>49</v>
      </c>
      <c r="I326" s="65"/>
      <c r="J326" s="66">
        <f>730197+350000</f>
        <v>1080197</v>
      </c>
      <c r="K326" s="66">
        <v>244705</v>
      </c>
      <c r="L326" s="66">
        <f>SUM(I326,K326)</f>
        <v>244705</v>
      </c>
      <c r="M326" s="121"/>
      <c r="O326" s="90"/>
    </row>
    <row r="327" spans="1:15" ht="12.75">
      <c r="A327" s="518">
        <v>12.7142857142857</v>
      </c>
      <c r="B327" s="406"/>
      <c r="C327" s="319"/>
      <c r="D327" s="327"/>
      <c r="E327" s="63"/>
      <c r="F327" s="322"/>
      <c r="G327" s="521"/>
      <c r="H327" s="64" t="s">
        <v>50</v>
      </c>
      <c r="I327" s="65"/>
      <c r="J327" s="66"/>
      <c r="K327" s="66"/>
      <c r="L327" s="66"/>
      <c r="M327" s="66"/>
      <c r="O327" s="90"/>
    </row>
    <row r="328" spans="1:13" ht="12.75">
      <c r="A328" s="518">
        <v>12.7535714285714</v>
      </c>
      <c r="B328" s="406"/>
      <c r="C328" s="319"/>
      <c r="D328" s="327"/>
      <c r="E328" s="63"/>
      <c r="F328" s="315"/>
      <c r="G328" s="67" t="s">
        <v>51</v>
      </c>
      <c r="H328" s="64" t="s">
        <v>52</v>
      </c>
      <c r="I328" s="65"/>
      <c r="J328" s="66"/>
      <c r="K328" s="66"/>
      <c r="L328" s="66"/>
      <c r="M328" s="66"/>
    </row>
    <row r="329" spans="1:13" ht="12.75">
      <c r="A329" s="518">
        <v>12.7928571428571</v>
      </c>
      <c r="B329" s="406"/>
      <c r="C329" s="319"/>
      <c r="D329" s="327"/>
      <c r="E329" s="63"/>
      <c r="F329" s="321">
        <v>2015</v>
      </c>
      <c r="G329" s="520">
        <v>29557865</v>
      </c>
      <c r="H329" s="64" t="s">
        <v>53</v>
      </c>
      <c r="I329" s="65"/>
      <c r="J329" s="66"/>
      <c r="K329" s="66"/>
      <c r="L329" s="66"/>
      <c r="M329" s="66"/>
    </row>
    <row r="330" spans="1:13" ht="45">
      <c r="A330" s="518">
        <v>12.8321428571428</v>
      </c>
      <c r="B330" s="406"/>
      <c r="C330" s="319"/>
      <c r="D330" s="327"/>
      <c r="E330" s="63"/>
      <c r="F330" s="322"/>
      <c r="G330" s="521"/>
      <c r="H330" s="91" t="s">
        <v>131</v>
      </c>
      <c r="I330" s="65"/>
      <c r="J330" s="66">
        <v>2190590</v>
      </c>
      <c r="K330" s="66"/>
      <c r="L330" s="66">
        <v>13143539</v>
      </c>
      <c r="M330" s="121"/>
    </row>
    <row r="331" spans="1:13" ht="12.75">
      <c r="A331" s="518">
        <v>12.8714285714286</v>
      </c>
      <c r="B331" s="406"/>
      <c r="C331" s="319"/>
      <c r="D331" s="327"/>
      <c r="E331" s="63"/>
      <c r="F331" s="322"/>
      <c r="G331" s="67" t="s">
        <v>55</v>
      </c>
      <c r="H331" s="64" t="s">
        <v>56</v>
      </c>
      <c r="I331" s="69">
        <f aca="true" t="shared" si="40" ref="I331:L332">I325+I327+I329</f>
        <v>0</v>
      </c>
      <c r="J331" s="70">
        <f>J325+J327+J329</f>
        <v>0</v>
      </c>
      <c r="K331" s="70">
        <f t="shared" si="40"/>
        <v>0</v>
      </c>
      <c r="L331" s="70">
        <f t="shared" si="40"/>
        <v>0</v>
      </c>
      <c r="M331" s="122"/>
    </row>
    <row r="332" spans="1:13" ht="13.5" thickBot="1">
      <c r="A332" s="519">
        <v>12.9107142857143</v>
      </c>
      <c r="B332" s="348"/>
      <c r="C332" s="320"/>
      <c r="D332" s="313"/>
      <c r="E332" s="77"/>
      <c r="F332" s="323"/>
      <c r="G332" s="71">
        <v>29557865</v>
      </c>
      <c r="H332" s="72" t="s">
        <v>57</v>
      </c>
      <c r="I332" s="73">
        <f t="shared" si="40"/>
        <v>0</v>
      </c>
      <c r="J332" s="74">
        <f>J326+J328+J330</f>
        <v>3270787</v>
      </c>
      <c r="K332" s="74">
        <f t="shared" si="40"/>
        <v>244705</v>
      </c>
      <c r="L332" s="74">
        <f t="shared" si="40"/>
        <v>13388244</v>
      </c>
      <c r="M332" s="122">
        <f>L332/G329</f>
        <v>0.4529503061198771</v>
      </c>
    </row>
    <row r="333" spans="1:13" ht="12.75" customHeight="1">
      <c r="A333" s="517">
        <v>32</v>
      </c>
      <c r="B333" s="405" t="s">
        <v>86</v>
      </c>
      <c r="C333" s="318">
        <v>92601</v>
      </c>
      <c r="D333" s="326" t="s">
        <v>85</v>
      </c>
      <c r="E333" s="57"/>
      <c r="F333" s="314">
        <v>2011</v>
      </c>
      <c r="G333" s="58" t="s">
        <v>47</v>
      </c>
      <c r="H333" s="59" t="s">
        <v>48</v>
      </c>
      <c r="I333" s="60"/>
      <c r="J333" s="61"/>
      <c r="K333" s="61"/>
      <c r="L333" s="61"/>
      <c r="M333" s="61"/>
    </row>
    <row r="334" spans="1:13" ht="12.75">
      <c r="A334" s="518"/>
      <c r="B334" s="406"/>
      <c r="C334" s="319"/>
      <c r="D334" s="327"/>
      <c r="E334" s="63"/>
      <c r="F334" s="322"/>
      <c r="G334" s="520">
        <v>0</v>
      </c>
      <c r="H334" s="64" t="s">
        <v>49</v>
      </c>
      <c r="I334" s="65">
        <v>176198</v>
      </c>
      <c r="J334" s="66">
        <v>120346</v>
      </c>
      <c r="K334" s="66">
        <v>0</v>
      </c>
      <c r="L334" s="66">
        <f>SUM(I334,K334)</f>
        <v>176198</v>
      </c>
      <c r="M334" s="121"/>
    </row>
    <row r="335" spans="1:13" ht="12.75">
      <c r="A335" s="518"/>
      <c r="B335" s="406"/>
      <c r="C335" s="319"/>
      <c r="D335" s="327"/>
      <c r="E335" s="63"/>
      <c r="F335" s="322"/>
      <c r="G335" s="521"/>
      <c r="H335" s="64" t="s">
        <v>50</v>
      </c>
      <c r="I335" s="65"/>
      <c r="J335" s="66"/>
      <c r="K335" s="66"/>
      <c r="L335" s="66"/>
      <c r="M335" s="66"/>
    </row>
    <row r="336" spans="1:13" ht="12.75">
      <c r="A336" s="518"/>
      <c r="B336" s="406"/>
      <c r="C336" s="319"/>
      <c r="D336" s="327"/>
      <c r="E336" s="63"/>
      <c r="F336" s="315"/>
      <c r="G336" s="67" t="s">
        <v>51</v>
      </c>
      <c r="H336" s="64" t="s">
        <v>52</v>
      </c>
      <c r="I336" s="65"/>
      <c r="J336" s="66"/>
      <c r="K336" s="66"/>
      <c r="L336" s="66"/>
      <c r="M336" s="66"/>
    </row>
    <row r="337" spans="1:13" ht="12.75">
      <c r="A337" s="518"/>
      <c r="B337" s="406"/>
      <c r="C337" s="319"/>
      <c r="D337" s="327"/>
      <c r="E337" s="63"/>
      <c r="F337" s="321">
        <v>2014</v>
      </c>
      <c r="G337" s="520">
        <v>993544</v>
      </c>
      <c r="H337" s="64" t="s">
        <v>53</v>
      </c>
      <c r="I337" s="65"/>
      <c r="J337" s="66"/>
      <c r="K337" s="66"/>
      <c r="L337" s="66"/>
      <c r="M337" s="66"/>
    </row>
    <row r="338" spans="1:13" ht="12.75">
      <c r="A338" s="518"/>
      <c r="B338" s="406"/>
      <c r="C338" s="319"/>
      <c r="D338" s="327"/>
      <c r="E338" s="63"/>
      <c r="F338" s="322"/>
      <c r="G338" s="521"/>
      <c r="H338" s="64" t="s">
        <v>54</v>
      </c>
      <c r="I338" s="65"/>
      <c r="J338" s="66"/>
      <c r="K338" s="66"/>
      <c r="L338" s="66"/>
      <c r="M338" s="66"/>
    </row>
    <row r="339" spans="1:13" ht="12.75">
      <c r="A339" s="518"/>
      <c r="B339" s="406"/>
      <c r="C339" s="319"/>
      <c r="D339" s="327"/>
      <c r="E339" s="63"/>
      <c r="F339" s="322"/>
      <c r="G339" s="67" t="s">
        <v>55</v>
      </c>
      <c r="H339" s="64" t="s">
        <v>56</v>
      </c>
      <c r="I339" s="69">
        <f aca="true" t="shared" si="41" ref="I339:L340">I333+I335+I337</f>
        <v>0</v>
      </c>
      <c r="J339" s="70">
        <f>J333+J335+J337</f>
        <v>0</v>
      </c>
      <c r="K339" s="70">
        <f t="shared" si="41"/>
        <v>0</v>
      </c>
      <c r="L339" s="70">
        <f t="shared" si="41"/>
        <v>0</v>
      </c>
      <c r="M339" s="122"/>
    </row>
    <row r="340" spans="1:13" ht="13.5" thickBot="1">
      <c r="A340" s="519"/>
      <c r="B340" s="348"/>
      <c r="C340" s="320"/>
      <c r="D340" s="313"/>
      <c r="E340" s="77"/>
      <c r="F340" s="323"/>
      <c r="G340" s="71">
        <v>993544</v>
      </c>
      <c r="H340" s="72" t="s">
        <v>57</v>
      </c>
      <c r="I340" s="73">
        <f t="shared" si="41"/>
        <v>176198</v>
      </c>
      <c r="J340" s="74">
        <f>J334+J336+J338</f>
        <v>120346</v>
      </c>
      <c r="K340" s="74">
        <f t="shared" si="41"/>
        <v>0</v>
      </c>
      <c r="L340" s="74">
        <f t="shared" si="41"/>
        <v>176198</v>
      </c>
      <c r="M340" s="124">
        <f>L340/G337</f>
        <v>0.1773429259298028</v>
      </c>
    </row>
    <row r="341" spans="1:13" ht="12.75">
      <c r="A341" s="96"/>
      <c r="B341" s="97"/>
      <c r="C341" s="98"/>
      <c r="D341" s="99"/>
      <c r="E341" s="99"/>
      <c r="F341" s="100"/>
      <c r="G341" s="101"/>
      <c r="H341" s="102"/>
      <c r="I341" s="103"/>
      <c r="J341" s="103"/>
      <c r="K341" s="103"/>
      <c r="L341" s="103"/>
      <c r="M341" s="103"/>
    </row>
    <row r="342" spans="1:13" ht="13.5" thickBot="1">
      <c r="A342" s="104"/>
      <c r="B342" s="105"/>
      <c r="C342" s="106"/>
      <c r="D342" s="107"/>
      <c r="E342" s="107"/>
      <c r="F342" s="108"/>
      <c r="G342" s="101"/>
      <c r="H342" s="102"/>
      <c r="I342" s="109"/>
      <c r="J342" s="110"/>
      <c r="K342" s="110"/>
      <c r="L342" s="110"/>
      <c r="M342" s="110"/>
    </row>
    <row r="343" spans="1:13" s="55" customFormat="1" ht="12.75">
      <c r="A343" s="529" t="s">
        <v>87</v>
      </c>
      <c r="B343" s="530"/>
      <c r="C343" s="530"/>
      <c r="D343" s="530"/>
      <c r="E343" s="530"/>
      <c r="F343" s="531"/>
      <c r="G343" s="58" t="s">
        <v>47</v>
      </c>
      <c r="H343" s="111" t="s">
        <v>59</v>
      </c>
      <c r="I343" s="83">
        <f aca="true" t="shared" si="42" ref="I343:L348">SUM(I5,I13,I37,I45,I53,I61,I69,I77,I85,I93,I101,I109,I117,I125,I133,I141,I149,I157,I165,I173,I181,I189,I197)+SUM(I205,I213,I221,I229,I237,I245,I253,I261,I269,I277,I285,I293,I301,I309,I317,I325,I333)+I21+I29</f>
        <v>350000</v>
      </c>
      <c r="J343" s="61">
        <f aca="true" t="shared" si="43" ref="J343:J348">SUM(J5,J13,J37,J45,J53,J61,J69,J77,J85,J93,J101,J109,J117,J125,J133,J141,J149,J157,J165,J173,J181,J189,J197)+SUM(J205,J213,J221,J229,J237,J245,J253,J261,J269,J277,J285,J293,J301,J309,J317,J325,J333)+J21+J29</f>
        <v>350000</v>
      </c>
      <c r="K343" s="61">
        <f t="shared" si="42"/>
        <v>350000</v>
      </c>
      <c r="L343" s="61">
        <f t="shared" si="42"/>
        <v>700000</v>
      </c>
      <c r="M343" s="271"/>
    </row>
    <row r="344" spans="1:13" s="55" customFormat="1" ht="12.75">
      <c r="A344" s="532"/>
      <c r="B344" s="533"/>
      <c r="C344" s="533"/>
      <c r="D344" s="533"/>
      <c r="E344" s="533"/>
      <c r="F344" s="534"/>
      <c r="G344" s="520">
        <v>1162885</v>
      </c>
      <c r="H344" s="112" t="s">
        <v>60</v>
      </c>
      <c r="I344" s="272">
        <f t="shared" si="42"/>
        <v>83101275</v>
      </c>
      <c r="J344" s="66">
        <f t="shared" si="43"/>
        <v>111698532</v>
      </c>
      <c r="K344" s="66">
        <f t="shared" si="42"/>
        <v>104471632</v>
      </c>
      <c r="L344" s="66">
        <f t="shared" si="42"/>
        <v>187572907</v>
      </c>
      <c r="M344" s="273"/>
    </row>
    <row r="345" spans="1:13" s="55" customFormat="1" ht="12.75">
      <c r="A345" s="532"/>
      <c r="B345" s="533"/>
      <c r="C345" s="533"/>
      <c r="D345" s="533"/>
      <c r="E345" s="533"/>
      <c r="F345" s="534"/>
      <c r="G345" s="521"/>
      <c r="H345" s="112" t="s">
        <v>50</v>
      </c>
      <c r="I345" s="272">
        <f t="shared" si="42"/>
        <v>0</v>
      </c>
      <c r="J345" s="66">
        <f t="shared" si="43"/>
        <v>0</v>
      </c>
      <c r="K345" s="66">
        <f t="shared" si="42"/>
        <v>0</v>
      </c>
      <c r="L345" s="66">
        <f t="shared" si="42"/>
        <v>0</v>
      </c>
      <c r="M345" s="273"/>
    </row>
    <row r="346" spans="1:13" s="55" customFormat="1" ht="12.75">
      <c r="A346" s="532"/>
      <c r="B346" s="533"/>
      <c r="C346" s="533"/>
      <c r="D346" s="533"/>
      <c r="E346" s="533"/>
      <c r="F346" s="534"/>
      <c r="G346" s="67" t="s">
        <v>51</v>
      </c>
      <c r="H346" s="112" t="s">
        <v>52</v>
      </c>
      <c r="I346" s="272">
        <f t="shared" si="42"/>
        <v>0</v>
      </c>
      <c r="J346" s="66">
        <f t="shared" si="43"/>
        <v>0</v>
      </c>
      <c r="K346" s="66">
        <f t="shared" si="42"/>
        <v>0</v>
      </c>
      <c r="L346" s="66">
        <f t="shared" si="42"/>
        <v>0</v>
      </c>
      <c r="M346" s="273"/>
    </row>
    <row r="347" spans="1:13" s="55" customFormat="1" ht="12.75">
      <c r="A347" s="532"/>
      <c r="B347" s="533"/>
      <c r="C347" s="533"/>
      <c r="D347" s="533"/>
      <c r="E347" s="533"/>
      <c r="F347" s="534"/>
      <c r="G347" s="520">
        <v>628584281</v>
      </c>
      <c r="H347" s="112" t="s">
        <v>53</v>
      </c>
      <c r="I347" s="272">
        <f t="shared" si="42"/>
        <v>0</v>
      </c>
      <c r="J347" s="66">
        <f t="shared" si="43"/>
        <v>0</v>
      </c>
      <c r="K347" s="66">
        <f t="shared" si="42"/>
        <v>0</v>
      </c>
      <c r="L347" s="66">
        <f t="shared" si="42"/>
        <v>0</v>
      </c>
      <c r="M347" s="273"/>
    </row>
    <row r="348" spans="1:13" s="55" customFormat="1" ht="12.75">
      <c r="A348" s="532"/>
      <c r="B348" s="533"/>
      <c r="C348" s="533"/>
      <c r="D348" s="533"/>
      <c r="E348" s="533"/>
      <c r="F348" s="534"/>
      <c r="G348" s="521"/>
      <c r="H348" s="112" t="s">
        <v>54</v>
      </c>
      <c r="I348" s="272">
        <f t="shared" si="42"/>
        <v>0</v>
      </c>
      <c r="J348" s="66">
        <f t="shared" si="43"/>
        <v>15400874</v>
      </c>
      <c r="K348" s="66">
        <f t="shared" si="42"/>
        <v>6591712</v>
      </c>
      <c r="L348" s="66">
        <f t="shared" si="42"/>
        <v>19735251</v>
      </c>
      <c r="M348" s="273"/>
    </row>
    <row r="349" spans="1:13" s="55" customFormat="1" ht="12.75">
      <c r="A349" s="532"/>
      <c r="B349" s="533"/>
      <c r="C349" s="533"/>
      <c r="D349" s="533"/>
      <c r="E349" s="533"/>
      <c r="F349" s="534"/>
      <c r="G349" s="67" t="s">
        <v>55</v>
      </c>
      <c r="H349" s="112" t="s">
        <v>56</v>
      </c>
      <c r="I349" s="274">
        <f aca="true" t="shared" si="44" ref="I349:L350">SUM(I343,I345,I347)</f>
        <v>350000</v>
      </c>
      <c r="J349" s="81">
        <f>SUM(J343,J345,J347)</f>
        <v>350000</v>
      </c>
      <c r="K349" s="81">
        <f t="shared" si="44"/>
        <v>350000</v>
      </c>
      <c r="L349" s="81">
        <f t="shared" si="44"/>
        <v>700000</v>
      </c>
      <c r="M349" s="275">
        <f>L349/G344</f>
        <v>0.6019511817591593</v>
      </c>
    </row>
    <row r="350" spans="1:13" s="55" customFormat="1" ht="13.5" thickBot="1">
      <c r="A350" s="535"/>
      <c r="B350" s="536"/>
      <c r="C350" s="536"/>
      <c r="D350" s="536"/>
      <c r="E350" s="536"/>
      <c r="F350" s="537"/>
      <c r="G350" s="71">
        <v>629747166</v>
      </c>
      <c r="H350" s="113" t="s">
        <v>57</v>
      </c>
      <c r="I350" s="276">
        <f t="shared" si="44"/>
        <v>83101275</v>
      </c>
      <c r="J350" s="114">
        <f>SUM(J344,J346,J348)</f>
        <v>127099406</v>
      </c>
      <c r="K350" s="114">
        <f t="shared" si="44"/>
        <v>111063344</v>
      </c>
      <c r="L350" s="114">
        <f t="shared" si="44"/>
        <v>207308158</v>
      </c>
      <c r="M350" s="277">
        <f>L350/G347</f>
        <v>0.32980168971167767</v>
      </c>
    </row>
    <row r="351" spans="1:13" ht="12.75" hidden="1">
      <c r="A351" s="525"/>
      <c r="B351" s="526"/>
      <c r="C351" s="527"/>
      <c r="D351" s="528"/>
      <c r="E351" s="107"/>
      <c r="F351" s="522"/>
      <c r="G351" s="523"/>
      <c r="H351" s="102"/>
      <c r="I351" s="103"/>
      <c r="J351" s="103"/>
      <c r="K351" s="103"/>
      <c r="L351" s="103"/>
      <c r="M351" s="103"/>
    </row>
    <row r="352" spans="1:13" ht="12.75" hidden="1">
      <c r="A352" s="525"/>
      <c r="B352" s="526"/>
      <c r="C352" s="527"/>
      <c r="D352" s="528"/>
      <c r="E352" s="107"/>
      <c r="F352" s="522"/>
      <c r="G352" s="524"/>
      <c r="H352" s="102" t="s">
        <v>133</v>
      </c>
      <c r="I352" s="103"/>
      <c r="J352" s="110">
        <v>2012</v>
      </c>
      <c r="K352" s="110">
        <v>2012</v>
      </c>
      <c r="L352" s="110">
        <v>2013</v>
      </c>
      <c r="M352" s="110">
        <v>2014</v>
      </c>
    </row>
    <row r="353" spans="1:13" ht="12.75" customHeight="1" hidden="1">
      <c r="A353" s="525"/>
      <c r="B353" s="526"/>
      <c r="C353" s="527"/>
      <c r="D353" s="528"/>
      <c r="E353" s="107"/>
      <c r="F353" s="522"/>
      <c r="G353" s="101"/>
      <c r="H353" s="102" t="s">
        <v>134</v>
      </c>
      <c r="I353" s="109">
        <f>I349-'[1]zał. nr 2 do URM cz. 2 '!$H$350</f>
        <v>350000</v>
      </c>
      <c r="J353" s="109">
        <f>J349-'[1]zał. nr 2 do URM cz. 2 '!$I$350</f>
        <v>57500</v>
      </c>
      <c r="K353" s="109">
        <f>K349-'[1]zał. nr 2 do URM cz. 2 '!$I$350</f>
        <v>57500</v>
      </c>
      <c r="L353" s="109">
        <f>L349-'[1]zał. nr 2 do URM cz. 2 '!$J$350</f>
        <v>700000</v>
      </c>
      <c r="M353" s="109">
        <f>M349-'[1]zał. nr 2 do URM cz. 2 '!$K$350</f>
        <v>0.6019511817591593</v>
      </c>
    </row>
    <row r="354" spans="1:13" ht="12.75" customHeight="1" hidden="1">
      <c r="A354" s="525"/>
      <c r="B354" s="526"/>
      <c r="C354" s="527"/>
      <c r="D354" s="528"/>
      <c r="E354" s="107"/>
      <c r="F354" s="522"/>
      <c r="G354" s="101">
        <v>134167048</v>
      </c>
      <c r="H354" s="102" t="s">
        <v>135</v>
      </c>
      <c r="I354" s="109">
        <f>I350-'[1]zał. nr 2 do URM cz. 2 '!$H$351</f>
        <v>-32801904</v>
      </c>
      <c r="J354" s="109">
        <f>J350-'[1]zał. nr 2 do URM cz. 2 '!$I$351</f>
        <v>12813189</v>
      </c>
      <c r="K354" s="109">
        <f>K350-'[1]zał. nr 2 do URM cz. 2 '!$I$351</f>
        <v>-3222873</v>
      </c>
      <c r="L354" s="109">
        <f>L350-'[1]zał. nr 2 do URM cz. 2 '!$J$351</f>
        <v>50713153</v>
      </c>
      <c r="M354" s="109">
        <f>M350-'[1]zał. nr 2 do URM cz. 2 '!$K$351</f>
        <v>-146045716.67019832</v>
      </c>
    </row>
    <row r="355" spans="1:13" ht="12.75" customHeight="1" hidden="1">
      <c r="A355" s="525"/>
      <c r="B355" s="526"/>
      <c r="C355" s="527"/>
      <c r="D355" s="528"/>
      <c r="E355" s="107"/>
      <c r="F355" s="108"/>
      <c r="G355" s="101"/>
      <c r="H355" s="102"/>
      <c r="I355" s="103"/>
      <c r="J355" s="103"/>
      <c r="K355" s="103"/>
      <c r="L355" s="103"/>
      <c r="M355" s="103"/>
    </row>
    <row r="356" spans="1:13" ht="12.75">
      <c r="A356" s="525"/>
      <c r="B356" s="526"/>
      <c r="C356" s="527"/>
      <c r="D356" s="528"/>
      <c r="E356" s="107"/>
      <c r="F356" s="522"/>
      <c r="G356" s="523"/>
      <c r="H356" s="102"/>
      <c r="I356" s="103"/>
      <c r="J356" s="103"/>
      <c r="K356" s="103"/>
      <c r="L356" s="103"/>
      <c r="M356" s="103"/>
    </row>
    <row r="357" spans="1:13" ht="12.75">
      <c r="A357" s="525"/>
      <c r="B357" s="526"/>
      <c r="C357" s="527"/>
      <c r="D357" s="528"/>
      <c r="E357" s="107"/>
      <c r="F357" s="522"/>
      <c r="G357" s="524"/>
      <c r="H357" s="102" t="s">
        <v>232</v>
      </c>
      <c r="I357" s="103"/>
      <c r="J357" s="103">
        <v>124191753</v>
      </c>
      <c r="K357" s="103">
        <v>124191753</v>
      </c>
      <c r="L357" s="103">
        <v>187436266</v>
      </c>
      <c r="M357" s="103">
        <v>130960539</v>
      </c>
    </row>
    <row r="358" spans="1:13" ht="12.75">
      <c r="A358" s="525"/>
      <c r="B358" s="526"/>
      <c r="C358" s="527"/>
      <c r="D358" s="528"/>
      <c r="E358" s="107"/>
      <c r="F358" s="522"/>
      <c r="G358" s="101"/>
      <c r="H358" s="102"/>
      <c r="I358" s="109"/>
      <c r="J358" s="109"/>
      <c r="K358" s="109"/>
      <c r="L358" s="109"/>
      <c r="M358" s="109"/>
    </row>
    <row r="359" spans="1:13" ht="12.75">
      <c r="A359" s="525"/>
      <c r="B359" s="526"/>
      <c r="C359" s="527"/>
      <c r="D359" s="528"/>
      <c r="E359" s="107"/>
      <c r="F359" s="522"/>
      <c r="G359" s="101"/>
      <c r="H359" s="102"/>
      <c r="I359" s="109"/>
      <c r="J359" s="109">
        <f>J350-J357</f>
        <v>2907653</v>
      </c>
      <c r="K359" s="109">
        <f>K350-K357</f>
        <v>-13128409</v>
      </c>
      <c r="L359" s="109">
        <f>L350-L357</f>
        <v>19871892</v>
      </c>
      <c r="M359" s="109">
        <f>M350-M357</f>
        <v>-130960538.6701983</v>
      </c>
    </row>
    <row r="360" spans="1:13" ht="12.75">
      <c r="A360" s="525"/>
      <c r="B360" s="526"/>
      <c r="C360" s="527"/>
      <c r="D360" s="528"/>
      <c r="E360" s="107"/>
      <c r="F360" s="522"/>
      <c r="G360" s="101"/>
      <c r="H360" s="102"/>
      <c r="I360" s="103"/>
      <c r="J360" s="103"/>
      <c r="K360" s="103"/>
      <c r="L360" s="103"/>
      <c r="M360" s="103"/>
    </row>
    <row r="361" spans="1:13" ht="12.75">
      <c r="A361" s="525"/>
      <c r="B361" s="526"/>
      <c r="C361" s="527"/>
      <c r="D361" s="528"/>
      <c r="E361" s="107"/>
      <c r="F361" s="522"/>
      <c r="G361" s="523"/>
      <c r="H361" s="102"/>
      <c r="I361" s="103"/>
      <c r="J361" s="103"/>
      <c r="K361" s="103"/>
      <c r="L361" s="103"/>
      <c r="M361" s="103"/>
    </row>
    <row r="362" spans="1:13" ht="12.75">
      <c r="A362" s="525"/>
      <c r="B362" s="526"/>
      <c r="C362" s="527"/>
      <c r="D362" s="528"/>
      <c r="E362" s="107"/>
      <c r="F362" s="522"/>
      <c r="G362" s="524"/>
      <c r="H362" s="102"/>
      <c r="I362" s="103"/>
      <c r="J362" s="103"/>
      <c r="K362" s="103"/>
      <c r="L362" s="103"/>
      <c r="M362" s="103"/>
    </row>
    <row r="363" spans="1:13" ht="12.75">
      <c r="A363" s="525"/>
      <c r="B363" s="526"/>
      <c r="C363" s="527"/>
      <c r="D363" s="528"/>
      <c r="E363" s="107"/>
      <c r="F363" s="522"/>
      <c r="G363" s="101"/>
      <c r="H363" s="102"/>
      <c r="I363" s="103"/>
      <c r="J363" s="103"/>
      <c r="K363" s="103"/>
      <c r="L363" s="103"/>
      <c r="M363" s="103"/>
    </row>
    <row r="364" spans="1:13" ht="12.75">
      <c r="A364" s="525"/>
      <c r="B364" s="526"/>
      <c r="C364" s="527"/>
      <c r="D364" s="528"/>
      <c r="E364" s="107"/>
      <c r="F364" s="522"/>
      <c r="G364" s="523"/>
      <c r="H364" s="102"/>
      <c r="I364" s="103"/>
      <c r="J364" s="103"/>
      <c r="K364" s="103"/>
      <c r="L364" s="103"/>
      <c r="M364" s="103"/>
    </row>
    <row r="365" spans="1:13" ht="12.75">
      <c r="A365" s="525"/>
      <c r="B365" s="526"/>
      <c r="C365" s="527"/>
      <c r="D365" s="528"/>
      <c r="E365" s="107"/>
      <c r="F365" s="522"/>
      <c r="G365" s="524"/>
      <c r="H365" s="102"/>
      <c r="I365" s="103"/>
      <c r="J365" s="103"/>
      <c r="K365" s="103"/>
      <c r="L365" s="103"/>
      <c r="M365" s="103"/>
    </row>
    <row r="366" spans="1:13" ht="12.75">
      <c r="A366" s="525"/>
      <c r="B366" s="526"/>
      <c r="C366" s="527"/>
      <c r="D366" s="528"/>
      <c r="E366" s="107"/>
      <c r="F366" s="522"/>
      <c r="G366" s="101"/>
      <c r="H366" s="102"/>
      <c r="I366" s="109"/>
      <c r="J366" s="109"/>
      <c r="K366" s="109"/>
      <c r="L366" s="109"/>
      <c r="M366" s="109"/>
    </row>
    <row r="367" spans="1:13" ht="12.75">
      <c r="A367" s="525"/>
      <c r="B367" s="526"/>
      <c r="C367" s="527"/>
      <c r="D367" s="528"/>
      <c r="E367" s="107"/>
      <c r="F367" s="522"/>
      <c r="G367" s="101"/>
      <c r="H367" s="102"/>
      <c r="I367" s="109"/>
      <c r="J367" s="109"/>
      <c r="K367" s="109"/>
      <c r="L367" s="109"/>
      <c r="M367" s="109"/>
    </row>
    <row r="368" spans="1:13" ht="12.75">
      <c r="A368" s="525"/>
      <c r="B368" s="526"/>
      <c r="C368" s="527"/>
      <c r="D368" s="528"/>
      <c r="E368" s="107"/>
      <c r="F368" s="522"/>
      <c r="G368" s="101"/>
      <c r="H368" s="102"/>
      <c r="I368" s="103"/>
      <c r="J368" s="103"/>
      <c r="K368" s="103"/>
      <c r="L368" s="103"/>
      <c r="M368" s="103"/>
    </row>
    <row r="369" spans="1:13" ht="12.75">
      <c r="A369" s="525"/>
      <c r="B369" s="526"/>
      <c r="C369" s="527"/>
      <c r="D369" s="528"/>
      <c r="E369" s="107"/>
      <c r="F369" s="522"/>
      <c r="G369" s="523"/>
      <c r="H369" s="102"/>
      <c r="I369" s="103"/>
      <c r="J369" s="103"/>
      <c r="K369" s="103"/>
      <c r="L369" s="103"/>
      <c r="M369" s="103"/>
    </row>
    <row r="370" spans="1:13" ht="12.75">
      <c r="A370" s="525"/>
      <c r="B370" s="526"/>
      <c r="C370" s="527"/>
      <c r="D370" s="528"/>
      <c r="E370" s="107"/>
      <c r="F370" s="522"/>
      <c r="G370" s="524"/>
      <c r="H370" s="102"/>
      <c r="I370" s="103"/>
      <c r="J370" s="103"/>
      <c r="K370" s="103"/>
      <c r="L370" s="103"/>
      <c r="M370" s="103"/>
    </row>
    <row r="371" spans="1:13" ht="12.75">
      <c r="A371" s="525"/>
      <c r="B371" s="526"/>
      <c r="C371" s="527"/>
      <c r="D371" s="528"/>
      <c r="E371" s="107"/>
      <c r="F371" s="522"/>
      <c r="G371" s="101"/>
      <c r="H371" s="102"/>
      <c r="I371" s="103"/>
      <c r="J371" s="103"/>
      <c r="K371" s="103"/>
      <c r="L371" s="103"/>
      <c r="M371" s="103"/>
    </row>
    <row r="372" spans="1:13" ht="12.75">
      <c r="A372" s="525"/>
      <c r="B372" s="526"/>
      <c r="C372" s="527"/>
      <c r="D372" s="528"/>
      <c r="E372" s="107"/>
      <c r="F372" s="522"/>
      <c r="G372" s="523"/>
      <c r="H372" s="102"/>
      <c r="I372" s="103"/>
      <c r="J372" s="103"/>
      <c r="K372" s="103"/>
      <c r="L372" s="103"/>
      <c r="M372" s="103"/>
    </row>
    <row r="373" spans="1:13" ht="12.75">
      <c r="A373" s="525"/>
      <c r="B373" s="526"/>
      <c r="C373" s="527"/>
      <c r="D373" s="528"/>
      <c r="E373" s="107"/>
      <c r="F373" s="522"/>
      <c r="G373" s="524"/>
      <c r="H373" s="102"/>
      <c r="I373" s="103"/>
      <c r="J373" s="103"/>
      <c r="K373" s="103"/>
      <c r="L373" s="103"/>
      <c r="M373" s="103"/>
    </row>
    <row r="374" spans="1:13" ht="12.75">
      <c r="A374" s="525"/>
      <c r="B374" s="526"/>
      <c r="C374" s="527"/>
      <c r="D374" s="528"/>
      <c r="E374" s="107"/>
      <c r="F374" s="522"/>
      <c r="G374" s="101"/>
      <c r="H374" s="102"/>
      <c r="I374" s="109"/>
      <c r="J374" s="109"/>
      <c r="K374" s="109"/>
      <c r="L374" s="109"/>
      <c r="M374" s="109"/>
    </row>
    <row r="375" spans="1:13" ht="12.75">
      <c r="A375" s="525"/>
      <c r="B375" s="526"/>
      <c r="C375" s="527"/>
      <c r="D375" s="528"/>
      <c r="E375" s="107"/>
      <c r="F375" s="522"/>
      <c r="G375" s="101"/>
      <c r="H375" s="102"/>
      <c r="I375" s="109"/>
      <c r="J375" s="109"/>
      <c r="K375" s="109"/>
      <c r="L375" s="109"/>
      <c r="M375" s="109"/>
    </row>
    <row r="376" spans="1:13" ht="12.75">
      <c r="A376" s="525"/>
      <c r="B376" s="526"/>
      <c r="C376" s="527"/>
      <c r="D376" s="528"/>
      <c r="E376" s="107"/>
      <c r="F376" s="522"/>
      <c r="G376" s="101"/>
      <c r="H376" s="102"/>
      <c r="I376" s="103"/>
      <c r="J376" s="103"/>
      <c r="K376" s="103"/>
      <c r="L376" s="103"/>
      <c r="M376" s="103"/>
    </row>
    <row r="377" spans="1:13" ht="12.75">
      <c r="A377" s="525"/>
      <c r="B377" s="526"/>
      <c r="C377" s="527"/>
      <c r="D377" s="528"/>
      <c r="E377" s="107"/>
      <c r="F377" s="522"/>
      <c r="G377" s="523"/>
      <c r="H377" s="102"/>
      <c r="I377" s="103"/>
      <c r="J377" s="103"/>
      <c r="K377" s="103"/>
      <c r="L377" s="103"/>
      <c r="M377" s="103"/>
    </row>
    <row r="378" spans="1:13" ht="12.75">
      <c r="A378" s="525"/>
      <c r="B378" s="526"/>
      <c r="C378" s="527"/>
      <c r="D378" s="528"/>
      <c r="E378" s="107"/>
      <c r="F378" s="522"/>
      <c r="G378" s="524"/>
      <c r="H378" s="102"/>
      <c r="I378" s="103"/>
      <c r="J378" s="103"/>
      <c r="K378" s="103"/>
      <c r="L378" s="103"/>
      <c r="M378" s="103"/>
    </row>
    <row r="379" spans="1:13" ht="12.75">
      <c r="A379" s="525"/>
      <c r="B379" s="526"/>
      <c r="C379" s="527"/>
      <c r="D379" s="528"/>
      <c r="E379" s="107"/>
      <c r="F379" s="522"/>
      <c r="G379" s="101"/>
      <c r="H379" s="102"/>
      <c r="I379" s="103"/>
      <c r="J379" s="103"/>
      <c r="K379" s="103"/>
      <c r="L379" s="103"/>
      <c r="M379" s="103"/>
    </row>
    <row r="380" spans="1:13" ht="12.75">
      <c r="A380" s="525"/>
      <c r="B380" s="526"/>
      <c r="C380" s="527"/>
      <c r="D380" s="528"/>
      <c r="E380" s="107"/>
      <c r="F380" s="522"/>
      <c r="G380" s="523"/>
      <c r="H380" s="102"/>
      <c r="I380" s="103"/>
      <c r="J380" s="103"/>
      <c r="K380" s="103"/>
      <c r="L380" s="103"/>
      <c r="M380" s="103"/>
    </row>
    <row r="381" spans="1:13" ht="12.75">
      <c r="A381" s="525"/>
      <c r="B381" s="526"/>
      <c r="C381" s="527"/>
      <c r="D381" s="528"/>
      <c r="E381" s="107"/>
      <c r="F381" s="522"/>
      <c r="G381" s="524"/>
      <c r="H381" s="102"/>
      <c r="I381" s="103"/>
      <c r="J381" s="103"/>
      <c r="K381" s="103"/>
      <c r="L381" s="103"/>
      <c r="M381" s="103"/>
    </row>
    <row r="382" spans="1:13" ht="12.75">
      <c r="A382" s="525"/>
      <c r="B382" s="526"/>
      <c r="C382" s="527"/>
      <c r="D382" s="528"/>
      <c r="E382" s="107"/>
      <c r="F382" s="522"/>
      <c r="G382" s="101"/>
      <c r="H382" s="102"/>
      <c r="I382" s="109"/>
      <c r="J382" s="109"/>
      <c r="K382" s="109"/>
      <c r="L382" s="109"/>
      <c r="M382" s="109"/>
    </row>
    <row r="383" spans="1:13" ht="12.75">
      <c r="A383" s="525"/>
      <c r="B383" s="526"/>
      <c r="C383" s="527"/>
      <c r="D383" s="528"/>
      <c r="E383" s="107"/>
      <c r="F383" s="522"/>
      <c r="G383" s="101"/>
      <c r="H383" s="102"/>
      <c r="I383" s="109"/>
      <c r="J383" s="109"/>
      <c r="K383" s="109"/>
      <c r="L383" s="109"/>
      <c r="M383" s="109"/>
    </row>
    <row r="384" spans="1:13" ht="12.75">
      <c r="A384" s="525"/>
      <c r="B384" s="526"/>
      <c r="C384" s="527"/>
      <c r="D384" s="528"/>
      <c r="E384" s="107"/>
      <c r="F384" s="522"/>
      <c r="G384" s="101"/>
      <c r="H384" s="102"/>
      <c r="I384" s="103"/>
      <c r="J384" s="103"/>
      <c r="K384" s="103"/>
      <c r="L384" s="103"/>
      <c r="M384" s="103"/>
    </row>
    <row r="385" spans="1:13" ht="12.75">
      <c r="A385" s="525"/>
      <c r="B385" s="526"/>
      <c r="C385" s="527"/>
      <c r="D385" s="528"/>
      <c r="E385" s="107"/>
      <c r="F385" s="522"/>
      <c r="G385" s="523"/>
      <c r="H385" s="102"/>
      <c r="I385" s="103"/>
      <c r="J385" s="103"/>
      <c r="K385" s="103"/>
      <c r="L385" s="103"/>
      <c r="M385" s="103"/>
    </row>
    <row r="386" spans="1:13" ht="12.75">
      <c r="A386" s="525"/>
      <c r="B386" s="526"/>
      <c r="C386" s="527"/>
      <c r="D386" s="528"/>
      <c r="E386" s="107"/>
      <c r="F386" s="522"/>
      <c r="G386" s="524"/>
      <c r="H386" s="102"/>
      <c r="I386" s="103"/>
      <c r="J386" s="103"/>
      <c r="K386" s="103"/>
      <c r="L386" s="103"/>
      <c r="M386" s="103"/>
    </row>
    <row r="387" spans="1:13" ht="12.75">
      <c r="A387" s="525"/>
      <c r="B387" s="526"/>
      <c r="C387" s="527"/>
      <c r="D387" s="528"/>
      <c r="E387" s="107"/>
      <c r="F387" s="522"/>
      <c r="G387" s="101"/>
      <c r="H387" s="102"/>
      <c r="I387" s="103"/>
      <c r="J387" s="103"/>
      <c r="K387" s="103"/>
      <c r="L387" s="103"/>
      <c r="M387" s="103"/>
    </row>
    <row r="388" spans="1:13" ht="12.75">
      <c r="A388" s="525"/>
      <c r="B388" s="526"/>
      <c r="C388" s="527"/>
      <c r="D388" s="528"/>
      <c r="E388" s="107"/>
      <c r="F388" s="522"/>
      <c r="G388" s="523"/>
      <c r="H388" s="102"/>
      <c r="I388" s="103"/>
      <c r="J388" s="103"/>
      <c r="K388" s="103"/>
      <c r="L388" s="103"/>
      <c r="M388" s="103"/>
    </row>
    <row r="389" spans="1:13" ht="12.75">
      <c r="A389" s="525"/>
      <c r="B389" s="526"/>
      <c r="C389" s="527"/>
      <c r="D389" s="528"/>
      <c r="E389" s="107"/>
      <c r="F389" s="522"/>
      <c r="G389" s="524"/>
      <c r="H389" s="102"/>
      <c r="I389" s="103"/>
      <c r="J389" s="103"/>
      <c r="K389" s="103"/>
      <c r="L389" s="103"/>
      <c r="M389" s="103"/>
    </row>
    <row r="390" spans="1:13" ht="12.75">
      <c r="A390" s="525"/>
      <c r="B390" s="526"/>
      <c r="C390" s="527"/>
      <c r="D390" s="528"/>
      <c r="E390" s="107"/>
      <c r="F390" s="522"/>
      <c r="G390" s="101"/>
      <c r="H390" s="102"/>
      <c r="I390" s="109"/>
      <c r="J390" s="109"/>
      <c r="K390" s="109"/>
      <c r="L390" s="109"/>
      <c r="M390" s="109"/>
    </row>
    <row r="391" spans="1:13" ht="12.75">
      <c r="A391" s="525"/>
      <c r="B391" s="526"/>
      <c r="C391" s="527"/>
      <c r="D391" s="528"/>
      <c r="E391" s="107"/>
      <c r="F391" s="522"/>
      <c r="G391" s="101"/>
      <c r="H391" s="102"/>
      <c r="I391" s="109"/>
      <c r="J391" s="109"/>
      <c r="K391" s="109"/>
      <c r="L391" s="109"/>
      <c r="M391" s="109"/>
    </row>
    <row r="392" spans="1:13" ht="12.75">
      <c r="A392" s="525"/>
      <c r="B392" s="526"/>
      <c r="C392" s="527"/>
      <c r="D392" s="528"/>
      <c r="E392" s="107"/>
      <c r="F392" s="522"/>
      <c r="G392" s="101"/>
      <c r="H392" s="102"/>
      <c r="I392" s="103"/>
      <c r="J392" s="103"/>
      <c r="K392" s="103"/>
      <c r="L392" s="103"/>
      <c r="M392" s="103"/>
    </row>
    <row r="393" spans="1:13" ht="12.75">
      <c r="A393" s="525"/>
      <c r="B393" s="526"/>
      <c r="C393" s="527"/>
      <c r="D393" s="528"/>
      <c r="E393" s="107"/>
      <c r="F393" s="522"/>
      <c r="G393" s="523"/>
      <c r="H393" s="102"/>
      <c r="I393" s="103"/>
      <c r="J393" s="103"/>
      <c r="K393" s="103"/>
      <c r="L393" s="103"/>
      <c r="M393" s="103"/>
    </row>
    <row r="394" spans="1:13" ht="12.75">
      <c r="A394" s="525"/>
      <c r="B394" s="526"/>
      <c r="C394" s="527"/>
      <c r="D394" s="528"/>
      <c r="E394" s="107"/>
      <c r="F394" s="522"/>
      <c r="G394" s="524"/>
      <c r="H394" s="102"/>
      <c r="I394" s="103"/>
      <c r="J394" s="103"/>
      <c r="K394" s="103"/>
      <c r="L394" s="103"/>
      <c r="M394" s="103"/>
    </row>
    <row r="395" spans="1:13" ht="12.75">
      <c r="A395" s="525"/>
      <c r="B395" s="526"/>
      <c r="C395" s="527"/>
      <c r="D395" s="528"/>
      <c r="E395" s="107"/>
      <c r="F395" s="522"/>
      <c r="G395" s="101"/>
      <c r="H395" s="102"/>
      <c r="I395" s="103"/>
      <c r="J395" s="103"/>
      <c r="K395" s="103"/>
      <c r="L395" s="103"/>
      <c r="M395" s="103"/>
    </row>
    <row r="396" spans="1:13" ht="12.75">
      <c r="A396" s="525"/>
      <c r="B396" s="526"/>
      <c r="C396" s="527"/>
      <c r="D396" s="528"/>
      <c r="E396" s="107"/>
      <c r="F396" s="522"/>
      <c r="G396" s="523"/>
      <c r="H396" s="102"/>
      <c r="I396" s="103"/>
      <c r="J396" s="103"/>
      <c r="K396" s="103"/>
      <c r="L396" s="103"/>
      <c r="M396" s="103"/>
    </row>
    <row r="397" spans="1:13" ht="12.75">
      <c r="A397" s="525"/>
      <c r="B397" s="526"/>
      <c r="C397" s="527"/>
      <c r="D397" s="528"/>
      <c r="E397" s="107"/>
      <c r="F397" s="522"/>
      <c r="G397" s="524"/>
      <c r="H397" s="102"/>
      <c r="I397" s="103"/>
      <c r="J397" s="103"/>
      <c r="K397" s="103"/>
      <c r="L397" s="103"/>
      <c r="M397" s="103"/>
    </row>
    <row r="398" spans="1:13" ht="12.75">
      <c r="A398" s="525"/>
      <c r="B398" s="526"/>
      <c r="C398" s="527"/>
      <c r="D398" s="528"/>
      <c r="E398" s="107"/>
      <c r="F398" s="522"/>
      <c r="G398" s="101"/>
      <c r="H398" s="102"/>
      <c r="I398" s="109"/>
      <c r="J398" s="109"/>
      <c r="K398" s="109"/>
      <c r="L398" s="109"/>
      <c r="M398" s="109"/>
    </row>
    <row r="399" spans="1:13" ht="12.75">
      <c r="A399" s="525"/>
      <c r="B399" s="526"/>
      <c r="C399" s="527"/>
      <c r="D399" s="528"/>
      <c r="E399" s="107"/>
      <c r="F399" s="522"/>
      <c r="G399" s="101"/>
      <c r="H399" s="102"/>
      <c r="I399" s="109"/>
      <c r="J399" s="109"/>
      <c r="K399" s="109"/>
      <c r="L399" s="109"/>
      <c r="M399" s="109"/>
    </row>
    <row r="400" spans="1:13" ht="12.75">
      <c r="A400" s="525"/>
      <c r="B400" s="526"/>
      <c r="C400" s="527"/>
      <c r="D400" s="528"/>
      <c r="E400" s="107"/>
      <c r="F400" s="522"/>
      <c r="G400" s="101"/>
      <c r="H400" s="102"/>
      <c r="I400" s="103"/>
      <c r="J400" s="103"/>
      <c r="K400" s="103"/>
      <c r="L400" s="103"/>
      <c r="M400" s="103"/>
    </row>
    <row r="401" spans="1:13" ht="12.75">
      <c r="A401" s="525"/>
      <c r="B401" s="526"/>
      <c r="C401" s="527"/>
      <c r="D401" s="528"/>
      <c r="E401" s="107"/>
      <c r="F401" s="522"/>
      <c r="G401" s="523"/>
      <c r="H401" s="102"/>
      <c r="I401" s="103"/>
      <c r="J401" s="103"/>
      <c r="K401" s="103"/>
      <c r="L401" s="103"/>
      <c r="M401" s="103"/>
    </row>
    <row r="402" spans="1:13" ht="12.75">
      <c r="A402" s="525"/>
      <c r="B402" s="526"/>
      <c r="C402" s="527"/>
      <c r="D402" s="528"/>
      <c r="E402" s="107"/>
      <c r="F402" s="522"/>
      <c r="G402" s="524"/>
      <c r="H402" s="102"/>
      <c r="I402" s="103"/>
      <c r="J402" s="103"/>
      <c r="K402" s="103"/>
      <c r="L402" s="103"/>
      <c r="M402" s="103"/>
    </row>
    <row r="403" spans="1:13" ht="12.75">
      <c r="A403" s="525"/>
      <c r="B403" s="526"/>
      <c r="C403" s="527"/>
      <c r="D403" s="528"/>
      <c r="E403" s="107"/>
      <c r="F403" s="522"/>
      <c r="G403" s="101"/>
      <c r="H403" s="102"/>
      <c r="I403" s="103"/>
      <c r="J403" s="103"/>
      <c r="K403" s="103"/>
      <c r="L403" s="103"/>
      <c r="M403" s="103"/>
    </row>
    <row r="404" spans="1:13" ht="12.75">
      <c r="A404" s="525"/>
      <c r="B404" s="526"/>
      <c r="C404" s="527"/>
      <c r="D404" s="528"/>
      <c r="E404" s="107"/>
      <c r="F404" s="522"/>
      <c r="G404" s="523"/>
      <c r="H404" s="102"/>
      <c r="I404" s="103"/>
      <c r="J404" s="103"/>
      <c r="K404" s="103"/>
      <c r="L404" s="103"/>
      <c r="M404" s="103"/>
    </row>
    <row r="405" spans="1:13" ht="12.75">
      <c r="A405" s="525"/>
      <c r="B405" s="526"/>
      <c r="C405" s="527"/>
      <c r="D405" s="528"/>
      <c r="E405" s="107"/>
      <c r="F405" s="522"/>
      <c r="G405" s="524"/>
      <c r="H405" s="102"/>
      <c r="I405" s="103"/>
      <c r="J405" s="103"/>
      <c r="K405" s="103"/>
      <c r="L405" s="103"/>
      <c r="M405" s="103"/>
    </row>
    <row r="406" spans="1:13" ht="12.75">
      <c r="A406" s="525"/>
      <c r="B406" s="526"/>
      <c r="C406" s="527"/>
      <c r="D406" s="528"/>
      <c r="E406" s="107"/>
      <c r="F406" s="522"/>
      <c r="G406" s="101"/>
      <c r="H406" s="102"/>
      <c r="I406" s="109"/>
      <c r="J406" s="109"/>
      <c r="K406" s="109"/>
      <c r="L406" s="109"/>
      <c r="M406" s="109"/>
    </row>
    <row r="407" spans="1:13" ht="12.75">
      <c r="A407" s="525"/>
      <c r="B407" s="526"/>
      <c r="C407" s="527"/>
      <c r="D407" s="528"/>
      <c r="E407" s="107"/>
      <c r="F407" s="522"/>
      <c r="G407" s="101"/>
      <c r="H407" s="102"/>
      <c r="I407" s="109"/>
      <c r="J407" s="109"/>
      <c r="K407" s="109"/>
      <c r="L407" s="109"/>
      <c r="M407" s="109"/>
    </row>
    <row r="408" spans="1:13" ht="12.75">
      <c r="A408" s="525"/>
      <c r="B408" s="526"/>
      <c r="C408" s="527"/>
      <c r="D408" s="528"/>
      <c r="E408" s="107"/>
      <c r="F408" s="522"/>
      <c r="G408" s="101"/>
      <c r="H408" s="102"/>
      <c r="I408" s="103"/>
      <c r="J408" s="103"/>
      <c r="K408" s="103"/>
      <c r="L408" s="103"/>
      <c r="M408" s="103"/>
    </row>
    <row r="409" spans="1:13" ht="12.75">
      <c r="A409" s="525"/>
      <c r="B409" s="526"/>
      <c r="C409" s="527"/>
      <c r="D409" s="528"/>
      <c r="E409" s="107"/>
      <c r="F409" s="522"/>
      <c r="G409" s="523"/>
      <c r="H409" s="102"/>
      <c r="I409" s="103"/>
      <c r="J409" s="103"/>
      <c r="K409" s="103"/>
      <c r="L409" s="103"/>
      <c r="M409" s="103"/>
    </row>
    <row r="410" spans="1:13" ht="12.75">
      <c r="A410" s="525"/>
      <c r="B410" s="526"/>
      <c r="C410" s="527"/>
      <c r="D410" s="528"/>
      <c r="E410" s="107"/>
      <c r="F410" s="522"/>
      <c r="G410" s="524"/>
      <c r="H410" s="102"/>
      <c r="I410" s="103"/>
      <c r="J410" s="103"/>
      <c r="K410" s="103"/>
      <c r="L410" s="103"/>
      <c r="M410" s="103"/>
    </row>
    <row r="411" spans="1:13" ht="12.75">
      <c r="A411" s="525"/>
      <c r="B411" s="526"/>
      <c r="C411" s="527"/>
      <c r="D411" s="528"/>
      <c r="E411" s="107"/>
      <c r="F411" s="522"/>
      <c r="G411" s="101"/>
      <c r="H411" s="102"/>
      <c r="I411" s="103"/>
      <c r="J411" s="103"/>
      <c r="K411" s="103"/>
      <c r="L411" s="103"/>
      <c r="M411" s="103"/>
    </row>
    <row r="412" spans="1:13" ht="12.75">
      <c r="A412" s="525"/>
      <c r="B412" s="526"/>
      <c r="C412" s="527"/>
      <c r="D412" s="528"/>
      <c r="E412" s="107"/>
      <c r="F412" s="522"/>
      <c r="G412" s="523"/>
      <c r="H412" s="102"/>
      <c r="I412" s="103"/>
      <c r="J412" s="103"/>
      <c r="K412" s="103"/>
      <c r="L412" s="103"/>
      <c r="M412" s="103"/>
    </row>
    <row r="413" spans="1:13" ht="12.75">
      <c r="A413" s="525"/>
      <c r="B413" s="526"/>
      <c r="C413" s="527"/>
      <c r="D413" s="528"/>
      <c r="E413" s="107"/>
      <c r="F413" s="522"/>
      <c r="G413" s="524"/>
      <c r="H413" s="102"/>
      <c r="I413" s="103"/>
      <c r="J413" s="103"/>
      <c r="K413" s="103"/>
      <c r="L413" s="103"/>
      <c r="M413" s="103"/>
    </row>
    <row r="414" spans="1:13" ht="12.75">
      <c r="A414" s="525"/>
      <c r="B414" s="526"/>
      <c r="C414" s="527"/>
      <c r="D414" s="528"/>
      <c r="E414" s="107"/>
      <c r="F414" s="522"/>
      <c r="G414" s="101"/>
      <c r="H414" s="102"/>
      <c r="I414" s="109"/>
      <c r="J414" s="109"/>
      <c r="K414" s="109"/>
      <c r="L414" s="109"/>
      <c r="M414" s="109"/>
    </row>
    <row r="415" spans="1:13" ht="12.75">
      <c r="A415" s="525"/>
      <c r="B415" s="526"/>
      <c r="C415" s="527"/>
      <c r="D415" s="528"/>
      <c r="E415" s="107"/>
      <c r="F415" s="522"/>
      <c r="G415" s="101"/>
      <c r="H415" s="102"/>
      <c r="I415" s="109"/>
      <c r="J415" s="109"/>
      <c r="K415" s="109"/>
      <c r="L415" s="109"/>
      <c r="M415" s="109"/>
    </row>
    <row r="416" spans="1:13" ht="12.75">
      <c r="A416" s="525"/>
      <c r="B416" s="526"/>
      <c r="C416" s="527"/>
      <c r="D416" s="528"/>
      <c r="E416" s="107"/>
      <c r="F416" s="522"/>
      <c r="G416" s="101"/>
      <c r="H416" s="102"/>
      <c r="I416" s="103"/>
      <c r="J416" s="103"/>
      <c r="K416" s="103"/>
      <c r="L416" s="103"/>
      <c r="M416" s="103"/>
    </row>
    <row r="417" spans="1:13" ht="12.75">
      <c r="A417" s="525"/>
      <c r="B417" s="526"/>
      <c r="C417" s="527"/>
      <c r="D417" s="528"/>
      <c r="E417" s="107"/>
      <c r="F417" s="522"/>
      <c r="G417" s="523"/>
      <c r="H417" s="102"/>
      <c r="I417" s="103"/>
      <c r="J417" s="103"/>
      <c r="K417" s="103"/>
      <c r="L417" s="103"/>
      <c r="M417" s="103"/>
    </row>
    <row r="418" spans="1:13" ht="12.75">
      <c r="A418" s="525"/>
      <c r="B418" s="526"/>
      <c r="C418" s="527"/>
      <c r="D418" s="528"/>
      <c r="E418" s="107"/>
      <c r="F418" s="522"/>
      <c r="G418" s="524"/>
      <c r="H418" s="102"/>
      <c r="I418" s="103"/>
      <c r="J418" s="103"/>
      <c r="K418" s="103"/>
      <c r="L418" s="103"/>
      <c r="M418" s="103"/>
    </row>
    <row r="419" spans="1:13" ht="12.75">
      <c r="A419" s="525"/>
      <c r="B419" s="526"/>
      <c r="C419" s="527"/>
      <c r="D419" s="528"/>
      <c r="E419" s="107"/>
      <c r="F419" s="522"/>
      <c r="G419" s="101"/>
      <c r="H419" s="102"/>
      <c r="I419" s="103"/>
      <c r="J419" s="103"/>
      <c r="K419" s="103"/>
      <c r="L419" s="103"/>
      <c r="M419" s="103"/>
    </row>
    <row r="420" spans="1:13" ht="12.75">
      <c r="A420" s="525"/>
      <c r="B420" s="526"/>
      <c r="C420" s="527"/>
      <c r="D420" s="528"/>
      <c r="E420" s="107"/>
      <c r="F420" s="522"/>
      <c r="G420" s="523"/>
      <c r="H420" s="102"/>
      <c r="I420" s="103"/>
      <c r="J420" s="103"/>
      <c r="K420" s="103"/>
      <c r="L420" s="103"/>
      <c r="M420" s="103"/>
    </row>
    <row r="421" spans="1:13" ht="12.75">
      <c r="A421" s="525"/>
      <c r="B421" s="526"/>
      <c r="C421" s="527"/>
      <c r="D421" s="528"/>
      <c r="E421" s="107"/>
      <c r="F421" s="522"/>
      <c r="G421" s="524"/>
      <c r="H421" s="102"/>
      <c r="I421" s="103"/>
      <c r="J421" s="103"/>
      <c r="K421" s="103"/>
      <c r="L421" s="103"/>
      <c r="M421" s="103"/>
    </row>
    <row r="422" spans="1:13" ht="12.75">
      <c r="A422" s="525"/>
      <c r="B422" s="526"/>
      <c r="C422" s="527"/>
      <c r="D422" s="528"/>
      <c r="E422" s="107"/>
      <c r="F422" s="522"/>
      <c r="G422" s="101"/>
      <c r="H422" s="102"/>
      <c r="I422" s="109"/>
      <c r="J422" s="109"/>
      <c r="K422" s="109"/>
      <c r="L422" s="109"/>
      <c r="M422" s="109"/>
    </row>
    <row r="423" spans="1:13" ht="12.75">
      <c r="A423" s="525"/>
      <c r="B423" s="526"/>
      <c r="C423" s="527"/>
      <c r="D423" s="528"/>
      <c r="E423" s="107"/>
      <c r="F423" s="522"/>
      <c r="G423" s="101"/>
      <c r="H423" s="102"/>
      <c r="I423" s="109"/>
      <c r="J423" s="109"/>
      <c r="K423" s="109"/>
      <c r="L423" s="109"/>
      <c r="M423" s="109"/>
    </row>
    <row r="424" spans="1:13" ht="12.75">
      <c r="A424" s="525"/>
      <c r="B424" s="526"/>
      <c r="C424" s="527"/>
      <c r="D424" s="528"/>
      <c r="E424" s="107"/>
      <c r="F424" s="522"/>
      <c r="G424" s="101"/>
      <c r="H424" s="102"/>
      <c r="I424" s="103"/>
      <c r="J424" s="103"/>
      <c r="K424" s="103"/>
      <c r="L424" s="103"/>
      <c r="M424" s="103"/>
    </row>
    <row r="425" spans="1:13" ht="12.75">
      <c r="A425" s="525"/>
      <c r="B425" s="526"/>
      <c r="C425" s="527"/>
      <c r="D425" s="528"/>
      <c r="E425" s="107"/>
      <c r="F425" s="522"/>
      <c r="G425" s="523"/>
      <c r="H425" s="102"/>
      <c r="I425" s="103"/>
      <c r="J425" s="103"/>
      <c r="K425" s="103"/>
      <c r="L425" s="103"/>
      <c r="M425" s="103"/>
    </row>
    <row r="426" spans="1:13" ht="12.75">
      <c r="A426" s="525"/>
      <c r="B426" s="526"/>
      <c r="C426" s="527"/>
      <c r="D426" s="528"/>
      <c r="E426" s="107"/>
      <c r="F426" s="522"/>
      <c r="G426" s="524"/>
      <c r="H426" s="102"/>
      <c r="I426" s="103"/>
      <c r="J426" s="103"/>
      <c r="K426" s="103"/>
      <c r="L426" s="103"/>
      <c r="M426" s="103"/>
    </row>
    <row r="427" spans="1:13" ht="12.75">
      <c r="A427" s="525"/>
      <c r="B427" s="526"/>
      <c r="C427" s="527"/>
      <c r="D427" s="528"/>
      <c r="E427" s="107"/>
      <c r="F427" s="522"/>
      <c r="G427" s="101"/>
      <c r="H427" s="102"/>
      <c r="I427" s="103"/>
      <c r="J427" s="103"/>
      <c r="K427" s="103"/>
      <c r="L427" s="103"/>
      <c r="M427" s="103"/>
    </row>
    <row r="428" spans="1:13" ht="12.75">
      <c r="A428" s="525"/>
      <c r="B428" s="526"/>
      <c r="C428" s="527"/>
      <c r="D428" s="528"/>
      <c r="E428" s="107"/>
      <c r="F428" s="522"/>
      <c r="G428" s="523"/>
      <c r="H428" s="102"/>
      <c r="I428" s="103"/>
      <c r="J428" s="103"/>
      <c r="K428" s="103"/>
      <c r="L428" s="103"/>
      <c r="M428" s="103"/>
    </row>
    <row r="429" spans="1:13" ht="12.75">
      <c r="A429" s="525"/>
      <c r="B429" s="526"/>
      <c r="C429" s="527"/>
      <c r="D429" s="528"/>
      <c r="E429" s="107"/>
      <c r="F429" s="522"/>
      <c r="G429" s="524"/>
      <c r="H429" s="102"/>
      <c r="I429" s="103"/>
      <c r="J429" s="103"/>
      <c r="K429" s="103"/>
      <c r="L429" s="103"/>
      <c r="M429" s="103"/>
    </row>
    <row r="430" spans="1:13" ht="12.75">
      <c r="A430" s="525"/>
      <c r="B430" s="526"/>
      <c r="C430" s="527"/>
      <c r="D430" s="528"/>
      <c r="E430" s="107"/>
      <c r="F430" s="522"/>
      <c r="G430" s="101"/>
      <c r="H430" s="102"/>
      <c r="I430" s="109"/>
      <c r="J430" s="109"/>
      <c r="K430" s="109"/>
      <c r="L430" s="109"/>
      <c r="M430" s="109"/>
    </row>
    <row r="431" spans="1:13" ht="12.75">
      <c r="A431" s="525"/>
      <c r="B431" s="526"/>
      <c r="C431" s="527"/>
      <c r="D431" s="528"/>
      <c r="E431" s="107"/>
      <c r="F431" s="522"/>
      <c r="G431" s="101"/>
      <c r="H431" s="102"/>
      <c r="I431" s="109"/>
      <c r="J431" s="109"/>
      <c r="K431" s="109"/>
      <c r="L431" s="109"/>
      <c r="M431" s="109"/>
    </row>
    <row r="432" spans="1:13" ht="12.75">
      <c r="A432" s="525"/>
      <c r="B432" s="526"/>
      <c r="C432" s="527"/>
      <c r="D432" s="528"/>
      <c r="E432" s="107"/>
      <c r="F432" s="522"/>
      <c r="G432" s="101"/>
      <c r="H432" s="102"/>
      <c r="I432" s="103"/>
      <c r="J432" s="103"/>
      <c r="K432" s="103"/>
      <c r="L432" s="103"/>
      <c r="M432" s="103"/>
    </row>
    <row r="433" spans="1:13" ht="12.75">
      <c r="A433" s="525"/>
      <c r="B433" s="526"/>
      <c r="C433" s="527"/>
      <c r="D433" s="528"/>
      <c r="E433" s="107"/>
      <c r="F433" s="522"/>
      <c r="G433" s="523"/>
      <c r="H433" s="102"/>
      <c r="I433" s="103"/>
      <c r="J433" s="103"/>
      <c r="K433" s="103"/>
      <c r="L433" s="103"/>
      <c r="M433" s="103"/>
    </row>
    <row r="434" spans="1:13" ht="12.75">
      <c r="A434" s="525"/>
      <c r="B434" s="526"/>
      <c r="C434" s="527"/>
      <c r="D434" s="528"/>
      <c r="E434" s="107"/>
      <c r="F434" s="522"/>
      <c r="G434" s="524"/>
      <c r="H434" s="102"/>
      <c r="I434" s="103"/>
      <c r="J434" s="103"/>
      <c r="K434" s="103"/>
      <c r="L434" s="103"/>
      <c r="M434" s="103"/>
    </row>
    <row r="435" spans="1:13" ht="12.75">
      <c r="A435" s="525"/>
      <c r="B435" s="526"/>
      <c r="C435" s="527"/>
      <c r="D435" s="528"/>
      <c r="E435" s="107"/>
      <c r="F435" s="522"/>
      <c r="G435" s="101"/>
      <c r="H435" s="102"/>
      <c r="I435" s="103"/>
      <c r="J435" s="103"/>
      <c r="K435" s="103"/>
      <c r="L435" s="103"/>
      <c r="M435" s="103"/>
    </row>
    <row r="436" spans="1:13" ht="12.75">
      <c r="A436" s="525"/>
      <c r="B436" s="526"/>
      <c r="C436" s="527"/>
      <c r="D436" s="528"/>
      <c r="E436" s="107"/>
      <c r="F436" s="522"/>
      <c r="G436" s="523"/>
      <c r="H436" s="102"/>
      <c r="I436" s="103"/>
      <c r="J436" s="103"/>
      <c r="K436" s="103"/>
      <c r="L436" s="103"/>
      <c r="M436" s="103"/>
    </row>
    <row r="437" spans="1:13" ht="12.75">
      <c r="A437" s="525"/>
      <c r="B437" s="526"/>
      <c r="C437" s="527"/>
      <c r="D437" s="528"/>
      <c r="E437" s="107"/>
      <c r="F437" s="522"/>
      <c r="G437" s="524"/>
      <c r="H437" s="102"/>
      <c r="I437" s="103"/>
      <c r="J437" s="103"/>
      <c r="K437" s="103"/>
      <c r="L437" s="103"/>
      <c r="M437" s="103"/>
    </row>
    <row r="438" spans="1:13" ht="12.75">
      <c r="A438" s="525"/>
      <c r="B438" s="526"/>
      <c r="C438" s="527"/>
      <c r="D438" s="528"/>
      <c r="E438" s="107"/>
      <c r="F438" s="522"/>
      <c r="G438" s="101"/>
      <c r="H438" s="102"/>
      <c r="I438" s="109"/>
      <c r="J438" s="109"/>
      <c r="K438" s="109"/>
      <c r="L438" s="109"/>
      <c r="M438" s="109"/>
    </row>
    <row r="439" spans="1:13" ht="12.75">
      <c r="A439" s="525"/>
      <c r="B439" s="526"/>
      <c r="C439" s="527"/>
      <c r="D439" s="528"/>
      <c r="E439" s="107"/>
      <c r="F439" s="522"/>
      <c r="G439" s="101"/>
      <c r="H439" s="102"/>
      <c r="I439" s="109"/>
      <c r="J439" s="109"/>
      <c r="K439" s="109"/>
      <c r="L439" s="109"/>
      <c r="M439" s="109"/>
    </row>
  </sheetData>
  <sheetProtection/>
  <mergeCells count="465">
    <mergeCell ref="E21:E28"/>
    <mergeCell ref="F21:F24"/>
    <mergeCell ref="G22:G23"/>
    <mergeCell ref="F25:F28"/>
    <mergeCell ref="G25:G26"/>
    <mergeCell ref="A21:A28"/>
    <mergeCell ref="B21:B28"/>
    <mergeCell ref="C21:C28"/>
    <mergeCell ref="D21:D28"/>
    <mergeCell ref="F29:F32"/>
    <mergeCell ref="G30:G31"/>
    <mergeCell ref="F33:F36"/>
    <mergeCell ref="G33:G34"/>
    <mergeCell ref="B29:B36"/>
    <mergeCell ref="C29:C36"/>
    <mergeCell ref="D29:D36"/>
    <mergeCell ref="E29:E36"/>
    <mergeCell ref="F325:F328"/>
    <mergeCell ref="G326:G327"/>
    <mergeCell ref="F329:F332"/>
    <mergeCell ref="G329:G330"/>
    <mergeCell ref="A325:A332"/>
    <mergeCell ref="B325:B332"/>
    <mergeCell ref="C325:C332"/>
    <mergeCell ref="D325:D332"/>
    <mergeCell ref="C109:C116"/>
    <mergeCell ref="D109:D116"/>
    <mergeCell ref="G110:G111"/>
    <mergeCell ref="F113:F116"/>
    <mergeCell ref="G113:G114"/>
    <mergeCell ref="AL221:AL228"/>
    <mergeCell ref="G222:G223"/>
    <mergeCell ref="F225:F228"/>
    <mergeCell ref="G225:G226"/>
    <mergeCell ref="F221:F224"/>
    <mergeCell ref="E77:E84"/>
    <mergeCell ref="F77:F80"/>
    <mergeCell ref="G126:G127"/>
    <mergeCell ref="A133:A140"/>
    <mergeCell ref="B133:B140"/>
    <mergeCell ref="C133:C140"/>
    <mergeCell ref="E133:E140"/>
    <mergeCell ref="G129:G130"/>
    <mergeCell ref="A109:A116"/>
    <mergeCell ref="B109:B116"/>
    <mergeCell ref="G73:G74"/>
    <mergeCell ref="G65:G66"/>
    <mergeCell ref="G78:G79"/>
    <mergeCell ref="F81:F84"/>
    <mergeCell ref="A197:A204"/>
    <mergeCell ref="D197:D204"/>
    <mergeCell ref="C197:C204"/>
    <mergeCell ref="G14:G15"/>
    <mergeCell ref="F17:F20"/>
    <mergeCell ref="G17:G18"/>
    <mergeCell ref="F13:F16"/>
    <mergeCell ref="E69:E76"/>
    <mergeCell ref="F69:F72"/>
    <mergeCell ref="G70:G71"/>
    <mergeCell ref="F209:F212"/>
    <mergeCell ref="G209:G210"/>
    <mergeCell ref="F205:F208"/>
    <mergeCell ref="A205:A212"/>
    <mergeCell ref="B205:B212"/>
    <mergeCell ref="E205:E212"/>
    <mergeCell ref="C213:C220"/>
    <mergeCell ref="D213:D220"/>
    <mergeCell ref="A229:A236"/>
    <mergeCell ref="B229:B236"/>
    <mergeCell ref="C229:C236"/>
    <mergeCell ref="D229:D236"/>
    <mergeCell ref="A221:A228"/>
    <mergeCell ref="B221:B228"/>
    <mergeCell ref="C221:C228"/>
    <mergeCell ref="D221:D228"/>
    <mergeCell ref="E213:E220"/>
    <mergeCell ref="E229:E236"/>
    <mergeCell ref="E197:E204"/>
    <mergeCell ref="E125:E132"/>
    <mergeCell ref="E157:E164"/>
    <mergeCell ref="E165:E172"/>
    <mergeCell ref="E173:E180"/>
    <mergeCell ref="E189:E196"/>
    <mergeCell ref="E285:E292"/>
    <mergeCell ref="E237:E244"/>
    <mergeCell ref="E245:E252"/>
    <mergeCell ref="E253:E260"/>
    <mergeCell ref="E261:E268"/>
    <mergeCell ref="F137:F140"/>
    <mergeCell ref="G137:G138"/>
    <mergeCell ref="G94:G95"/>
    <mergeCell ref="F97:F100"/>
    <mergeCell ref="F121:F124"/>
    <mergeCell ref="F129:F132"/>
    <mergeCell ref="F109:F112"/>
    <mergeCell ref="G97:G98"/>
    <mergeCell ref="E293:E300"/>
    <mergeCell ref="A13:A20"/>
    <mergeCell ref="B13:B20"/>
    <mergeCell ref="C13:C20"/>
    <mergeCell ref="D13:D20"/>
    <mergeCell ref="C77:C84"/>
    <mergeCell ref="D77:D84"/>
    <mergeCell ref="A141:A148"/>
    <mergeCell ref="B141:B148"/>
    <mergeCell ref="C141:C148"/>
    <mergeCell ref="F317:F320"/>
    <mergeCell ref="F321:F324"/>
    <mergeCell ref="A77:A84"/>
    <mergeCell ref="B77:B84"/>
    <mergeCell ref="F285:F288"/>
    <mergeCell ref="F289:F292"/>
    <mergeCell ref="E269:E276"/>
    <mergeCell ref="E277:E284"/>
    <mergeCell ref="A213:A220"/>
    <mergeCell ref="B213:B220"/>
    <mergeCell ref="A317:A324"/>
    <mergeCell ref="B317:B324"/>
    <mergeCell ref="C317:C324"/>
    <mergeCell ref="D317:D324"/>
    <mergeCell ref="G318:G319"/>
    <mergeCell ref="G321:G322"/>
    <mergeCell ref="G81:G82"/>
    <mergeCell ref="G142:G143"/>
    <mergeCell ref="G145:G146"/>
    <mergeCell ref="G289:G290"/>
    <mergeCell ref="G150:G151"/>
    <mergeCell ref="G206:G207"/>
    <mergeCell ref="G153:G154"/>
    <mergeCell ref="G238:G239"/>
    <mergeCell ref="A285:A292"/>
    <mergeCell ref="B285:B292"/>
    <mergeCell ref="C285:C292"/>
    <mergeCell ref="D285:D292"/>
    <mergeCell ref="G6:G7"/>
    <mergeCell ref="F9:F12"/>
    <mergeCell ref="G9:G10"/>
    <mergeCell ref="F133:F136"/>
    <mergeCell ref="G57:G58"/>
    <mergeCell ref="G134:G135"/>
    <mergeCell ref="G38:G39"/>
    <mergeCell ref="F41:F44"/>
    <mergeCell ref="G41:G42"/>
    <mergeCell ref="F5:F8"/>
    <mergeCell ref="A45:A52"/>
    <mergeCell ref="B45:B52"/>
    <mergeCell ref="A61:A68"/>
    <mergeCell ref="B61:B68"/>
    <mergeCell ref="A53:A60"/>
    <mergeCell ref="B53:B60"/>
    <mergeCell ref="D149:D156"/>
    <mergeCell ref="F149:F152"/>
    <mergeCell ref="F141:F144"/>
    <mergeCell ref="D141:D148"/>
    <mergeCell ref="F145:F148"/>
    <mergeCell ref="F153:F156"/>
    <mergeCell ref="C45:C52"/>
    <mergeCell ref="D45:D52"/>
    <mergeCell ref="G49:G50"/>
    <mergeCell ref="F45:F48"/>
    <mergeCell ref="E45:E52"/>
    <mergeCell ref="G46:G47"/>
    <mergeCell ref="F49:F52"/>
    <mergeCell ref="C53:C60"/>
    <mergeCell ref="D53:D60"/>
    <mergeCell ref="C61:C68"/>
    <mergeCell ref="D61:D68"/>
    <mergeCell ref="F57:F60"/>
    <mergeCell ref="F105:F108"/>
    <mergeCell ref="E61:E68"/>
    <mergeCell ref="F73:F76"/>
    <mergeCell ref="E85:E92"/>
    <mergeCell ref="E101:E108"/>
    <mergeCell ref="E93:E100"/>
    <mergeCell ref="F85:F88"/>
    <mergeCell ref="F65:F68"/>
    <mergeCell ref="E53:E60"/>
    <mergeCell ref="D117:D124"/>
    <mergeCell ref="G105:G106"/>
    <mergeCell ref="E109:E116"/>
    <mergeCell ref="G214:G215"/>
    <mergeCell ref="G118:G119"/>
    <mergeCell ref="G121:G122"/>
    <mergeCell ref="D173:D180"/>
    <mergeCell ref="G169:G170"/>
    <mergeCell ref="G182:G183"/>
    <mergeCell ref="F185:F188"/>
    <mergeCell ref="F217:F220"/>
    <mergeCell ref="G217:G218"/>
    <mergeCell ref="F213:F216"/>
    <mergeCell ref="G158:G159"/>
    <mergeCell ref="F161:F164"/>
    <mergeCell ref="F173:F176"/>
    <mergeCell ref="F169:F172"/>
    <mergeCell ref="G166:G167"/>
    <mergeCell ref="G174:G175"/>
    <mergeCell ref="G177:G178"/>
    <mergeCell ref="F241:F244"/>
    <mergeCell ref="G230:G231"/>
    <mergeCell ref="G241:G242"/>
    <mergeCell ref="F229:F232"/>
    <mergeCell ref="F233:F236"/>
    <mergeCell ref="A85:A92"/>
    <mergeCell ref="B85:B92"/>
    <mergeCell ref="A93:A100"/>
    <mergeCell ref="B93:B100"/>
    <mergeCell ref="C93:C100"/>
    <mergeCell ref="D93:D100"/>
    <mergeCell ref="C85:C92"/>
    <mergeCell ref="D85:D92"/>
    <mergeCell ref="G89:G90"/>
    <mergeCell ref="G86:G87"/>
    <mergeCell ref="F89:F92"/>
    <mergeCell ref="F93:F96"/>
    <mergeCell ref="F337:F340"/>
    <mergeCell ref="G337:G338"/>
    <mergeCell ref="A101:A108"/>
    <mergeCell ref="B101:B108"/>
    <mergeCell ref="D101:D108"/>
    <mergeCell ref="C101:C108"/>
    <mergeCell ref="F101:F104"/>
    <mergeCell ref="G102:G103"/>
    <mergeCell ref="G286:G287"/>
    <mergeCell ref="G233:G234"/>
    <mergeCell ref="C125:C132"/>
    <mergeCell ref="B117:B124"/>
    <mergeCell ref="C117:C124"/>
    <mergeCell ref="F333:F336"/>
    <mergeCell ref="F237:F240"/>
    <mergeCell ref="D125:D132"/>
    <mergeCell ref="F125:F128"/>
    <mergeCell ref="F117:F120"/>
    <mergeCell ref="D133:D140"/>
    <mergeCell ref="B149:B156"/>
    <mergeCell ref="B197:B204"/>
    <mergeCell ref="A117:A124"/>
    <mergeCell ref="A125:A132"/>
    <mergeCell ref="B125:B132"/>
    <mergeCell ref="A149:A156"/>
    <mergeCell ref="A157:A164"/>
    <mergeCell ref="A173:A180"/>
    <mergeCell ref="B173:B180"/>
    <mergeCell ref="A165:A172"/>
    <mergeCell ref="B165:B172"/>
    <mergeCell ref="C149:C156"/>
    <mergeCell ref="B333:B340"/>
    <mergeCell ref="C333:C340"/>
    <mergeCell ref="D333:D340"/>
    <mergeCell ref="B157:B164"/>
    <mergeCell ref="C157:C164"/>
    <mergeCell ref="C205:C212"/>
    <mergeCell ref="D205:D212"/>
    <mergeCell ref="D157:D164"/>
    <mergeCell ref="C173:C180"/>
    <mergeCell ref="E5:E12"/>
    <mergeCell ref="E13:E20"/>
    <mergeCell ref="A29:A36"/>
    <mergeCell ref="G161:G162"/>
    <mergeCell ref="F157:F160"/>
    <mergeCell ref="C37:C44"/>
    <mergeCell ref="D37:D44"/>
    <mergeCell ref="F37:F40"/>
    <mergeCell ref="F61:F64"/>
    <mergeCell ref="G62:G63"/>
    <mergeCell ref="A5:A12"/>
    <mergeCell ref="B5:B12"/>
    <mergeCell ref="C5:C12"/>
    <mergeCell ref="D5:D12"/>
    <mergeCell ref="C165:C172"/>
    <mergeCell ref="D165:D172"/>
    <mergeCell ref="F165:F168"/>
    <mergeCell ref="F177:F180"/>
    <mergeCell ref="G185:G186"/>
    <mergeCell ref="A181:A188"/>
    <mergeCell ref="B181:B188"/>
    <mergeCell ref="C181:C188"/>
    <mergeCell ref="D181:D188"/>
    <mergeCell ref="F181:F184"/>
    <mergeCell ref="A189:A196"/>
    <mergeCell ref="B189:B196"/>
    <mergeCell ref="C189:C196"/>
    <mergeCell ref="D189:D196"/>
    <mergeCell ref="G198:G199"/>
    <mergeCell ref="F201:F204"/>
    <mergeCell ref="G201:G202"/>
    <mergeCell ref="G190:G191"/>
    <mergeCell ref="F193:F196"/>
    <mergeCell ref="G193:G194"/>
    <mergeCell ref="F189:F192"/>
    <mergeCell ref="F197:F200"/>
    <mergeCell ref="A245:A252"/>
    <mergeCell ref="B245:B252"/>
    <mergeCell ref="C245:C252"/>
    <mergeCell ref="D245:D252"/>
    <mergeCell ref="A237:A244"/>
    <mergeCell ref="B237:B244"/>
    <mergeCell ref="C237:C244"/>
    <mergeCell ref="D237:D244"/>
    <mergeCell ref="G246:G247"/>
    <mergeCell ref="F249:F252"/>
    <mergeCell ref="G249:G250"/>
    <mergeCell ref="F245:F248"/>
    <mergeCell ref="A253:A260"/>
    <mergeCell ref="B253:B260"/>
    <mergeCell ref="C253:C260"/>
    <mergeCell ref="D253:D260"/>
    <mergeCell ref="F253:F256"/>
    <mergeCell ref="G254:G255"/>
    <mergeCell ref="F257:F260"/>
    <mergeCell ref="G257:G258"/>
    <mergeCell ref="A261:A268"/>
    <mergeCell ref="B261:B268"/>
    <mergeCell ref="C261:C268"/>
    <mergeCell ref="D261:D268"/>
    <mergeCell ref="F261:F264"/>
    <mergeCell ref="G262:G263"/>
    <mergeCell ref="F265:F268"/>
    <mergeCell ref="G265:G266"/>
    <mergeCell ref="A269:A276"/>
    <mergeCell ref="B269:B276"/>
    <mergeCell ref="C269:C276"/>
    <mergeCell ref="D269:D276"/>
    <mergeCell ref="F269:F272"/>
    <mergeCell ref="G270:G271"/>
    <mergeCell ref="F273:F276"/>
    <mergeCell ref="G273:G274"/>
    <mergeCell ref="A277:A284"/>
    <mergeCell ref="B277:B284"/>
    <mergeCell ref="C277:C284"/>
    <mergeCell ref="D277:D284"/>
    <mergeCell ref="F277:F280"/>
    <mergeCell ref="G278:G279"/>
    <mergeCell ref="F281:F284"/>
    <mergeCell ref="G281:G282"/>
    <mergeCell ref="A293:A300"/>
    <mergeCell ref="B293:B300"/>
    <mergeCell ref="C293:C300"/>
    <mergeCell ref="D293:D300"/>
    <mergeCell ref="F293:F296"/>
    <mergeCell ref="G294:G295"/>
    <mergeCell ref="F297:F300"/>
    <mergeCell ref="G297:G298"/>
    <mergeCell ref="A333:A340"/>
    <mergeCell ref="F301:F304"/>
    <mergeCell ref="G302:G303"/>
    <mergeCell ref="F305:F308"/>
    <mergeCell ref="G305:G306"/>
    <mergeCell ref="A301:A308"/>
    <mergeCell ref="B301:B308"/>
    <mergeCell ref="C301:C308"/>
    <mergeCell ref="D301:D308"/>
    <mergeCell ref="G334:G335"/>
    <mergeCell ref="D351:D354"/>
    <mergeCell ref="G344:G345"/>
    <mergeCell ref="G347:G348"/>
    <mergeCell ref="A343:F350"/>
    <mergeCell ref="A351:A354"/>
    <mergeCell ref="B351:B354"/>
    <mergeCell ref="C351:C354"/>
    <mergeCell ref="F356:F359"/>
    <mergeCell ref="G356:G357"/>
    <mergeCell ref="F351:F354"/>
    <mergeCell ref="G351:G352"/>
    <mergeCell ref="A355:A359"/>
    <mergeCell ref="B355:B359"/>
    <mergeCell ref="C355:C359"/>
    <mergeCell ref="D355:D359"/>
    <mergeCell ref="A360:A367"/>
    <mergeCell ref="B360:B367"/>
    <mergeCell ref="C360:C367"/>
    <mergeCell ref="D360:D367"/>
    <mergeCell ref="F360:F363"/>
    <mergeCell ref="G361:G362"/>
    <mergeCell ref="F364:F367"/>
    <mergeCell ref="G364:G365"/>
    <mergeCell ref="A368:A375"/>
    <mergeCell ref="B368:B375"/>
    <mergeCell ref="C368:C375"/>
    <mergeCell ref="D368:D375"/>
    <mergeCell ref="F368:F371"/>
    <mergeCell ref="G369:G370"/>
    <mergeCell ref="F372:F375"/>
    <mergeCell ref="G372:G373"/>
    <mergeCell ref="A376:A383"/>
    <mergeCell ref="B376:B383"/>
    <mergeCell ref="C376:C383"/>
    <mergeCell ref="D376:D383"/>
    <mergeCell ref="F376:F379"/>
    <mergeCell ref="G377:G378"/>
    <mergeCell ref="F380:F383"/>
    <mergeCell ref="G380:G381"/>
    <mergeCell ref="A384:A391"/>
    <mergeCell ref="B384:B391"/>
    <mergeCell ref="C384:C391"/>
    <mergeCell ref="D384:D391"/>
    <mergeCell ref="F384:F387"/>
    <mergeCell ref="G385:G386"/>
    <mergeCell ref="F388:F391"/>
    <mergeCell ref="G388:G389"/>
    <mergeCell ref="A392:A399"/>
    <mergeCell ref="B392:B399"/>
    <mergeCell ref="C392:C399"/>
    <mergeCell ref="D392:D399"/>
    <mergeCell ref="F392:F395"/>
    <mergeCell ref="G393:G394"/>
    <mergeCell ref="F396:F399"/>
    <mergeCell ref="G396:G397"/>
    <mergeCell ref="A400:A407"/>
    <mergeCell ref="B400:B407"/>
    <mergeCell ref="C400:C407"/>
    <mergeCell ref="D400:D407"/>
    <mergeCell ref="F400:F403"/>
    <mergeCell ref="G401:G402"/>
    <mergeCell ref="F404:F407"/>
    <mergeCell ref="G404:G405"/>
    <mergeCell ref="A408:A415"/>
    <mergeCell ref="B408:B415"/>
    <mergeCell ref="C408:C415"/>
    <mergeCell ref="D408:D415"/>
    <mergeCell ref="F408:F411"/>
    <mergeCell ref="G409:G410"/>
    <mergeCell ref="F412:F415"/>
    <mergeCell ref="G412:G413"/>
    <mergeCell ref="A416:A423"/>
    <mergeCell ref="B416:B423"/>
    <mergeCell ref="C416:C423"/>
    <mergeCell ref="D416:D423"/>
    <mergeCell ref="F416:F419"/>
    <mergeCell ref="G417:G418"/>
    <mergeCell ref="F420:F423"/>
    <mergeCell ref="G420:G421"/>
    <mergeCell ref="A424:A431"/>
    <mergeCell ref="B424:B431"/>
    <mergeCell ref="C424:C431"/>
    <mergeCell ref="D424:D431"/>
    <mergeCell ref="F424:F427"/>
    <mergeCell ref="G425:G426"/>
    <mergeCell ref="F428:F431"/>
    <mergeCell ref="G428:G429"/>
    <mergeCell ref="A432:A439"/>
    <mergeCell ref="B432:B439"/>
    <mergeCell ref="C432:C439"/>
    <mergeCell ref="D432:D439"/>
    <mergeCell ref="F432:F435"/>
    <mergeCell ref="G433:G434"/>
    <mergeCell ref="F436:F439"/>
    <mergeCell ref="G436:G437"/>
    <mergeCell ref="A309:A316"/>
    <mergeCell ref="B309:B316"/>
    <mergeCell ref="C309:C316"/>
    <mergeCell ref="D309:D316"/>
    <mergeCell ref="F309:F312"/>
    <mergeCell ref="G310:G311"/>
    <mergeCell ref="F313:F316"/>
    <mergeCell ref="G313:G314"/>
    <mergeCell ref="A2:L2"/>
    <mergeCell ref="A69:A76"/>
    <mergeCell ref="B69:B76"/>
    <mergeCell ref="C69:C76"/>
    <mergeCell ref="D69:D76"/>
    <mergeCell ref="F53:F56"/>
    <mergeCell ref="G54:G55"/>
    <mergeCell ref="A37:A44"/>
    <mergeCell ref="B37:B44"/>
    <mergeCell ref="E37:E44"/>
  </mergeCells>
  <printOptions/>
  <pageMargins left="0.26" right="0.17" top="0.43" bottom="0.32" header="0.17" footer="0.16"/>
  <pageSetup horizontalDpi="600" verticalDpi="600" orientation="landscape" paperSize="9" r:id="rId1"/>
  <rowBreaks count="2" manualBreakCount="2">
    <brk id="68" max="255" man="1"/>
    <brk id="3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kbaza</cp:lastModifiedBy>
  <cp:lastPrinted>2014-03-27T11:56:14Z</cp:lastPrinted>
  <dcterms:created xsi:type="dcterms:W3CDTF">1997-02-26T13:46:56Z</dcterms:created>
  <dcterms:modified xsi:type="dcterms:W3CDTF">2014-03-27T11:58:30Z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