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80" windowWidth="9690" windowHeight="6480" tabRatio="621" activeTab="5"/>
  </bookViews>
  <sheets>
    <sheet name="załącznik nr 2" sheetId="1" r:id="rId1"/>
    <sheet name="załącznik nr 3" sheetId="2" r:id="rId2"/>
    <sheet name="załącznik nr 4" sheetId="3" r:id="rId3"/>
    <sheet name="załącznik nr 5" sheetId="4" r:id="rId4"/>
    <sheet name="załącznik nr 6" sheetId="5" r:id="rId5"/>
    <sheet name="załącznik nr 7" sheetId="6" r:id="rId6"/>
  </sheets>
  <definedNames>
    <definedName name="_xlnm.Print_Titles" localSheetId="0">'załącznik nr 2'!$4:$4</definedName>
    <definedName name="_xlnm.Print_Titles" localSheetId="1">'załącznik nr 3'!$A:$B,'załącznik nr 3'!$4:$5</definedName>
    <definedName name="_xlnm.Print_Titles" localSheetId="2">'załącznik nr 4'!$A:$A,'załącznik nr 4'!$4:$4</definedName>
    <definedName name="_xlnm.Print_Titles" localSheetId="3">'załącznik nr 5'!$A:$A,'załącznik nr 5'!$4:$6</definedName>
    <definedName name="_xlnm.Print_Titles" localSheetId="4">'załącznik nr 6'!$A:$A,'załącznik nr 6'!$4:$4</definedName>
    <definedName name="_xlnm.Print_Titles" localSheetId="5">'załącznik nr 7'!$A:$A,'załącznik nr 7'!$4:$6</definedName>
  </definedNames>
  <calcPr fullCalcOnLoad="1" fullPrecision="0"/>
</workbook>
</file>

<file path=xl/sharedStrings.xml><?xml version="1.0" encoding="utf-8"?>
<sst xmlns="http://schemas.openxmlformats.org/spreadsheetml/2006/main" count="908" uniqueCount="371">
  <si>
    <t>Plan</t>
  </si>
  <si>
    <t>Wykonanie</t>
  </si>
  <si>
    <t>Razem</t>
  </si>
  <si>
    <t>Ogółem</t>
  </si>
  <si>
    <t>Jednostka</t>
  </si>
  <si>
    <t>Nr</t>
  </si>
  <si>
    <t>§ 4110</t>
  </si>
  <si>
    <t>§ 4120</t>
  </si>
  <si>
    <t>§ 4260</t>
  </si>
  <si>
    <t>SP/Gimn.</t>
  </si>
  <si>
    <t xml:space="preserve">Razem </t>
  </si>
  <si>
    <t>SP</t>
  </si>
  <si>
    <t>"O"</t>
  </si>
  <si>
    <t>Gimn.</t>
  </si>
  <si>
    <t xml:space="preserve">       Liczba  uczniów </t>
  </si>
  <si>
    <t xml:space="preserve">          Liczba oddziałów</t>
  </si>
  <si>
    <t xml:space="preserve">SP  </t>
  </si>
  <si>
    <t xml:space="preserve">Ogółem </t>
  </si>
  <si>
    <t>Obsł.</t>
  </si>
  <si>
    <t xml:space="preserve">          Z a  t r u d n i e n i e</t>
  </si>
  <si>
    <t>uczn.</t>
  </si>
  <si>
    <t>uczestn.</t>
  </si>
  <si>
    <t>pełnopł.</t>
  </si>
  <si>
    <t>inne</t>
  </si>
  <si>
    <t>limit</t>
  </si>
  <si>
    <t>MOPS</t>
  </si>
  <si>
    <t>prac.</t>
  </si>
  <si>
    <t>§ 4040</t>
  </si>
  <si>
    <t>§ 4270</t>
  </si>
  <si>
    <t>G 1</t>
  </si>
  <si>
    <t>G 3</t>
  </si>
  <si>
    <t>G 4</t>
  </si>
  <si>
    <t>G 10</t>
  </si>
  <si>
    <t>G 11</t>
  </si>
  <si>
    <t>G 23</t>
  </si>
  <si>
    <t>G 24</t>
  </si>
  <si>
    <t>G 13</t>
  </si>
  <si>
    <t>organizacyjna</t>
  </si>
  <si>
    <t>§ 6060</t>
  </si>
  <si>
    <t>§ 6050</t>
  </si>
  <si>
    <t>G 2</t>
  </si>
  <si>
    <t>G 5</t>
  </si>
  <si>
    <t>G 7</t>
  </si>
  <si>
    <t>G 8</t>
  </si>
  <si>
    <t>G 9</t>
  </si>
  <si>
    <t>G 12</t>
  </si>
  <si>
    <t>G 14</t>
  </si>
  <si>
    <t>G 15</t>
  </si>
  <si>
    <t>G 16</t>
  </si>
  <si>
    <t>G 17</t>
  </si>
  <si>
    <t>G 18</t>
  </si>
  <si>
    <t>G 19</t>
  </si>
  <si>
    <t>G 20</t>
  </si>
  <si>
    <t>Nauczanie indywidualne</t>
  </si>
  <si>
    <t>Świetlca</t>
  </si>
  <si>
    <t>ZSSOg</t>
  </si>
  <si>
    <t>ZSSOg.</t>
  </si>
  <si>
    <t>ZSOg Nr 2</t>
  </si>
  <si>
    <t>ZSOg Nr 1</t>
  </si>
  <si>
    <t>Etaty N+A+O</t>
  </si>
  <si>
    <t>S</t>
  </si>
  <si>
    <t>K</t>
  </si>
  <si>
    <t>M</t>
  </si>
  <si>
    <t>D</t>
  </si>
  <si>
    <t>Adm.</t>
  </si>
  <si>
    <t>SP 10</t>
  </si>
  <si>
    <t>Pedagodzy</t>
  </si>
  <si>
    <t>Psycholodzy</t>
  </si>
  <si>
    <t>ilość godzin tygodn</t>
  </si>
  <si>
    <t>SP 6</t>
  </si>
  <si>
    <t>SP 13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</si>
  <si>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</si>
  <si>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</si>
  <si>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</si>
  <si>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</si>
  <si>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</si>
  <si>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</si>
  <si>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</si>
  <si>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</si>
  <si>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</si>
  <si>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SP 33</t>
  </si>
  <si>
    <t>SP 34</t>
  </si>
  <si>
    <t>SP 35</t>
  </si>
  <si>
    <t>SP 37</t>
  </si>
  <si>
    <t>SP 39</t>
  </si>
  <si>
    <t>SP 40</t>
  </si>
  <si>
    <t>Razem 80101</t>
  </si>
  <si>
    <t>Razem 80103</t>
  </si>
  <si>
    <t>Razem 80110</t>
  </si>
  <si>
    <t>Razem 80148</t>
  </si>
  <si>
    <t>Razem 85401</t>
  </si>
  <si>
    <t>ZS 5</t>
  </si>
  <si>
    <t>ZS 6</t>
  </si>
  <si>
    <t>ZS 7</t>
  </si>
  <si>
    <t>ZS 9</t>
  </si>
  <si>
    <t>ZS 10</t>
  </si>
  <si>
    <t>ZS 11</t>
  </si>
  <si>
    <t>ZS 12</t>
  </si>
  <si>
    <t>ZWE 1</t>
  </si>
  <si>
    <t>ZS 13</t>
  </si>
  <si>
    <t>ZS 14</t>
  </si>
  <si>
    <t>ZS 15</t>
  </si>
  <si>
    <t>ZSOg.5</t>
  </si>
  <si>
    <t>ZSOg.4</t>
  </si>
  <si>
    <t>Razem 80113</t>
  </si>
  <si>
    <t>Razem 80146</t>
  </si>
  <si>
    <t>Razem 80195</t>
  </si>
  <si>
    <t>Razem 85412</t>
  </si>
  <si>
    <t>Razem 85415</t>
  </si>
  <si>
    <t>Razem 90019</t>
  </si>
  <si>
    <t>Gimnazjum  1</t>
  </si>
  <si>
    <t>Gimnazjum  2</t>
  </si>
  <si>
    <t>Gimnazjum  3</t>
  </si>
  <si>
    <t>SP  6</t>
  </si>
  <si>
    <t>Gimnazjum 4</t>
  </si>
  <si>
    <t>ZS  5</t>
  </si>
  <si>
    <t>SP  10</t>
  </si>
  <si>
    <t>ZS  7</t>
  </si>
  <si>
    <t>SP  18</t>
  </si>
  <si>
    <t>SP  20</t>
  </si>
  <si>
    <t>SP  17</t>
  </si>
  <si>
    <t>SP  21</t>
  </si>
  <si>
    <t>SP  23</t>
  </si>
  <si>
    <t>Gimnazjum  11</t>
  </si>
  <si>
    <t>ZSOg 5</t>
  </si>
  <si>
    <t>ZSOg 4</t>
  </si>
  <si>
    <t>Gim.dorośli</t>
  </si>
  <si>
    <t>ZSOg 6</t>
  </si>
  <si>
    <t>ZSRZiH</t>
  </si>
  <si>
    <t>ZSOg.6</t>
  </si>
  <si>
    <t>Gimnazjum 1</t>
  </si>
  <si>
    <t>Gimnazjum 2</t>
  </si>
  <si>
    <t>Gimnazjum 3</t>
  </si>
  <si>
    <t>ZS  6</t>
  </si>
  <si>
    <t>Gimnazjum 11</t>
  </si>
  <si>
    <t>ZSOg 2</t>
  </si>
  <si>
    <t>ZSOg 1</t>
  </si>
  <si>
    <t>"O"S</t>
  </si>
  <si>
    <t>"O"K</t>
  </si>
  <si>
    <t>"O"M</t>
  </si>
  <si>
    <t>"O"D</t>
  </si>
  <si>
    <t>P.S</t>
  </si>
  <si>
    <t>P.K</t>
  </si>
  <si>
    <t>P.M</t>
  </si>
  <si>
    <t>P.D</t>
  </si>
  <si>
    <t>G.S</t>
  </si>
  <si>
    <t>G.K</t>
  </si>
  <si>
    <t>G.M</t>
  </si>
  <si>
    <t>G.D</t>
  </si>
  <si>
    <t>Ś S</t>
  </si>
  <si>
    <t>Ś K</t>
  </si>
  <si>
    <t>Ś M</t>
  </si>
  <si>
    <t>Ś D</t>
  </si>
  <si>
    <t>5-cio latki</t>
  </si>
  <si>
    <t>6-cio latki</t>
  </si>
  <si>
    <t>G10</t>
  </si>
  <si>
    <t>Etaty plan</t>
  </si>
  <si>
    <t>etay wykonanie</t>
  </si>
  <si>
    <t>Róznica</t>
  </si>
  <si>
    <t>§ 4440</t>
  </si>
  <si>
    <t xml:space="preserve">G 3 </t>
  </si>
  <si>
    <t>Jednostka organizacyjna</t>
  </si>
  <si>
    <t>Nr plac.</t>
  </si>
  <si>
    <t>Koszt 1 ucznia</t>
  </si>
  <si>
    <t>% wyk.</t>
  </si>
  <si>
    <t>§ 4010</t>
  </si>
  <si>
    <t>Nazwa placówki</t>
  </si>
  <si>
    <t>wykonanie</t>
  </si>
  <si>
    <t>plan</t>
  </si>
  <si>
    <t>§4260</t>
  </si>
  <si>
    <t>§6050</t>
  </si>
  <si>
    <t>płac+"13"</t>
  </si>
  <si>
    <t>płac bez "13"</t>
  </si>
  <si>
    <t>energi</t>
  </si>
  <si>
    <t>Ośrodek Szkolno-Wych Nr 1</t>
  </si>
  <si>
    <t>Zespól Szkół Ogólnokształcącyc Nr 6</t>
  </si>
  <si>
    <t>Zespół Szkół Specjalnych nr 17</t>
  </si>
  <si>
    <t>Szkoły Podstawowe Specjalne      80102</t>
  </si>
  <si>
    <t>Przedszkola  specjalne            80105</t>
  </si>
  <si>
    <t>Gimnazja Specjalne             80111</t>
  </si>
  <si>
    <t>I   LO</t>
  </si>
  <si>
    <t>II  LO</t>
  </si>
  <si>
    <t>III LO</t>
  </si>
  <si>
    <t>IV LO</t>
  </si>
  <si>
    <t>V  LO</t>
  </si>
  <si>
    <t>VI LO</t>
  </si>
  <si>
    <t>VII LO</t>
  </si>
  <si>
    <t>IX  LO</t>
  </si>
  <si>
    <t>X   LO</t>
  </si>
  <si>
    <t>XII LO</t>
  </si>
  <si>
    <t>XIII LO</t>
  </si>
  <si>
    <t>XIV LO</t>
  </si>
  <si>
    <t>Kolegium Miejskie</t>
  </si>
  <si>
    <t>Licea ogólnokształcące      80120</t>
  </si>
  <si>
    <t>Spec.Ośrodek Szk-Wych Nr 2</t>
  </si>
  <si>
    <t>Licea ogólnokształcące  specjalne      80121</t>
  </si>
  <si>
    <t>Zesp.Sz.Ad.Ekonomicznych</t>
  </si>
  <si>
    <t>Zespół Szkół Budowlanych</t>
  </si>
  <si>
    <t>Zespół Szkół Chłodniczych i Elektronicznych</t>
  </si>
  <si>
    <t>Zespół Szkół Hotelarsko-Gastronom.</t>
  </si>
  <si>
    <t>Zespół Szkół Mechanicznych</t>
  </si>
  <si>
    <t>Zespół Szkół Usługowych</t>
  </si>
  <si>
    <t>Zespół Szkół Technicznych</t>
  </si>
  <si>
    <t>Zespół Szkół Rzemiosła i Handlu</t>
  </si>
  <si>
    <t>Zespół Szkół Ekologicznych</t>
  </si>
  <si>
    <t>Technikum Transportowe</t>
  </si>
  <si>
    <t>Szkoły Zawodowe                80130</t>
  </si>
  <si>
    <t>Szkoła Muzyczna                80132</t>
  </si>
  <si>
    <t>Specjalny Ośrodek Szkolno-Wych Nr 1</t>
  </si>
  <si>
    <t>Specjalny Ośrodek Szkolno-Wych Nr 2</t>
  </si>
  <si>
    <t>Szkoły Zawodowe Specjalne      80134</t>
  </si>
  <si>
    <t>Zespól Szkół Budownictwa Okrętowego 80140</t>
  </si>
  <si>
    <t>Gdyński Ośrodek Dokszt.Nauczycieli   80141</t>
  </si>
  <si>
    <t>Zespół Szkół Specjalnych Nr 17   - 80148</t>
  </si>
  <si>
    <t>Zespół Szkół Specjalnych Nr 17   - 85401</t>
  </si>
  <si>
    <t>Spec.Ośrodek Szk-Wych Nr 1</t>
  </si>
  <si>
    <t>Specj.Ośrodki Szkolno-Wych   85403</t>
  </si>
  <si>
    <t>Zespól Szkól Specjalnych Nr 17</t>
  </si>
  <si>
    <t>Wczesne wspomaganie rozwoju dziecka       85404</t>
  </si>
  <si>
    <t>Poradnia Psych-Pedagog Nr 1</t>
  </si>
  <si>
    <t>Poradnia Psych-Pedagog Nr 2</t>
  </si>
  <si>
    <t>Poradnia Psych-Pedagog Nr 3</t>
  </si>
  <si>
    <t>Poradnie  Psych-Pedagogiczne  85406</t>
  </si>
  <si>
    <t>Młodzieżowy Dom Kultury         85407</t>
  </si>
  <si>
    <t>Internaty i bursy szkolne   85410</t>
  </si>
  <si>
    <t xml:space="preserve">Szkolne Schronisko Mlodzieżowe 85417 </t>
  </si>
  <si>
    <t>razem</t>
  </si>
  <si>
    <t>Przedszkole nr 4</t>
  </si>
  <si>
    <t>Przedszkole nr  5</t>
  </si>
  <si>
    <t>Przedszkole nr  6</t>
  </si>
  <si>
    <t>Przedszkole nr 7</t>
  </si>
  <si>
    <t>Przedszkole nr 8</t>
  </si>
  <si>
    <t>Przedszkole nr 9</t>
  </si>
  <si>
    <t>Przedszkole nr 11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</si>
  <si>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</si>
  <si>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</si>
  <si>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</si>
  <si>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</si>
  <si>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</si>
  <si>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</si>
  <si>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</si>
  <si>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</si>
  <si>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</si>
  <si>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24</t>
  </si>
  <si>
    <t>Przedszkole nr 25</t>
  </si>
  <si>
    <t>Przedszkole nr 26</t>
  </si>
  <si>
    <t>Przedszkole nr 27</t>
  </si>
  <si>
    <t>Przedszkole nr 28</t>
  </si>
  <si>
    <t>Przedszkole nr 29</t>
  </si>
  <si>
    <t>Przedszkole nr 30</t>
  </si>
  <si>
    <t>Przedszkole nr 31</t>
  </si>
  <si>
    <t>Przedszkole nr 32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</si>
  <si>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</si>
  <si>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</si>
  <si>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</si>
  <si>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</si>
  <si>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</si>
  <si>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</si>
  <si>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</si>
  <si>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</si>
  <si>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</si>
  <si>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50</t>
  </si>
  <si>
    <t>Przedszkole nr 51</t>
  </si>
  <si>
    <t>Przedszkole nr 52</t>
  </si>
  <si>
    <t xml:space="preserve"> Przedszkola           80104</t>
  </si>
  <si>
    <t>Stołówki szkolne i przedszkolne  80148</t>
  </si>
  <si>
    <t>średnia ilość ucz.</t>
  </si>
  <si>
    <t>miesięczny koszt ucznia</t>
  </si>
  <si>
    <t>Placówka</t>
  </si>
  <si>
    <t>zatrudnienie</t>
  </si>
  <si>
    <t>Realizacja programu</t>
  </si>
  <si>
    <t>realizacja programu</t>
  </si>
  <si>
    <t>adm.</t>
  </si>
  <si>
    <t>obsługa</t>
  </si>
  <si>
    <t>podstawy programowe</t>
  </si>
  <si>
    <t>program</t>
  </si>
  <si>
    <t>stażysci</t>
  </si>
  <si>
    <t>kontrakt</t>
  </si>
  <si>
    <t>mian.</t>
  </si>
  <si>
    <t>dyplom.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</si>
  <si>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</si>
  <si>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</si>
  <si>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</si>
  <si>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</si>
  <si>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</si>
  <si>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</si>
  <si>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poza minimum</t>
  </si>
  <si>
    <t>Szkoły Podstaw.Specj          80102</t>
  </si>
  <si>
    <t>Ośrodek Szkolno-Wych Nr 1   80105</t>
  </si>
  <si>
    <t>Zespół Szkół Specjalnych nr 17     80106</t>
  </si>
  <si>
    <t>XII  LO</t>
  </si>
  <si>
    <t>Licea ogólnokształcące   80120</t>
  </si>
  <si>
    <t>Zespól Szkół Usługowych</t>
  </si>
  <si>
    <t>Licea Profilowane               80123</t>
  </si>
  <si>
    <t>Zesp.Sz.Budowlanych</t>
  </si>
  <si>
    <t>Szkoły zawodowe specjalne 80134</t>
  </si>
  <si>
    <t>RAZEM  801</t>
  </si>
  <si>
    <t>Specj.Ośr.Szk.Wych   85403</t>
  </si>
  <si>
    <t xml:space="preserve">Zespół Szkół Specjalnych Nr 17  </t>
  </si>
  <si>
    <t>Młodzieżowy Dom Kultury   85407</t>
  </si>
  <si>
    <t>Internaty i bursy szkolne 85410</t>
  </si>
  <si>
    <t>Szkolne Schronisko Młodzieżowe 85417</t>
  </si>
  <si>
    <t>RAZEM  854</t>
  </si>
  <si>
    <t>razem 801+854</t>
  </si>
  <si>
    <t>liczba uczniów ogółem</t>
  </si>
  <si>
    <t>liczba oddziałów</t>
  </si>
  <si>
    <t>Ogółem, w tym:</t>
  </si>
  <si>
    <t>etaty pedagogiczne</t>
  </si>
  <si>
    <t>Nauczyciele razem, w tym:</t>
  </si>
  <si>
    <t>Śr. liczba ucz.</t>
  </si>
  <si>
    <t>ZESTAWIENIE WYKONANIA JEDNOSTKOWYCH PLANÓW FINANSOWYCH SZKÓŁ PODSTAWOWYCH I GIMNAZJÓW ZA 2014 ROK</t>
  </si>
  <si>
    <t>Załącznik nr 2</t>
  </si>
  <si>
    <t>Razem 85154</t>
  </si>
  <si>
    <t>ZESTAWIENIE WYKONANIA ZADAŃ RZECZOWYCH SZKÓŁ PODSTAWOWYCH I GIMNAZJÓW ZA 2014 ROK</t>
  </si>
  <si>
    <t>Załącznik nr 3</t>
  </si>
  <si>
    <t>Razem "O"</t>
  </si>
  <si>
    <t>Żywienie w szkołach</t>
  </si>
  <si>
    <t>Razem, w tym:</t>
  </si>
  <si>
    <t>ZESTAWIENIE WYKONANIA JEDNOSTKOWYCH PLANÓW FINANSOWYCH SZKÓŁ PONADGIMNAZJALNYCH I PLACÓWEK EDUKACYJNO - WYCHOWAWCZYCH ZA 2014 ROK</t>
  </si>
  <si>
    <t>Załącznik nr 4</t>
  </si>
  <si>
    <t>Załącznik nr 5</t>
  </si>
  <si>
    <t>ZESTAWIENIE WYKONANIA ZADAŃ RZECZOWYCH SZKÓŁ SZKÓŁ PONADGIMNAZJALNYCH I PLACÓWEK EDUKACYJNO - WYCHOWAWCZYCH ZA 2014 ROK</t>
  </si>
  <si>
    <t>PoradniE Psych-Pedagog 85406</t>
  </si>
  <si>
    <t>Wczesne wpomaganie rozwoju dziecka - 85404</t>
  </si>
  <si>
    <t>Załącznik nr 6</t>
  </si>
  <si>
    <t>liczba wychowanków</t>
  </si>
  <si>
    <t>zatrudnienie przedszkole 80104</t>
  </si>
  <si>
    <t>kuchnia</t>
  </si>
  <si>
    <t>OGÓŁEM</t>
  </si>
  <si>
    <t xml:space="preserve"> razem, w tym</t>
  </si>
  <si>
    <t>Razem dzieci</t>
  </si>
  <si>
    <t>Przedszkole Nr 4</t>
  </si>
  <si>
    <t>Przedszkole Nr 5</t>
  </si>
  <si>
    <t>Przedszkole Nr 6</t>
  </si>
  <si>
    <t>Przedszkole Nr 7</t>
  </si>
  <si>
    <t>Przedszkole Nr 8</t>
  </si>
  <si>
    <t>Przedszkole Nr 9</t>
  </si>
  <si>
    <t>Przedszkole Nr 11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</si>
  <si>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</si>
  <si>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</si>
  <si>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</si>
  <si>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</si>
  <si>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</si>
  <si>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</si>
  <si>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</si>
  <si>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</si>
  <si>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</si>
  <si>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24</t>
  </si>
  <si>
    <t>Przedszkole Nr 25</t>
  </si>
  <si>
    <t>Przedszkole Nr 26</t>
  </si>
  <si>
    <t>Przedszkole Nr 27</t>
  </si>
  <si>
    <t>Przedszkole Nr 28</t>
  </si>
  <si>
    <t>Przedszkole Nr 29</t>
  </si>
  <si>
    <t>Przedszkole Nr 30</t>
  </si>
  <si>
    <t>Przedszkole Nr 31</t>
  </si>
  <si>
    <t>Przedszkole Nr 32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</si>
  <si>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</si>
  <si>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</si>
  <si>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</si>
  <si>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</si>
  <si>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</si>
  <si>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</si>
  <si>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</si>
  <si>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</si>
  <si>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</si>
  <si>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50</t>
  </si>
  <si>
    <t>Przedszkole Nr 51</t>
  </si>
  <si>
    <t>Przedszkole Nr 52</t>
  </si>
  <si>
    <t>Załącznik nr 7</t>
  </si>
  <si>
    <t>ZESTAWIENIE WYKONANIA ZADAŃ RZECZOWYCH PRZEDSZKOLI ZA 2014 ROK</t>
  </si>
  <si>
    <t>podpisane umowy (ilość dzieci / liczbę godzin)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</si>
</sst>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24" borderId="1" applyNumberFormat="0" applyAlignment="0" applyProtection="0"/>
    <xf numFmtId="0" fontId="12" fillId="25" borderId="2" applyNumberFormat="0" applyAlignment="0" applyProtection="0"/>
    <xf numFmtId="0" fontId="26" fillId="5" borderId="1" applyNumberFormat="0" applyAlignment="0" applyProtection="0"/>
    <xf numFmtId="0" fontId="27" fillId="26" borderId="3" applyNumberFormat="0" applyAlignment="0" applyProtection="0"/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1" borderId="1" applyNumberFormat="0" applyAlignment="0" applyProtection="0"/>
    <xf numFmtId="0" fontId="30" fillId="0" borderId="7" applyNumberFormat="0" applyFill="0" applyAlignment="0" applyProtection="0"/>
    <xf numFmtId="0" fontId="31" fillId="25" borderId="2" applyNumberFormat="0" applyAlignment="0" applyProtection="0"/>
    <xf numFmtId="0" fontId="19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4" borderId="12" applyNumberFormat="0" applyFon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21" fillId="24" borderId="3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0" fillId="4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5" xfId="94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 wrapText="1"/>
    </xf>
    <xf numFmtId="3" fontId="7" fillId="0" borderId="15" xfId="94" applyNumberFormat="1" applyFont="1" applyFill="1" applyBorder="1" applyAlignment="1">
      <alignment horizontal="center" vertical="center"/>
    </xf>
    <xf numFmtId="3" fontId="7" fillId="0" borderId="15" xfId="94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 wrapText="1"/>
    </xf>
    <xf numFmtId="3" fontId="6" fillId="0" borderId="15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3" fillId="0" borderId="15" xfId="0" applyNumberFormat="1" applyFont="1" applyFill="1" applyBorder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43" fillId="0" borderId="15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3" fontId="7" fillId="0" borderId="17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15" xfId="0" applyFont="1" applyFill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65" fontId="7" fillId="0" borderId="17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vertical="center" wrapText="1"/>
    </xf>
    <xf numFmtId="4" fontId="43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165" fontId="5" fillId="0" borderId="15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1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3" fontId="5" fillId="0" borderId="1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/>
    </xf>
    <xf numFmtId="3" fontId="45" fillId="0" borderId="15" xfId="0" applyNumberFormat="1" applyFont="1" applyBorder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/>
    </xf>
    <xf numFmtId="3" fontId="43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89" applyFont="1" applyAlignment="1">
      <alignment vertical="center"/>
      <protection/>
    </xf>
    <xf numFmtId="0" fontId="5" fillId="0" borderId="0" xfId="89" applyFont="1" applyAlignment="1">
      <alignment vertical="center"/>
      <protection/>
    </xf>
    <xf numFmtId="3" fontId="6" fillId="0" borderId="15" xfId="89" applyNumberFormat="1" applyFont="1" applyBorder="1" applyAlignment="1">
      <alignment horizontal="center" vertical="center"/>
      <protection/>
    </xf>
    <xf numFmtId="3" fontId="6" fillId="0" borderId="19" xfId="89" applyNumberFormat="1" applyFont="1" applyBorder="1" applyAlignment="1">
      <alignment horizontal="center" vertical="center"/>
      <protection/>
    </xf>
    <xf numFmtId="3" fontId="5" fillId="0" borderId="15" xfId="89" applyNumberFormat="1" applyFont="1" applyBorder="1" applyAlignment="1">
      <alignment vertical="center" wrapText="1"/>
      <protection/>
    </xf>
    <xf numFmtId="165" fontId="6" fillId="0" borderId="15" xfId="89" applyNumberFormat="1" applyFont="1" applyBorder="1" applyAlignment="1">
      <alignment vertical="center"/>
      <protection/>
    </xf>
    <xf numFmtId="165" fontId="6" fillId="0" borderId="15" xfId="89" applyNumberFormat="1" applyFont="1" applyBorder="1" applyAlignment="1">
      <alignment vertical="center" wrapText="1"/>
      <protection/>
    </xf>
    <xf numFmtId="0" fontId="7" fillId="0" borderId="0" xfId="89" applyFont="1" applyAlignment="1">
      <alignment vertical="center" wrapText="1"/>
      <protection/>
    </xf>
    <xf numFmtId="3" fontId="43" fillId="0" borderId="15" xfId="89" applyNumberFormat="1" applyFont="1" applyFill="1" applyBorder="1" applyAlignment="1">
      <alignment vertical="center" wrapText="1"/>
      <protection/>
    </xf>
    <xf numFmtId="3" fontId="7" fillId="0" borderId="15" xfId="89" applyNumberFormat="1" applyFont="1" applyBorder="1" applyAlignment="1">
      <alignment horizontal="right" vertical="center"/>
      <protection/>
    </xf>
    <xf numFmtId="4" fontId="7" fillId="0" borderId="15" xfId="89" applyNumberFormat="1" applyFont="1" applyBorder="1" applyAlignment="1">
      <alignment horizontal="right" vertical="center"/>
      <protection/>
    </xf>
    <xf numFmtId="3" fontId="7" fillId="0" borderId="15" xfId="89" applyNumberFormat="1" applyFont="1" applyBorder="1" applyAlignment="1">
      <alignment vertical="center"/>
      <protection/>
    </xf>
    <xf numFmtId="3" fontId="5" fillId="0" borderId="15" xfId="89" applyNumberFormat="1" applyFont="1" applyBorder="1" applyAlignment="1">
      <alignment vertical="center"/>
      <protection/>
    </xf>
    <xf numFmtId="3" fontId="7" fillId="0" borderId="15" xfId="89" applyNumberFormat="1" applyFont="1" applyFill="1" applyBorder="1" applyAlignment="1">
      <alignment horizontal="right" vertical="center"/>
      <protection/>
    </xf>
    <xf numFmtId="4" fontId="7" fillId="0" borderId="15" xfId="89" applyNumberFormat="1" applyFont="1" applyFill="1" applyBorder="1" applyAlignment="1">
      <alignment horizontal="right" vertical="center"/>
      <protection/>
    </xf>
    <xf numFmtId="0" fontId="43" fillId="0" borderId="15" xfId="89" applyFont="1" applyBorder="1" applyAlignment="1">
      <alignment vertical="center"/>
      <protection/>
    </xf>
    <xf numFmtId="3" fontId="5" fillId="0" borderId="15" xfId="89" applyNumberFormat="1" applyFont="1" applyBorder="1" applyAlignment="1">
      <alignment horizontal="right" vertical="center"/>
      <protection/>
    </xf>
    <xf numFmtId="4" fontId="5" fillId="0" borderId="15" xfId="89" applyNumberFormat="1" applyFont="1" applyBorder="1" applyAlignment="1">
      <alignment horizontal="right" vertical="center"/>
      <protection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left" vertical="center"/>
    </xf>
    <xf numFmtId="0" fontId="5" fillId="0" borderId="19" xfId="89" applyFont="1" applyBorder="1" applyAlignment="1">
      <alignment vertical="center"/>
      <protection/>
    </xf>
    <xf numFmtId="0" fontId="5" fillId="0" borderId="20" xfId="89" applyFont="1" applyBorder="1" applyAlignment="1">
      <alignment vertical="center"/>
      <protection/>
    </xf>
    <xf numFmtId="0" fontId="5" fillId="0" borderId="18" xfId="89" applyFont="1" applyBorder="1" applyAlignment="1">
      <alignment vertical="center"/>
      <protection/>
    </xf>
    <xf numFmtId="3" fontId="6" fillId="0" borderId="19" xfId="89" applyNumberFormat="1" applyFont="1" applyBorder="1" applyAlignment="1">
      <alignment horizontal="center" vertical="center" wrapText="1"/>
      <protection/>
    </xf>
    <xf numFmtId="3" fontId="6" fillId="0" borderId="20" xfId="89" applyNumberFormat="1" applyFont="1" applyBorder="1" applyAlignment="1">
      <alignment horizontal="center" vertical="center" wrapText="1"/>
      <protection/>
    </xf>
    <xf numFmtId="3" fontId="6" fillId="0" borderId="18" xfId="89" applyNumberFormat="1" applyFont="1" applyBorder="1" applyAlignment="1">
      <alignment horizontal="center" vertical="center" wrapText="1"/>
      <protection/>
    </xf>
    <xf numFmtId="3" fontId="6" fillId="0" borderId="19" xfId="89" applyNumberFormat="1" applyFont="1" applyBorder="1" applyAlignment="1">
      <alignment horizontal="center" vertical="center"/>
      <protection/>
    </xf>
    <xf numFmtId="3" fontId="6" fillId="0" borderId="18" xfId="89" applyNumberFormat="1" applyFont="1" applyBorder="1" applyAlignment="1">
      <alignment horizontal="center" vertical="center"/>
      <protection/>
    </xf>
    <xf numFmtId="3" fontId="6" fillId="0" borderId="16" xfId="89" applyNumberFormat="1" applyFont="1" applyBorder="1" applyAlignment="1">
      <alignment horizontal="center" vertical="center"/>
      <protection/>
    </xf>
    <xf numFmtId="3" fontId="6" fillId="0" borderId="21" xfId="89" applyNumberFormat="1" applyFont="1" applyBorder="1" applyAlignment="1">
      <alignment horizontal="center" vertical="center"/>
      <protection/>
    </xf>
    <xf numFmtId="3" fontId="6" fillId="0" borderId="17" xfId="89" applyNumberFormat="1" applyFont="1" applyBorder="1" applyAlignment="1">
      <alignment horizontal="center" vertical="center"/>
      <protection/>
    </xf>
    <xf numFmtId="3" fontId="6" fillId="0" borderId="15" xfId="89" applyNumberFormat="1" applyFont="1" applyBorder="1" applyAlignment="1">
      <alignment horizontal="center" vertical="center"/>
      <protection/>
    </xf>
    <xf numFmtId="3" fontId="6" fillId="0" borderId="22" xfId="89" applyNumberFormat="1" applyFont="1" applyBorder="1" applyAlignment="1">
      <alignment horizontal="center" vertical="center"/>
      <protection/>
    </xf>
    <xf numFmtId="3" fontId="6" fillId="0" borderId="23" xfId="89" applyNumberFormat="1" applyFont="1" applyBorder="1" applyAlignment="1">
      <alignment horizontal="center" vertical="center"/>
      <protection/>
    </xf>
    <xf numFmtId="3" fontId="6" fillId="0" borderId="24" xfId="89" applyNumberFormat="1" applyFont="1" applyBorder="1" applyAlignment="1">
      <alignment horizontal="center" vertical="center"/>
      <protection/>
    </xf>
    <xf numFmtId="3" fontId="6" fillId="0" borderId="25" xfId="89" applyNumberFormat="1" applyFont="1" applyBorder="1" applyAlignment="1">
      <alignment horizontal="center" vertical="center"/>
      <protection/>
    </xf>
    <xf numFmtId="3" fontId="6" fillId="0" borderId="26" xfId="89" applyNumberFormat="1" applyFont="1" applyBorder="1" applyAlignment="1">
      <alignment horizontal="center" vertical="center"/>
      <protection/>
    </xf>
    <xf numFmtId="3" fontId="6" fillId="0" borderId="27" xfId="89" applyNumberFormat="1" applyFont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 2" xfId="88"/>
    <cellStyle name="Normalny_sprawozdanie rzeczowe 2014 przedszkola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856"/>
  <sheetViews>
    <sheetView zoomScalePageLayoutView="0" workbookViewId="0" topLeftCell="A1">
      <pane xSplit="2" ySplit="4" topLeftCell="F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1" sqref="Q1:AW16384"/>
    </sheetView>
  </sheetViews>
  <sheetFormatPr defaultColWidth="9.00390625" defaultRowHeight="12.75"/>
  <cols>
    <col min="1" max="1" width="7.875" style="100" customWidth="1"/>
    <col min="2" max="2" width="4.25390625" style="3" customWidth="1"/>
    <col min="3" max="3" width="5.375" style="3" customWidth="1"/>
    <col min="4" max="4" width="5.125" style="3" customWidth="1"/>
    <col min="5" max="5" width="8.125" style="3" customWidth="1"/>
    <col min="6" max="6" width="8.00390625" style="2" customWidth="1"/>
    <col min="7" max="7" width="3.875" style="3" customWidth="1"/>
    <col min="8" max="8" width="8.00390625" style="92" customWidth="1"/>
    <col min="9" max="9" width="7.00390625" style="3" customWidth="1"/>
    <col min="10" max="10" width="8.00390625" style="3" customWidth="1"/>
    <col min="11" max="11" width="7.125" style="3" customWidth="1"/>
    <col min="12" max="13" width="7.00390625" style="3" customWidth="1"/>
    <col min="14" max="14" width="7.375" style="3" customWidth="1"/>
    <col min="15" max="15" width="5.875" style="3" customWidth="1"/>
    <col min="16" max="16" width="5.00390625" style="3" customWidth="1"/>
    <col min="17" max="16384" width="9.125" style="3" customWidth="1"/>
  </cols>
  <sheetData>
    <row r="1" spans="8:16" ht="11.25">
      <c r="H1" s="97"/>
      <c r="P1" s="110" t="s">
        <v>311</v>
      </c>
    </row>
    <row r="2" spans="1:16" s="87" customFormat="1" ht="38.25" customHeight="1">
      <c r="A2" s="167" t="s">
        <v>310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8" ht="6.75" customHeight="1">
      <c r="A3" s="111"/>
      <c r="H3" s="97"/>
    </row>
    <row r="4" spans="1:16" s="115" customFormat="1" ht="44.25" customHeight="1">
      <c r="A4" s="113" t="s">
        <v>161</v>
      </c>
      <c r="B4" s="113" t="s">
        <v>162</v>
      </c>
      <c r="C4" s="113" t="s">
        <v>309</v>
      </c>
      <c r="D4" s="113" t="s">
        <v>163</v>
      </c>
      <c r="E4" s="113" t="s">
        <v>0</v>
      </c>
      <c r="F4" s="113" t="s">
        <v>1</v>
      </c>
      <c r="G4" s="113" t="s">
        <v>164</v>
      </c>
      <c r="H4" s="114" t="s">
        <v>165</v>
      </c>
      <c r="I4" s="113" t="s">
        <v>27</v>
      </c>
      <c r="J4" s="113" t="s">
        <v>6</v>
      </c>
      <c r="K4" s="114" t="s">
        <v>7</v>
      </c>
      <c r="L4" s="114" t="s">
        <v>8</v>
      </c>
      <c r="M4" s="114" t="s">
        <v>28</v>
      </c>
      <c r="N4" s="114" t="s">
        <v>159</v>
      </c>
      <c r="O4" s="114" t="s">
        <v>39</v>
      </c>
      <c r="P4" s="113" t="s">
        <v>38</v>
      </c>
    </row>
    <row r="5" spans="1:16" ht="11.25">
      <c r="A5" s="123" t="s">
        <v>69</v>
      </c>
      <c r="B5" s="116">
        <v>6</v>
      </c>
      <c r="C5" s="117">
        <v>732</v>
      </c>
      <c r="D5" s="117">
        <f>F5/12/C5</f>
        <v>491</v>
      </c>
      <c r="E5" s="13">
        <v>4337132</v>
      </c>
      <c r="F5" s="13">
        <v>4314876</v>
      </c>
      <c r="G5" s="13">
        <f aca="true" t="shared" si="0" ref="G5:G34">F5/E5*100</f>
        <v>99</v>
      </c>
      <c r="H5" s="13">
        <v>2937323</v>
      </c>
      <c r="I5" s="13">
        <v>233339</v>
      </c>
      <c r="J5" s="13">
        <v>529442</v>
      </c>
      <c r="K5" s="13">
        <v>56892</v>
      </c>
      <c r="L5" s="13">
        <v>258138</v>
      </c>
      <c r="M5" s="13">
        <v>24678</v>
      </c>
      <c r="N5" s="13">
        <v>161641</v>
      </c>
      <c r="O5" s="13"/>
      <c r="P5" s="13"/>
    </row>
    <row r="6" spans="1:16" ht="11.25">
      <c r="A6" s="123" t="s">
        <v>91</v>
      </c>
      <c r="B6" s="116">
        <v>8</v>
      </c>
      <c r="C6" s="117">
        <v>246</v>
      </c>
      <c r="D6" s="117">
        <f aca="true" t="shared" si="1" ref="D6:D35">F6/12/C6</f>
        <v>781</v>
      </c>
      <c r="E6" s="13">
        <v>2349681</v>
      </c>
      <c r="F6" s="13">
        <v>2305848</v>
      </c>
      <c r="G6" s="13">
        <f t="shared" si="0"/>
        <v>98</v>
      </c>
      <c r="H6" s="13">
        <v>1613352</v>
      </c>
      <c r="I6" s="13">
        <v>134124</v>
      </c>
      <c r="J6" s="13">
        <v>241040</v>
      </c>
      <c r="K6" s="13">
        <v>28493</v>
      </c>
      <c r="L6" s="13">
        <v>135121</v>
      </c>
      <c r="M6" s="13"/>
      <c r="N6" s="13">
        <v>94631</v>
      </c>
      <c r="O6" s="13"/>
      <c r="P6" s="13"/>
    </row>
    <row r="7" spans="1:16" ht="11.25">
      <c r="A7" s="123" t="s">
        <v>65</v>
      </c>
      <c r="B7" s="116">
        <v>10</v>
      </c>
      <c r="C7" s="117">
        <v>407</v>
      </c>
      <c r="D7" s="117">
        <f t="shared" si="1"/>
        <v>922</v>
      </c>
      <c r="E7" s="13">
        <v>4554110</v>
      </c>
      <c r="F7" s="13">
        <v>4504886</v>
      </c>
      <c r="G7" s="13">
        <f t="shared" si="0"/>
        <v>99</v>
      </c>
      <c r="H7" s="13">
        <v>3054008</v>
      </c>
      <c r="I7" s="13">
        <v>251388</v>
      </c>
      <c r="J7" s="13">
        <v>539217</v>
      </c>
      <c r="K7" s="13">
        <v>69631</v>
      </c>
      <c r="L7" s="13">
        <v>126894</v>
      </c>
      <c r="M7" s="13">
        <v>65000</v>
      </c>
      <c r="N7" s="13">
        <v>173196</v>
      </c>
      <c r="O7" s="13">
        <v>122500</v>
      </c>
      <c r="P7" s="13"/>
    </row>
    <row r="8" spans="1:16" ht="11.25">
      <c r="A8" s="123" t="s">
        <v>92</v>
      </c>
      <c r="B8" s="116">
        <v>11</v>
      </c>
      <c r="C8" s="117">
        <v>183</v>
      </c>
      <c r="D8" s="117">
        <f t="shared" si="1"/>
        <v>763</v>
      </c>
      <c r="E8" s="13">
        <v>1707116</v>
      </c>
      <c r="F8" s="13">
        <v>1676534</v>
      </c>
      <c r="G8" s="13">
        <f t="shared" si="0"/>
        <v>98</v>
      </c>
      <c r="H8" s="13">
        <v>1010804</v>
      </c>
      <c r="I8" s="13">
        <v>79330</v>
      </c>
      <c r="J8" s="13">
        <v>183871</v>
      </c>
      <c r="K8" s="13">
        <v>20645</v>
      </c>
      <c r="L8" s="13">
        <v>108005</v>
      </c>
      <c r="M8" s="13">
        <v>139860</v>
      </c>
      <c r="N8" s="13">
        <v>61214</v>
      </c>
      <c r="O8" s="13"/>
      <c r="P8" s="13">
        <v>5904</v>
      </c>
    </row>
    <row r="9" spans="1:16" ht="11.25">
      <c r="A9" s="123" t="s">
        <v>93</v>
      </c>
      <c r="B9" s="116">
        <v>12</v>
      </c>
      <c r="C9" s="117">
        <v>524</v>
      </c>
      <c r="D9" s="117">
        <f t="shared" si="1"/>
        <v>515</v>
      </c>
      <c r="E9" s="13">
        <v>3286598</v>
      </c>
      <c r="F9" s="13">
        <v>3235792</v>
      </c>
      <c r="G9" s="13">
        <f t="shared" si="0"/>
        <v>98</v>
      </c>
      <c r="H9" s="13">
        <v>2195969</v>
      </c>
      <c r="I9" s="13">
        <v>171247</v>
      </c>
      <c r="J9" s="13">
        <v>399174</v>
      </c>
      <c r="K9" s="13">
        <v>44162</v>
      </c>
      <c r="L9" s="13">
        <v>150800</v>
      </c>
      <c r="M9" s="13">
        <v>55795</v>
      </c>
      <c r="N9" s="13">
        <v>127443</v>
      </c>
      <c r="O9" s="13"/>
      <c r="P9" s="13"/>
    </row>
    <row r="10" spans="1:16" ht="11.25">
      <c r="A10" s="123" t="s">
        <v>70</v>
      </c>
      <c r="B10" s="116">
        <v>13</v>
      </c>
      <c r="C10" s="117">
        <v>255</v>
      </c>
      <c r="D10" s="117">
        <f t="shared" si="1"/>
        <v>865</v>
      </c>
      <c r="E10" s="13">
        <v>2680338</v>
      </c>
      <c r="F10" s="13">
        <v>2647289</v>
      </c>
      <c r="G10" s="13">
        <f t="shared" si="0"/>
        <v>99</v>
      </c>
      <c r="H10" s="13">
        <v>1698964</v>
      </c>
      <c r="I10" s="13">
        <v>138802</v>
      </c>
      <c r="J10" s="13">
        <v>310695</v>
      </c>
      <c r="K10" s="13">
        <v>33064</v>
      </c>
      <c r="L10" s="13">
        <v>170915</v>
      </c>
      <c r="M10" s="13">
        <v>32237</v>
      </c>
      <c r="N10" s="13">
        <v>98663</v>
      </c>
      <c r="O10" s="13">
        <v>112097</v>
      </c>
      <c r="P10" s="13"/>
    </row>
    <row r="11" spans="1:16" ht="11.25">
      <c r="A11" s="123" t="s">
        <v>55</v>
      </c>
      <c r="B11" s="116">
        <v>14</v>
      </c>
      <c r="C11" s="117">
        <v>149</v>
      </c>
      <c r="D11" s="117">
        <f t="shared" si="1"/>
        <v>893</v>
      </c>
      <c r="E11" s="13">
        <v>1609829</v>
      </c>
      <c r="F11" s="13">
        <v>1597008</v>
      </c>
      <c r="G11" s="13">
        <f t="shared" si="0"/>
        <v>99</v>
      </c>
      <c r="H11" s="13">
        <v>960127</v>
      </c>
      <c r="I11" s="13">
        <v>78866</v>
      </c>
      <c r="J11" s="13">
        <v>176316</v>
      </c>
      <c r="K11" s="13">
        <v>17446</v>
      </c>
      <c r="L11" s="13">
        <v>208739</v>
      </c>
      <c r="M11" s="13"/>
      <c r="N11" s="13">
        <v>58252</v>
      </c>
      <c r="O11" s="13"/>
      <c r="P11" s="13"/>
    </row>
    <row r="12" spans="1:16" ht="11.25">
      <c r="A12" s="123" t="s">
        <v>71</v>
      </c>
      <c r="B12" s="116">
        <v>16</v>
      </c>
      <c r="C12" s="117">
        <v>364</v>
      </c>
      <c r="D12" s="117">
        <f t="shared" si="1"/>
        <v>702</v>
      </c>
      <c r="E12" s="13">
        <v>3105728</v>
      </c>
      <c r="F12" s="13">
        <v>3067965</v>
      </c>
      <c r="G12" s="13">
        <f t="shared" si="0"/>
        <v>99</v>
      </c>
      <c r="H12" s="13">
        <v>2015899</v>
      </c>
      <c r="I12" s="13">
        <v>158452</v>
      </c>
      <c r="J12" s="13">
        <v>363037</v>
      </c>
      <c r="K12" s="13">
        <v>37984</v>
      </c>
      <c r="L12" s="13">
        <v>145797</v>
      </c>
      <c r="M12" s="13">
        <v>155805</v>
      </c>
      <c r="N12" s="13">
        <v>112877</v>
      </c>
      <c r="O12" s="13"/>
      <c r="P12" s="13"/>
    </row>
    <row r="13" spans="1:16" ht="11.25">
      <c r="A13" s="123" t="s">
        <v>72</v>
      </c>
      <c r="B13" s="116">
        <v>17</v>
      </c>
      <c r="C13" s="117">
        <v>423</v>
      </c>
      <c r="D13" s="117">
        <f t="shared" si="1"/>
        <v>580</v>
      </c>
      <c r="E13" s="13">
        <v>2962066</v>
      </c>
      <c r="F13" s="13">
        <v>2943863</v>
      </c>
      <c r="G13" s="13">
        <f t="shared" si="0"/>
        <v>99</v>
      </c>
      <c r="H13" s="13">
        <v>2013373</v>
      </c>
      <c r="I13" s="13">
        <v>157235</v>
      </c>
      <c r="J13" s="13">
        <v>361104</v>
      </c>
      <c r="K13" s="13">
        <v>36961</v>
      </c>
      <c r="L13" s="13">
        <v>139432</v>
      </c>
      <c r="M13" s="13">
        <v>27310</v>
      </c>
      <c r="N13" s="13">
        <v>106927</v>
      </c>
      <c r="O13" s="13"/>
      <c r="P13" s="13"/>
    </row>
    <row r="14" spans="1:16" ht="11.25">
      <c r="A14" s="123" t="s">
        <v>73</v>
      </c>
      <c r="B14" s="116">
        <v>18</v>
      </c>
      <c r="C14" s="117">
        <v>685</v>
      </c>
      <c r="D14" s="117">
        <f t="shared" si="1"/>
        <v>534</v>
      </c>
      <c r="E14" s="13">
        <v>4427111</v>
      </c>
      <c r="F14" s="13">
        <v>4390833</v>
      </c>
      <c r="G14" s="13">
        <f t="shared" si="0"/>
        <v>99</v>
      </c>
      <c r="H14" s="13">
        <v>2980785</v>
      </c>
      <c r="I14" s="13">
        <v>248039</v>
      </c>
      <c r="J14" s="13">
        <v>534936</v>
      </c>
      <c r="K14" s="13">
        <v>55237</v>
      </c>
      <c r="L14" s="13">
        <v>177747</v>
      </c>
      <c r="M14" s="13">
        <v>80557</v>
      </c>
      <c r="N14" s="13">
        <v>170242</v>
      </c>
      <c r="O14" s="13"/>
      <c r="P14" s="13"/>
    </row>
    <row r="15" spans="1:16" ht="11.25">
      <c r="A15" s="123" t="s">
        <v>74</v>
      </c>
      <c r="B15" s="116">
        <v>20</v>
      </c>
      <c r="C15" s="117">
        <v>577</v>
      </c>
      <c r="D15" s="117">
        <f t="shared" si="1"/>
        <v>482</v>
      </c>
      <c r="E15" s="13">
        <v>3370969</v>
      </c>
      <c r="F15" s="13">
        <v>3338989</v>
      </c>
      <c r="G15" s="13">
        <f t="shared" si="0"/>
        <v>99</v>
      </c>
      <c r="H15" s="13">
        <v>2327701</v>
      </c>
      <c r="I15" s="13">
        <v>175024</v>
      </c>
      <c r="J15" s="13">
        <v>415063</v>
      </c>
      <c r="K15" s="13">
        <v>44062</v>
      </c>
      <c r="L15" s="13">
        <v>103625</v>
      </c>
      <c r="M15" s="13">
        <v>36298</v>
      </c>
      <c r="N15" s="13">
        <v>133062</v>
      </c>
      <c r="O15" s="13"/>
      <c r="P15" s="13"/>
    </row>
    <row r="16" spans="1:16" ht="11.25">
      <c r="A16" s="123" t="s">
        <v>75</v>
      </c>
      <c r="B16" s="116">
        <v>21</v>
      </c>
      <c r="C16" s="117">
        <v>389</v>
      </c>
      <c r="D16" s="117">
        <f t="shared" si="1"/>
        <v>694</v>
      </c>
      <c r="E16" s="13">
        <v>3315810</v>
      </c>
      <c r="F16" s="13">
        <v>3239893</v>
      </c>
      <c r="G16" s="13">
        <f t="shared" si="0"/>
        <v>98</v>
      </c>
      <c r="H16" s="13">
        <v>2090698</v>
      </c>
      <c r="I16" s="13">
        <v>177454</v>
      </c>
      <c r="J16" s="13">
        <v>354905</v>
      </c>
      <c r="K16" s="13">
        <v>31928</v>
      </c>
      <c r="L16" s="13">
        <v>180147</v>
      </c>
      <c r="M16" s="13">
        <v>49934</v>
      </c>
      <c r="N16" s="13">
        <v>121773</v>
      </c>
      <c r="O16" s="13">
        <v>159916</v>
      </c>
      <c r="P16" s="13"/>
    </row>
    <row r="17" spans="1:16" ht="11.25">
      <c r="A17" s="123" t="s">
        <v>76</v>
      </c>
      <c r="B17" s="116">
        <v>23</v>
      </c>
      <c r="C17" s="117">
        <v>267</v>
      </c>
      <c r="D17" s="117">
        <f t="shared" si="1"/>
        <v>868</v>
      </c>
      <c r="E17" s="13">
        <v>2830208</v>
      </c>
      <c r="F17" s="13">
        <v>2780080</v>
      </c>
      <c r="G17" s="13">
        <f t="shared" si="0"/>
        <v>98</v>
      </c>
      <c r="H17" s="13">
        <v>1894472</v>
      </c>
      <c r="I17" s="13">
        <v>144446</v>
      </c>
      <c r="J17" s="13">
        <v>331314</v>
      </c>
      <c r="K17" s="13">
        <v>35307</v>
      </c>
      <c r="L17" s="13">
        <v>166437</v>
      </c>
      <c r="M17" s="13">
        <v>30000</v>
      </c>
      <c r="N17" s="13">
        <v>108249</v>
      </c>
      <c r="O17" s="13"/>
      <c r="P17" s="13"/>
    </row>
    <row r="18" spans="1:16" ht="11.25">
      <c r="A18" s="123" t="s">
        <v>77</v>
      </c>
      <c r="B18" s="116">
        <v>26</v>
      </c>
      <c r="C18" s="117">
        <v>231</v>
      </c>
      <c r="D18" s="117">
        <f t="shared" si="1"/>
        <v>867</v>
      </c>
      <c r="E18" s="13">
        <v>2423804</v>
      </c>
      <c r="F18" s="13">
        <v>2403490</v>
      </c>
      <c r="G18" s="13">
        <f t="shared" si="0"/>
        <v>99</v>
      </c>
      <c r="H18" s="13">
        <v>1614287</v>
      </c>
      <c r="I18" s="13">
        <v>124063</v>
      </c>
      <c r="J18" s="13">
        <v>285007</v>
      </c>
      <c r="K18" s="13">
        <v>28460</v>
      </c>
      <c r="L18" s="13">
        <v>122199</v>
      </c>
      <c r="M18" s="13">
        <v>53909</v>
      </c>
      <c r="N18" s="13">
        <v>84159</v>
      </c>
      <c r="O18" s="13">
        <v>4000</v>
      </c>
      <c r="P18" s="13"/>
    </row>
    <row r="19" spans="1:16" ht="11.25">
      <c r="A19" s="123" t="s">
        <v>78</v>
      </c>
      <c r="B19" s="116">
        <v>28</v>
      </c>
      <c r="C19" s="117">
        <v>237</v>
      </c>
      <c r="D19" s="117">
        <f t="shared" si="1"/>
        <v>1232</v>
      </c>
      <c r="E19" s="13">
        <v>3550412</v>
      </c>
      <c r="F19" s="13">
        <v>3505078</v>
      </c>
      <c r="G19" s="13">
        <f t="shared" si="0"/>
        <v>99</v>
      </c>
      <c r="H19" s="13">
        <v>2443918</v>
      </c>
      <c r="I19" s="13">
        <v>190804</v>
      </c>
      <c r="J19" s="13">
        <v>434017</v>
      </c>
      <c r="K19" s="13">
        <v>46312</v>
      </c>
      <c r="L19" s="13">
        <v>163091</v>
      </c>
      <c r="M19" s="13">
        <v>8848</v>
      </c>
      <c r="N19" s="13">
        <v>141953</v>
      </c>
      <c r="O19" s="13"/>
      <c r="P19" s="13"/>
    </row>
    <row r="20" spans="1:16" ht="11.25">
      <c r="A20" s="123" t="s">
        <v>79</v>
      </c>
      <c r="B20" s="116">
        <v>29</v>
      </c>
      <c r="C20" s="117">
        <v>304</v>
      </c>
      <c r="D20" s="117">
        <f t="shared" si="1"/>
        <v>695</v>
      </c>
      <c r="E20" s="13">
        <v>2544373</v>
      </c>
      <c r="F20" s="13">
        <v>2533914</v>
      </c>
      <c r="G20" s="13">
        <f t="shared" si="0"/>
        <v>100</v>
      </c>
      <c r="H20" s="13">
        <v>1705855</v>
      </c>
      <c r="I20" s="13">
        <v>136700</v>
      </c>
      <c r="J20" s="13">
        <v>307048</v>
      </c>
      <c r="K20" s="13">
        <v>29334</v>
      </c>
      <c r="L20" s="13">
        <v>133858</v>
      </c>
      <c r="M20" s="13">
        <v>39051</v>
      </c>
      <c r="N20" s="13">
        <v>94345</v>
      </c>
      <c r="O20" s="13"/>
      <c r="P20" s="13">
        <v>5195</v>
      </c>
    </row>
    <row r="21" spans="1:16" ht="11.25">
      <c r="A21" s="123" t="s">
        <v>94</v>
      </c>
      <c r="B21" s="116">
        <v>31</v>
      </c>
      <c r="C21" s="117">
        <v>524</v>
      </c>
      <c r="D21" s="117">
        <f t="shared" si="1"/>
        <v>622</v>
      </c>
      <c r="E21" s="13">
        <v>3933995</v>
      </c>
      <c r="F21" s="13">
        <v>3913152</v>
      </c>
      <c r="G21" s="13">
        <f t="shared" si="0"/>
        <v>99</v>
      </c>
      <c r="H21" s="13">
        <v>2539967</v>
      </c>
      <c r="I21" s="13">
        <v>203273</v>
      </c>
      <c r="J21" s="13">
        <v>449877</v>
      </c>
      <c r="K21" s="13">
        <v>49182</v>
      </c>
      <c r="L21" s="13">
        <v>371150</v>
      </c>
      <c r="M21" s="13">
        <v>71800</v>
      </c>
      <c r="N21" s="13">
        <v>143358</v>
      </c>
      <c r="O21" s="13"/>
      <c r="P21" s="13"/>
    </row>
    <row r="22" spans="1:16" ht="11.25">
      <c r="A22" s="123" t="s">
        <v>80</v>
      </c>
      <c r="B22" s="116">
        <v>33</v>
      </c>
      <c r="C22" s="117">
        <v>570</v>
      </c>
      <c r="D22" s="117">
        <f t="shared" si="1"/>
        <v>569</v>
      </c>
      <c r="E22" s="13">
        <v>3923799</v>
      </c>
      <c r="F22" s="13">
        <v>3894310</v>
      </c>
      <c r="G22" s="13">
        <f t="shared" si="0"/>
        <v>99</v>
      </c>
      <c r="H22" s="13">
        <v>2620266</v>
      </c>
      <c r="I22" s="13">
        <v>200876</v>
      </c>
      <c r="J22" s="13">
        <v>463020</v>
      </c>
      <c r="K22" s="13">
        <v>43850</v>
      </c>
      <c r="L22" s="13">
        <v>256036</v>
      </c>
      <c r="M22" s="13">
        <v>40627</v>
      </c>
      <c r="N22" s="13">
        <v>140741</v>
      </c>
      <c r="O22" s="13"/>
      <c r="P22" s="13"/>
    </row>
    <row r="23" spans="1:16" ht="11.25">
      <c r="A23" s="123" t="s">
        <v>81</v>
      </c>
      <c r="B23" s="116">
        <v>34</v>
      </c>
      <c r="C23" s="117">
        <v>286</v>
      </c>
      <c r="D23" s="117">
        <f t="shared" si="1"/>
        <v>999</v>
      </c>
      <c r="E23" s="13">
        <v>3482516</v>
      </c>
      <c r="F23" s="13">
        <v>3427698</v>
      </c>
      <c r="G23" s="13">
        <f t="shared" si="0"/>
        <v>98</v>
      </c>
      <c r="H23" s="13">
        <v>2355616</v>
      </c>
      <c r="I23" s="13">
        <v>174132</v>
      </c>
      <c r="J23" s="13">
        <v>419437</v>
      </c>
      <c r="K23" s="13">
        <v>48332</v>
      </c>
      <c r="L23" s="13">
        <v>211531</v>
      </c>
      <c r="M23" s="13">
        <v>25000</v>
      </c>
      <c r="N23" s="13">
        <v>129216</v>
      </c>
      <c r="O23" s="13"/>
      <c r="P23" s="13"/>
    </row>
    <row r="24" spans="1:16" ht="11.25">
      <c r="A24" s="123" t="s">
        <v>82</v>
      </c>
      <c r="B24" s="116">
        <v>35</v>
      </c>
      <c r="C24" s="117">
        <v>372</v>
      </c>
      <c r="D24" s="117">
        <f t="shared" si="1"/>
        <v>737</v>
      </c>
      <c r="E24" s="13">
        <v>3313395</v>
      </c>
      <c r="F24" s="13">
        <v>3289125</v>
      </c>
      <c r="G24" s="13">
        <f t="shared" si="0"/>
        <v>99</v>
      </c>
      <c r="H24" s="13">
        <v>2266997</v>
      </c>
      <c r="I24" s="13">
        <v>180273</v>
      </c>
      <c r="J24" s="13">
        <v>411643</v>
      </c>
      <c r="K24" s="13">
        <v>45547</v>
      </c>
      <c r="L24" s="13">
        <v>125070</v>
      </c>
      <c r="M24" s="13">
        <v>44010</v>
      </c>
      <c r="N24" s="13">
        <v>131503</v>
      </c>
      <c r="O24" s="13"/>
      <c r="P24" s="13"/>
    </row>
    <row r="25" spans="1:16" ht="11.25">
      <c r="A25" s="123" t="s">
        <v>83</v>
      </c>
      <c r="B25" s="116">
        <v>37</v>
      </c>
      <c r="C25" s="117">
        <v>126</v>
      </c>
      <c r="D25" s="117">
        <f t="shared" si="1"/>
        <v>929</v>
      </c>
      <c r="E25" s="13">
        <v>1446513</v>
      </c>
      <c r="F25" s="13">
        <v>1404769</v>
      </c>
      <c r="G25" s="13">
        <f t="shared" si="0"/>
        <v>97</v>
      </c>
      <c r="H25" s="13">
        <v>943372</v>
      </c>
      <c r="I25" s="13">
        <v>67337</v>
      </c>
      <c r="J25" s="13">
        <v>164981</v>
      </c>
      <c r="K25" s="13">
        <v>17031</v>
      </c>
      <c r="L25" s="13">
        <v>60572</v>
      </c>
      <c r="M25" s="13">
        <v>504</v>
      </c>
      <c r="N25" s="13">
        <v>57857</v>
      </c>
      <c r="O25" s="13"/>
      <c r="P25" s="13"/>
    </row>
    <row r="26" spans="1:16" ht="11.25">
      <c r="A26" s="123" t="s">
        <v>84</v>
      </c>
      <c r="B26" s="116">
        <v>39</v>
      </c>
      <c r="C26" s="117">
        <v>621</v>
      </c>
      <c r="D26" s="117">
        <f t="shared" si="1"/>
        <v>547</v>
      </c>
      <c r="E26" s="13">
        <v>4127430</v>
      </c>
      <c r="F26" s="13">
        <v>4077291</v>
      </c>
      <c r="G26" s="13">
        <f t="shared" si="0"/>
        <v>99</v>
      </c>
      <c r="H26" s="13">
        <v>2842474</v>
      </c>
      <c r="I26" s="13">
        <v>216663</v>
      </c>
      <c r="J26" s="13">
        <v>500003</v>
      </c>
      <c r="K26" s="13">
        <v>57769</v>
      </c>
      <c r="L26" s="13">
        <v>202561</v>
      </c>
      <c r="M26" s="13">
        <v>6000</v>
      </c>
      <c r="N26" s="13">
        <v>153009</v>
      </c>
      <c r="O26" s="13"/>
      <c r="P26" s="13"/>
    </row>
    <row r="27" spans="1:16" ht="11.25">
      <c r="A27" s="123" t="s">
        <v>85</v>
      </c>
      <c r="B27" s="116">
        <v>40</v>
      </c>
      <c r="C27" s="117">
        <v>730</v>
      </c>
      <c r="D27" s="117">
        <f t="shared" si="1"/>
        <v>546</v>
      </c>
      <c r="E27" s="13">
        <v>4828088</v>
      </c>
      <c r="F27" s="13">
        <v>4786258</v>
      </c>
      <c r="G27" s="13">
        <f t="shared" si="0"/>
        <v>99</v>
      </c>
      <c r="H27" s="13">
        <v>3338293</v>
      </c>
      <c r="I27" s="13">
        <v>263307</v>
      </c>
      <c r="J27" s="13">
        <v>604549</v>
      </c>
      <c r="K27" s="13">
        <v>77599</v>
      </c>
      <c r="L27" s="13">
        <v>175821</v>
      </c>
      <c r="M27" s="13">
        <v>33980</v>
      </c>
      <c r="N27" s="13">
        <v>181771</v>
      </c>
      <c r="O27" s="13"/>
      <c r="P27" s="13"/>
    </row>
    <row r="28" spans="1:16" ht="11.25">
      <c r="A28" s="123" t="s">
        <v>95</v>
      </c>
      <c r="B28" s="116">
        <v>42</v>
      </c>
      <c r="C28" s="117">
        <v>400</v>
      </c>
      <c r="D28" s="117">
        <f t="shared" si="1"/>
        <v>647</v>
      </c>
      <c r="E28" s="13">
        <v>3198923</v>
      </c>
      <c r="F28" s="13">
        <v>3107920</v>
      </c>
      <c r="G28" s="13">
        <f t="shared" si="0"/>
        <v>97</v>
      </c>
      <c r="H28" s="13">
        <v>1892785</v>
      </c>
      <c r="I28" s="13">
        <v>145912</v>
      </c>
      <c r="J28" s="13">
        <v>299648</v>
      </c>
      <c r="K28" s="13">
        <v>27239</v>
      </c>
      <c r="L28" s="13">
        <v>449059</v>
      </c>
      <c r="M28" s="13">
        <v>97600</v>
      </c>
      <c r="N28" s="13">
        <v>96467</v>
      </c>
      <c r="O28" s="13"/>
      <c r="P28" s="13"/>
    </row>
    <row r="29" spans="1:16" ht="11.25">
      <c r="A29" s="123" t="s">
        <v>96</v>
      </c>
      <c r="B29" s="116">
        <v>43</v>
      </c>
      <c r="C29" s="117">
        <v>383</v>
      </c>
      <c r="D29" s="117">
        <f t="shared" si="1"/>
        <v>778</v>
      </c>
      <c r="E29" s="13">
        <v>3598110</v>
      </c>
      <c r="F29" s="13">
        <v>3577892</v>
      </c>
      <c r="G29" s="13">
        <f t="shared" si="0"/>
        <v>99</v>
      </c>
      <c r="H29" s="13">
        <v>2306847</v>
      </c>
      <c r="I29" s="13">
        <v>165533</v>
      </c>
      <c r="J29" s="13">
        <v>407687</v>
      </c>
      <c r="K29" s="13">
        <v>41573</v>
      </c>
      <c r="L29" s="13">
        <v>210000</v>
      </c>
      <c r="M29" s="13">
        <v>24180</v>
      </c>
      <c r="N29" s="13">
        <v>117233</v>
      </c>
      <c r="O29" s="13">
        <v>222468</v>
      </c>
      <c r="P29" s="13"/>
    </row>
    <row r="30" spans="1:16" ht="11.25">
      <c r="A30" s="123" t="s">
        <v>97</v>
      </c>
      <c r="B30" s="116">
        <v>44</v>
      </c>
      <c r="C30" s="117">
        <v>184</v>
      </c>
      <c r="D30" s="117">
        <f t="shared" si="1"/>
        <v>657</v>
      </c>
      <c r="E30" s="13">
        <v>1469093</v>
      </c>
      <c r="F30" s="13">
        <f>1442938.75+3044.08+4000</f>
        <v>1449983</v>
      </c>
      <c r="G30" s="13">
        <f t="shared" si="0"/>
        <v>99</v>
      </c>
      <c r="H30" s="13">
        <v>940600</v>
      </c>
      <c r="I30" s="13">
        <v>68205</v>
      </c>
      <c r="J30" s="13">
        <v>169393</v>
      </c>
      <c r="K30" s="13">
        <v>19745</v>
      </c>
      <c r="L30" s="13">
        <v>107000</v>
      </c>
      <c r="M30" s="13">
        <v>51725</v>
      </c>
      <c r="N30" s="13">
        <v>53231</v>
      </c>
      <c r="O30" s="13"/>
      <c r="P30" s="13"/>
    </row>
    <row r="31" spans="1:16" ht="11.25">
      <c r="A31" s="123" t="s">
        <v>98</v>
      </c>
      <c r="B31" s="116">
        <v>45</v>
      </c>
      <c r="C31" s="117">
        <v>187</v>
      </c>
      <c r="D31" s="117">
        <f t="shared" si="1"/>
        <v>823</v>
      </c>
      <c r="E31" s="13">
        <v>1860653</v>
      </c>
      <c r="F31" s="13">
        <v>1847873</v>
      </c>
      <c r="G31" s="13">
        <f t="shared" si="0"/>
        <v>99</v>
      </c>
      <c r="H31" s="13">
        <v>1290845</v>
      </c>
      <c r="I31" s="13">
        <v>99806</v>
      </c>
      <c r="J31" s="13">
        <v>228231</v>
      </c>
      <c r="K31" s="13">
        <v>20425</v>
      </c>
      <c r="L31" s="13">
        <v>42739</v>
      </c>
      <c r="M31" s="13">
        <v>40240</v>
      </c>
      <c r="N31" s="13">
        <v>66039</v>
      </c>
      <c r="O31" s="13"/>
      <c r="P31" s="13"/>
    </row>
    <row r="32" spans="1:16" ht="11.25">
      <c r="A32" s="123" t="s">
        <v>99</v>
      </c>
      <c r="B32" s="116">
        <v>46</v>
      </c>
      <c r="C32" s="117">
        <v>500</v>
      </c>
      <c r="D32" s="117">
        <f t="shared" si="1"/>
        <v>536</v>
      </c>
      <c r="E32" s="13">
        <v>3269895</v>
      </c>
      <c r="F32" s="13">
        <v>3215684</v>
      </c>
      <c r="G32" s="13">
        <f t="shared" si="0"/>
        <v>98</v>
      </c>
      <c r="H32" s="13">
        <v>2093591</v>
      </c>
      <c r="I32" s="13">
        <v>162313</v>
      </c>
      <c r="J32" s="13">
        <v>372242</v>
      </c>
      <c r="K32" s="13">
        <v>40157</v>
      </c>
      <c r="L32" s="13">
        <v>290935</v>
      </c>
      <c r="M32" s="13">
        <v>41997</v>
      </c>
      <c r="N32" s="13">
        <v>118703</v>
      </c>
      <c r="O32" s="13"/>
      <c r="P32" s="13"/>
    </row>
    <row r="33" spans="1:16" ht="11.25">
      <c r="A33" s="123" t="s">
        <v>100</v>
      </c>
      <c r="B33" s="116">
        <v>47</v>
      </c>
      <c r="C33" s="117">
        <v>679</v>
      </c>
      <c r="D33" s="117">
        <f t="shared" si="1"/>
        <v>605</v>
      </c>
      <c r="E33" s="13">
        <v>5006660</v>
      </c>
      <c r="F33" s="13">
        <v>4929344</v>
      </c>
      <c r="G33" s="13">
        <f t="shared" si="0"/>
        <v>98</v>
      </c>
      <c r="H33" s="13">
        <v>3365204</v>
      </c>
      <c r="I33" s="13">
        <v>253854</v>
      </c>
      <c r="J33" s="13">
        <v>593139</v>
      </c>
      <c r="K33" s="13">
        <v>60748</v>
      </c>
      <c r="L33" s="13">
        <v>305655</v>
      </c>
      <c r="M33" s="13">
        <f>59381.63+3000</f>
        <v>62382</v>
      </c>
      <c r="N33" s="13">
        <v>187950</v>
      </c>
      <c r="O33" s="13"/>
      <c r="P33" s="13"/>
    </row>
    <row r="34" spans="1:16" ht="11.25">
      <c r="A34" s="123" t="s">
        <v>101</v>
      </c>
      <c r="B34" s="116">
        <v>48</v>
      </c>
      <c r="C34" s="117">
        <v>458</v>
      </c>
      <c r="D34" s="117">
        <f t="shared" si="1"/>
        <v>519</v>
      </c>
      <c r="E34" s="13">
        <v>2870920</v>
      </c>
      <c r="F34" s="13">
        <v>2852993</v>
      </c>
      <c r="G34" s="13">
        <f t="shared" si="0"/>
        <v>99</v>
      </c>
      <c r="H34" s="13">
        <v>1879942</v>
      </c>
      <c r="I34" s="13">
        <v>143961</v>
      </c>
      <c r="J34" s="13">
        <v>326141</v>
      </c>
      <c r="K34" s="13">
        <v>40018</v>
      </c>
      <c r="L34" s="13">
        <v>256749</v>
      </c>
      <c r="M34" s="13">
        <v>971</v>
      </c>
      <c r="N34" s="13">
        <v>112598</v>
      </c>
      <c r="O34" s="13"/>
      <c r="P34" s="13"/>
    </row>
    <row r="35" spans="1:16" s="118" customFormat="1" ht="22.5">
      <c r="A35" s="124" t="s">
        <v>86</v>
      </c>
      <c r="B35" s="92"/>
      <c r="C35" s="7">
        <f>SUM(C5:C34)</f>
        <v>11993</v>
      </c>
      <c r="D35" s="10">
        <f t="shared" si="1"/>
        <v>655</v>
      </c>
      <c r="E35" s="14">
        <f>SUM(E5:E34)</f>
        <v>95385275</v>
      </c>
      <c r="F35" s="14">
        <f>SUM(F5:F34)</f>
        <v>94260630</v>
      </c>
      <c r="G35" s="14">
        <f>F35/E35*100</f>
        <v>99</v>
      </c>
      <c r="H35" s="14">
        <f aca="true" t="shared" si="2" ref="H35:P35">SUM(H5:H34)</f>
        <v>63234334</v>
      </c>
      <c r="I35" s="14">
        <f t="shared" si="2"/>
        <v>4944758</v>
      </c>
      <c r="J35" s="14">
        <f t="shared" si="2"/>
        <v>11176177</v>
      </c>
      <c r="K35" s="14">
        <f t="shared" si="2"/>
        <v>1205133</v>
      </c>
      <c r="L35" s="14">
        <f t="shared" si="2"/>
        <v>5555823</v>
      </c>
      <c r="M35" s="14">
        <f t="shared" si="2"/>
        <v>1340298</v>
      </c>
      <c r="N35" s="14">
        <f t="shared" si="2"/>
        <v>3538303</v>
      </c>
      <c r="O35" s="14">
        <f t="shared" si="2"/>
        <v>620981</v>
      </c>
      <c r="P35" s="14">
        <f t="shared" si="2"/>
        <v>11099</v>
      </c>
    </row>
    <row r="36" spans="1:16" ht="11.25">
      <c r="A36" s="123" t="s">
        <v>69</v>
      </c>
      <c r="B36" s="119">
        <v>6</v>
      </c>
      <c r="C36" s="90">
        <v>92</v>
      </c>
      <c r="D36" s="117">
        <f>F36/12/C36</f>
        <v>234</v>
      </c>
      <c r="E36" s="13">
        <v>259286</v>
      </c>
      <c r="F36" s="120">
        <v>257874</v>
      </c>
      <c r="G36" s="13">
        <f aca="true" t="shared" si="3" ref="G36:G64">F36/E36*100</f>
        <v>99</v>
      </c>
      <c r="H36" s="121">
        <v>181488</v>
      </c>
      <c r="I36" s="27">
        <v>12548</v>
      </c>
      <c r="J36" s="13">
        <v>31388</v>
      </c>
      <c r="K36" s="13">
        <v>4248</v>
      </c>
      <c r="L36" s="27">
        <v>5000</v>
      </c>
      <c r="M36" s="27"/>
      <c r="N36" s="27">
        <v>10561</v>
      </c>
      <c r="O36" s="27"/>
      <c r="P36" s="27"/>
    </row>
    <row r="37" spans="1:16" ht="11.25">
      <c r="A37" s="123" t="s">
        <v>91</v>
      </c>
      <c r="B37" s="119">
        <v>8</v>
      </c>
      <c r="C37" s="90">
        <v>25</v>
      </c>
      <c r="D37" s="117">
        <f aca="true" t="shared" si="4" ref="D37:D87">F37/12/C37</f>
        <v>210</v>
      </c>
      <c r="E37" s="13">
        <v>64115</v>
      </c>
      <c r="F37" s="120">
        <v>62992</v>
      </c>
      <c r="G37" s="13">
        <f t="shared" si="3"/>
        <v>98</v>
      </c>
      <c r="H37" s="121">
        <v>44280</v>
      </c>
      <c r="I37" s="27">
        <v>2565</v>
      </c>
      <c r="J37" s="13">
        <v>7409</v>
      </c>
      <c r="K37" s="13">
        <v>999</v>
      </c>
      <c r="L37" s="27"/>
      <c r="M37" s="27"/>
      <c r="N37" s="27">
        <v>3839</v>
      </c>
      <c r="O37" s="27"/>
      <c r="P37" s="27"/>
    </row>
    <row r="38" spans="1:16" ht="11.25">
      <c r="A38" s="123" t="s">
        <v>65</v>
      </c>
      <c r="B38" s="119">
        <v>10</v>
      </c>
      <c r="C38" s="90">
        <v>81</v>
      </c>
      <c r="D38" s="117">
        <f t="shared" si="4"/>
        <v>439</v>
      </c>
      <c r="E38" s="13">
        <v>442099</v>
      </c>
      <c r="F38" s="120">
        <v>426565</v>
      </c>
      <c r="G38" s="13">
        <f t="shared" si="3"/>
        <v>96</v>
      </c>
      <c r="H38" s="121">
        <v>291424</v>
      </c>
      <c r="I38" s="27">
        <v>19548</v>
      </c>
      <c r="J38" s="13">
        <v>53688</v>
      </c>
      <c r="K38" s="13">
        <v>6432</v>
      </c>
      <c r="L38" s="27">
        <v>22602</v>
      </c>
      <c r="M38" s="27"/>
      <c r="N38" s="27">
        <v>16452</v>
      </c>
      <c r="O38" s="27"/>
      <c r="P38" s="27"/>
    </row>
    <row r="39" spans="1:16" ht="11.25">
      <c r="A39" s="123" t="s">
        <v>92</v>
      </c>
      <c r="B39" s="119">
        <v>11</v>
      </c>
      <c r="C39" s="90">
        <v>21</v>
      </c>
      <c r="D39" s="117">
        <f t="shared" si="4"/>
        <v>316</v>
      </c>
      <c r="E39" s="13">
        <v>80008</v>
      </c>
      <c r="F39" s="120">
        <v>79599</v>
      </c>
      <c r="G39" s="13">
        <f t="shared" si="3"/>
        <v>99</v>
      </c>
      <c r="H39" s="121">
        <v>58209</v>
      </c>
      <c r="I39" s="27">
        <v>5375</v>
      </c>
      <c r="J39" s="13">
        <v>10566</v>
      </c>
      <c r="K39" s="13">
        <v>1194</v>
      </c>
      <c r="L39" s="27"/>
      <c r="M39" s="27"/>
      <c r="N39" s="27">
        <v>2995</v>
      </c>
      <c r="O39" s="27"/>
      <c r="P39" s="27"/>
    </row>
    <row r="40" spans="1:16" ht="11.25">
      <c r="A40" s="123" t="s">
        <v>93</v>
      </c>
      <c r="B40" s="119">
        <v>12</v>
      </c>
      <c r="C40" s="90">
        <v>94</v>
      </c>
      <c r="D40" s="117">
        <f t="shared" si="4"/>
        <v>245</v>
      </c>
      <c r="E40" s="13">
        <v>281856</v>
      </c>
      <c r="F40" s="27">
        <v>276480</v>
      </c>
      <c r="G40" s="13">
        <f t="shared" si="3"/>
        <v>98</v>
      </c>
      <c r="H40" s="121">
        <v>197623</v>
      </c>
      <c r="I40" s="27">
        <v>11973</v>
      </c>
      <c r="J40" s="13">
        <v>35968</v>
      </c>
      <c r="K40" s="13">
        <v>4258</v>
      </c>
      <c r="L40" s="27">
        <v>14568</v>
      </c>
      <c r="M40" s="27"/>
      <c r="N40" s="27">
        <v>11520</v>
      </c>
      <c r="O40" s="27"/>
      <c r="P40" s="27"/>
    </row>
    <row r="41" spans="1:16" ht="11.25">
      <c r="A41" s="123" t="s">
        <v>70</v>
      </c>
      <c r="B41" s="119">
        <v>13</v>
      </c>
      <c r="C41" s="90">
        <v>56</v>
      </c>
      <c r="D41" s="117">
        <f t="shared" si="4"/>
        <v>311</v>
      </c>
      <c r="E41" s="13">
        <v>211546</v>
      </c>
      <c r="F41" s="27">
        <v>209032</v>
      </c>
      <c r="G41" s="13">
        <f t="shared" si="3"/>
        <v>99</v>
      </c>
      <c r="H41" s="121">
        <v>142686</v>
      </c>
      <c r="I41" s="27">
        <v>11907</v>
      </c>
      <c r="J41" s="13">
        <v>26598</v>
      </c>
      <c r="K41" s="13">
        <v>3733</v>
      </c>
      <c r="L41" s="27">
        <v>5284</v>
      </c>
      <c r="M41" s="27"/>
      <c r="N41" s="27">
        <v>8977</v>
      </c>
      <c r="O41" s="27"/>
      <c r="P41" s="27"/>
    </row>
    <row r="42" spans="1:16" ht="11.25">
      <c r="A42" s="123" t="s">
        <v>71</v>
      </c>
      <c r="B42" s="119">
        <v>16</v>
      </c>
      <c r="C42" s="90">
        <v>95</v>
      </c>
      <c r="D42" s="117">
        <f t="shared" si="4"/>
        <v>240</v>
      </c>
      <c r="E42" s="13">
        <v>280032</v>
      </c>
      <c r="F42" s="120">
        <v>274042</v>
      </c>
      <c r="G42" s="13">
        <f t="shared" si="3"/>
        <v>98</v>
      </c>
      <c r="H42" s="27">
        <v>184386</v>
      </c>
      <c r="I42" s="27">
        <v>10490</v>
      </c>
      <c r="J42" s="13">
        <v>32767</v>
      </c>
      <c r="K42" s="13">
        <v>4621</v>
      </c>
      <c r="L42" s="27">
        <v>7206</v>
      </c>
      <c r="M42" s="27"/>
      <c r="N42" s="27">
        <v>11759</v>
      </c>
      <c r="O42" s="27"/>
      <c r="P42" s="27"/>
    </row>
    <row r="43" spans="1:16" ht="11.25">
      <c r="A43" s="123" t="s">
        <v>72</v>
      </c>
      <c r="B43" s="119">
        <v>17</v>
      </c>
      <c r="C43" s="90">
        <v>60</v>
      </c>
      <c r="D43" s="117">
        <f t="shared" si="4"/>
        <v>283</v>
      </c>
      <c r="E43" s="13">
        <v>213707</v>
      </c>
      <c r="F43" s="27">
        <v>203865</v>
      </c>
      <c r="G43" s="13">
        <f t="shared" si="3"/>
        <v>95</v>
      </c>
      <c r="H43" s="27">
        <v>131030</v>
      </c>
      <c r="I43" s="27">
        <v>11942</v>
      </c>
      <c r="J43" s="13">
        <v>25394</v>
      </c>
      <c r="K43" s="13">
        <v>3587</v>
      </c>
      <c r="L43" s="27">
        <v>12662</v>
      </c>
      <c r="M43" s="27">
        <v>1700</v>
      </c>
      <c r="N43" s="27">
        <v>7649</v>
      </c>
      <c r="O43" s="27"/>
      <c r="P43" s="27"/>
    </row>
    <row r="44" spans="1:16" ht="11.25">
      <c r="A44" s="123" t="s">
        <v>73</v>
      </c>
      <c r="B44" s="119">
        <v>18</v>
      </c>
      <c r="C44" s="90">
        <v>25</v>
      </c>
      <c r="D44" s="117">
        <f t="shared" si="4"/>
        <v>206</v>
      </c>
      <c r="E44" s="13">
        <v>62280</v>
      </c>
      <c r="F44" s="27">
        <v>61867</v>
      </c>
      <c r="G44" s="13">
        <f t="shared" si="3"/>
        <v>99</v>
      </c>
      <c r="H44" s="27">
        <v>44577</v>
      </c>
      <c r="I44" s="27">
        <v>3558</v>
      </c>
      <c r="J44" s="13">
        <v>7714</v>
      </c>
      <c r="K44" s="13">
        <v>1010</v>
      </c>
      <c r="L44" s="27"/>
      <c r="M44" s="27"/>
      <c r="N44" s="27">
        <v>2880</v>
      </c>
      <c r="O44" s="27"/>
      <c r="P44" s="27"/>
    </row>
    <row r="45" spans="1:16" ht="11.25">
      <c r="A45" s="123" t="s">
        <v>74</v>
      </c>
      <c r="B45" s="119">
        <v>20</v>
      </c>
      <c r="C45" s="90">
        <v>73</v>
      </c>
      <c r="D45" s="117">
        <f t="shared" si="4"/>
        <v>184</v>
      </c>
      <c r="E45" s="13">
        <v>166737</v>
      </c>
      <c r="F45" s="27">
        <v>161549</v>
      </c>
      <c r="G45" s="13">
        <f t="shared" si="3"/>
        <v>97</v>
      </c>
      <c r="H45" s="27">
        <v>105570</v>
      </c>
      <c r="I45" s="27">
        <v>9025</v>
      </c>
      <c r="J45" s="13">
        <v>19397</v>
      </c>
      <c r="K45" s="13">
        <v>2701</v>
      </c>
      <c r="L45" s="27">
        <v>5000</v>
      </c>
      <c r="M45" s="27">
        <v>3056</v>
      </c>
      <c r="N45" s="27">
        <v>8851</v>
      </c>
      <c r="O45" s="27"/>
      <c r="P45" s="27"/>
    </row>
    <row r="46" spans="1:16" ht="11.25">
      <c r="A46" s="123" t="s">
        <v>75</v>
      </c>
      <c r="B46" s="119">
        <v>21</v>
      </c>
      <c r="C46" s="90">
        <v>50</v>
      </c>
      <c r="D46" s="117">
        <f t="shared" si="4"/>
        <v>221</v>
      </c>
      <c r="E46" s="13">
        <v>133713</v>
      </c>
      <c r="F46" s="27">
        <v>132655</v>
      </c>
      <c r="G46" s="13">
        <f t="shared" si="3"/>
        <v>99</v>
      </c>
      <c r="H46" s="27">
        <v>94741</v>
      </c>
      <c r="I46" s="27">
        <v>4148</v>
      </c>
      <c r="J46" s="13">
        <v>17884</v>
      </c>
      <c r="K46" s="13">
        <v>873</v>
      </c>
      <c r="L46" s="27"/>
      <c r="M46" s="27"/>
      <c r="N46" s="27">
        <v>6817</v>
      </c>
      <c r="O46" s="27"/>
      <c r="P46" s="27"/>
    </row>
    <row r="47" spans="1:16" ht="11.25">
      <c r="A47" s="123" t="s">
        <v>76</v>
      </c>
      <c r="B47" s="119">
        <v>23</v>
      </c>
      <c r="C47" s="90">
        <v>41</v>
      </c>
      <c r="D47" s="117">
        <f t="shared" si="4"/>
        <v>523</v>
      </c>
      <c r="E47" s="13">
        <v>263324</v>
      </c>
      <c r="F47" s="27">
        <v>257417</v>
      </c>
      <c r="G47" s="13">
        <f t="shared" si="3"/>
        <v>98</v>
      </c>
      <c r="H47" s="27">
        <v>181137</v>
      </c>
      <c r="I47" s="27">
        <v>15428</v>
      </c>
      <c r="J47" s="13">
        <v>33435</v>
      </c>
      <c r="K47" s="13">
        <v>3977</v>
      </c>
      <c r="L47" s="27">
        <v>4000</v>
      </c>
      <c r="M47" s="27"/>
      <c r="N47" s="27">
        <v>11088</v>
      </c>
      <c r="O47" s="27"/>
      <c r="P47" s="27"/>
    </row>
    <row r="48" spans="1:16" ht="11.25">
      <c r="A48" s="123" t="s">
        <v>77</v>
      </c>
      <c r="B48" s="119">
        <v>26</v>
      </c>
      <c r="C48" s="90">
        <v>45</v>
      </c>
      <c r="D48" s="117">
        <f t="shared" si="4"/>
        <v>294</v>
      </c>
      <c r="E48" s="13">
        <v>162475</v>
      </c>
      <c r="F48" s="27">
        <v>158672</v>
      </c>
      <c r="G48" s="13">
        <f t="shared" si="3"/>
        <v>98</v>
      </c>
      <c r="H48" s="27">
        <v>110195</v>
      </c>
      <c r="I48" s="27">
        <v>8216</v>
      </c>
      <c r="J48" s="13">
        <v>19446</v>
      </c>
      <c r="K48" s="13">
        <v>2762</v>
      </c>
      <c r="L48" s="27">
        <v>1939</v>
      </c>
      <c r="M48" s="27"/>
      <c r="N48" s="27">
        <v>5760</v>
      </c>
      <c r="O48" s="27"/>
      <c r="P48" s="27"/>
    </row>
    <row r="49" spans="1:16" ht="11.25">
      <c r="A49" s="123" t="s">
        <v>79</v>
      </c>
      <c r="B49" s="119">
        <v>29</v>
      </c>
      <c r="C49" s="90">
        <v>46</v>
      </c>
      <c r="D49" s="117">
        <f t="shared" si="4"/>
        <v>323</v>
      </c>
      <c r="E49" s="13">
        <v>182398</v>
      </c>
      <c r="F49" s="27">
        <v>178021</v>
      </c>
      <c r="G49" s="13">
        <f t="shared" si="3"/>
        <v>98</v>
      </c>
      <c r="H49" s="27">
        <v>117768</v>
      </c>
      <c r="I49" s="27">
        <v>11410</v>
      </c>
      <c r="J49" s="13">
        <v>22111</v>
      </c>
      <c r="K49" s="13">
        <v>2868</v>
      </c>
      <c r="L49" s="27">
        <v>7640</v>
      </c>
      <c r="M49" s="27"/>
      <c r="N49" s="27">
        <v>9020</v>
      </c>
      <c r="O49" s="27"/>
      <c r="P49" s="27"/>
    </row>
    <row r="50" spans="1:16" ht="11.25">
      <c r="A50" s="123" t="s">
        <v>94</v>
      </c>
      <c r="B50" s="119">
        <v>31</v>
      </c>
      <c r="C50" s="90">
        <v>107</v>
      </c>
      <c r="D50" s="117">
        <f t="shared" si="4"/>
        <v>248</v>
      </c>
      <c r="E50" s="13">
        <v>324620</v>
      </c>
      <c r="F50" s="27">
        <v>317983</v>
      </c>
      <c r="G50" s="13">
        <f t="shared" si="3"/>
        <v>98</v>
      </c>
      <c r="H50" s="27">
        <v>201688</v>
      </c>
      <c r="I50" s="27">
        <v>14453</v>
      </c>
      <c r="J50" s="13">
        <v>35400</v>
      </c>
      <c r="K50" s="13">
        <v>4866</v>
      </c>
      <c r="L50" s="27">
        <v>32130</v>
      </c>
      <c r="M50" s="27">
        <v>2000</v>
      </c>
      <c r="N50" s="27">
        <v>14880</v>
      </c>
      <c r="O50" s="27"/>
      <c r="P50" s="27"/>
    </row>
    <row r="51" spans="1:16" ht="11.25">
      <c r="A51" s="123" t="s">
        <v>80</v>
      </c>
      <c r="B51" s="119">
        <v>33</v>
      </c>
      <c r="C51" s="90">
        <v>64</v>
      </c>
      <c r="D51" s="117">
        <f t="shared" si="4"/>
        <v>252</v>
      </c>
      <c r="E51" s="13">
        <v>195197</v>
      </c>
      <c r="F51" s="27">
        <v>193465</v>
      </c>
      <c r="G51" s="13">
        <f t="shared" si="3"/>
        <v>99</v>
      </c>
      <c r="H51" s="27">
        <v>135336</v>
      </c>
      <c r="I51" s="27">
        <v>11726</v>
      </c>
      <c r="J51" s="13">
        <v>25165</v>
      </c>
      <c r="K51" s="13">
        <v>2771</v>
      </c>
      <c r="L51" s="27"/>
      <c r="M51" s="27"/>
      <c r="N51" s="27">
        <v>7681</v>
      </c>
      <c r="O51" s="27"/>
      <c r="P51" s="27"/>
    </row>
    <row r="52" spans="1:16" ht="11.25">
      <c r="A52" s="123" t="s">
        <v>81</v>
      </c>
      <c r="B52" s="119">
        <v>34</v>
      </c>
      <c r="C52" s="90">
        <v>50</v>
      </c>
      <c r="D52" s="117">
        <f t="shared" si="4"/>
        <v>462</v>
      </c>
      <c r="E52" s="13">
        <v>286825</v>
      </c>
      <c r="F52" s="27">
        <v>277384</v>
      </c>
      <c r="G52" s="13">
        <f t="shared" si="3"/>
        <v>97</v>
      </c>
      <c r="H52" s="27">
        <v>194218</v>
      </c>
      <c r="I52" s="27">
        <v>10475</v>
      </c>
      <c r="J52" s="13">
        <v>34395</v>
      </c>
      <c r="K52" s="13">
        <v>4832</v>
      </c>
      <c r="L52" s="27">
        <v>10077</v>
      </c>
      <c r="M52" s="27"/>
      <c r="N52" s="27">
        <v>15120</v>
      </c>
      <c r="O52" s="27"/>
      <c r="P52" s="27"/>
    </row>
    <row r="53" spans="1:16" ht="11.25">
      <c r="A53" s="123" t="s">
        <v>82</v>
      </c>
      <c r="B53" s="119">
        <v>35</v>
      </c>
      <c r="C53" s="90">
        <v>67</v>
      </c>
      <c r="D53" s="117">
        <f t="shared" si="4"/>
        <v>244</v>
      </c>
      <c r="E53" s="13">
        <v>203481</v>
      </c>
      <c r="F53" s="27">
        <v>196575</v>
      </c>
      <c r="G53" s="13">
        <f t="shared" si="3"/>
        <v>97</v>
      </c>
      <c r="H53" s="27">
        <v>130733</v>
      </c>
      <c r="I53" s="27">
        <v>13561</v>
      </c>
      <c r="J53" s="13">
        <v>24817</v>
      </c>
      <c r="K53" s="13">
        <v>3495</v>
      </c>
      <c r="L53" s="27">
        <v>2271</v>
      </c>
      <c r="M53" s="27">
        <v>4965</v>
      </c>
      <c r="N53" s="27">
        <v>9769</v>
      </c>
      <c r="O53" s="27"/>
      <c r="P53" s="27"/>
    </row>
    <row r="54" spans="1:16" ht="11.25">
      <c r="A54" s="123" t="s">
        <v>83</v>
      </c>
      <c r="B54" s="119">
        <v>37</v>
      </c>
      <c r="C54" s="90">
        <v>45</v>
      </c>
      <c r="D54" s="117">
        <f t="shared" si="4"/>
        <v>182</v>
      </c>
      <c r="E54" s="13">
        <v>101443</v>
      </c>
      <c r="F54" s="27">
        <v>98421</v>
      </c>
      <c r="G54" s="13">
        <f t="shared" si="3"/>
        <v>97</v>
      </c>
      <c r="H54" s="27">
        <v>61967</v>
      </c>
      <c r="I54" s="27">
        <v>4462</v>
      </c>
      <c r="J54" s="13">
        <v>11213</v>
      </c>
      <c r="K54" s="13">
        <v>603</v>
      </c>
      <c r="L54" s="27">
        <v>3010</v>
      </c>
      <c r="M54" s="27"/>
      <c r="N54" s="27">
        <v>8970</v>
      </c>
      <c r="O54" s="27"/>
      <c r="P54" s="27"/>
    </row>
    <row r="55" spans="1:16" ht="11.25">
      <c r="A55" s="123" t="s">
        <v>84</v>
      </c>
      <c r="B55" s="119">
        <v>39</v>
      </c>
      <c r="C55" s="90">
        <v>88</v>
      </c>
      <c r="D55" s="117">
        <f t="shared" si="4"/>
        <v>229</v>
      </c>
      <c r="E55" s="13">
        <v>262628</v>
      </c>
      <c r="F55" s="27">
        <v>241944</v>
      </c>
      <c r="G55" s="13">
        <f t="shared" si="3"/>
        <v>92</v>
      </c>
      <c r="H55" s="27">
        <v>171681</v>
      </c>
      <c r="I55" s="27">
        <v>10012</v>
      </c>
      <c r="J55" s="13">
        <v>30144</v>
      </c>
      <c r="K55" s="13">
        <v>4281</v>
      </c>
      <c r="L55" s="27"/>
      <c r="M55" s="27"/>
      <c r="N55" s="27">
        <v>14005</v>
      </c>
      <c r="O55" s="27"/>
      <c r="P55" s="27"/>
    </row>
    <row r="56" spans="1:16" ht="11.25">
      <c r="A56" s="123" t="s">
        <v>85</v>
      </c>
      <c r="B56" s="119">
        <v>40</v>
      </c>
      <c r="C56" s="90">
        <v>119</v>
      </c>
      <c r="D56" s="117">
        <f t="shared" si="4"/>
        <v>261</v>
      </c>
      <c r="E56" s="13">
        <v>389572</v>
      </c>
      <c r="F56" s="27">
        <v>372812</v>
      </c>
      <c r="G56" s="13">
        <f t="shared" si="3"/>
        <v>96</v>
      </c>
      <c r="H56" s="27">
        <v>253648</v>
      </c>
      <c r="I56" s="27">
        <v>21275</v>
      </c>
      <c r="J56" s="13">
        <v>48156</v>
      </c>
      <c r="K56" s="13">
        <v>6863</v>
      </c>
      <c r="L56" s="27">
        <v>10652</v>
      </c>
      <c r="M56" s="27">
        <v>1000</v>
      </c>
      <c r="N56" s="27">
        <v>15897</v>
      </c>
      <c r="O56" s="27"/>
      <c r="P56" s="27"/>
    </row>
    <row r="57" spans="1:16" ht="11.25">
      <c r="A57" s="123" t="s">
        <v>95</v>
      </c>
      <c r="B57" s="119">
        <v>42</v>
      </c>
      <c r="C57" s="90">
        <v>62</v>
      </c>
      <c r="D57" s="117">
        <f t="shared" si="4"/>
        <v>285</v>
      </c>
      <c r="E57" s="13">
        <v>217435</v>
      </c>
      <c r="F57" s="27">
        <v>212324</v>
      </c>
      <c r="G57" s="13">
        <f t="shared" si="3"/>
        <v>98</v>
      </c>
      <c r="H57" s="27">
        <v>144444</v>
      </c>
      <c r="I57" s="27">
        <v>12663</v>
      </c>
      <c r="J57" s="13">
        <v>27891</v>
      </c>
      <c r="K57" s="13">
        <v>3966</v>
      </c>
      <c r="L57" s="27">
        <v>3930</v>
      </c>
      <c r="M57" s="27"/>
      <c r="N57" s="27">
        <v>9599</v>
      </c>
      <c r="O57" s="27"/>
      <c r="P57" s="27"/>
    </row>
    <row r="58" spans="1:16" ht="11.25">
      <c r="A58" s="123" t="s">
        <v>96</v>
      </c>
      <c r="B58" s="119">
        <v>43</v>
      </c>
      <c r="C58" s="90">
        <v>88</v>
      </c>
      <c r="D58" s="117">
        <f t="shared" si="4"/>
        <v>282</v>
      </c>
      <c r="E58" s="13">
        <v>300939</v>
      </c>
      <c r="F58" s="27">
        <v>297469</v>
      </c>
      <c r="G58" s="13">
        <f t="shared" si="3"/>
        <v>99</v>
      </c>
      <c r="H58" s="27">
        <v>203384</v>
      </c>
      <c r="I58" s="27">
        <v>16327</v>
      </c>
      <c r="J58" s="13">
        <v>37656</v>
      </c>
      <c r="K58" s="13">
        <v>5326</v>
      </c>
      <c r="L58" s="27">
        <v>12000</v>
      </c>
      <c r="M58" s="27">
        <v>2030</v>
      </c>
      <c r="N58" s="27">
        <v>10561</v>
      </c>
      <c r="O58" s="27"/>
      <c r="P58" s="27"/>
    </row>
    <row r="59" spans="1:16" ht="11.25">
      <c r="A59" s="123" t="s">
        <v>97</v>
      </c>
      <c r="B59" s="119">
        <v>44</v>
      </c>
      <c r="C59" s="90">
        <v>37</v>
      </c>
      <c r="D59" s="117">
        <f t="shared" si="4"/>
        <v>275</v>
      </c>
      <c r="E59" s="13">
        <v>126714</v>
      </c>
      <c r="F59" s="27">
        <v>121952</v>
      </c>
      <c r="G59" s="13">
        <f t="shared" si="3"/>
        <v>96</v>
      </c>
      <c r="H59" s="27">
        <v>84564</v>
      </c>
      <c r="I59" s="27">
        <v>8281</v>
      </c>
      <c r="J59" s="13">
        <v>16553</v>
      </c>
      <c r="K59" s="13">
        <v>1407</v>
      </c>
      <c r="L59" s="27"/>
      <c r="M59" s="27"/>
      <c r="N59" s="27">
        <v>4801</v>
      </c>
      <c r="O59" s="27"/>
      <c r="P59" s="27"/>
    </row>
    <row r="60" spans="1:16" ht="11.25">
      <c r="A60" s="123" t="s">
        <v>98</v>
      </c>
      <c r="B60" s="119">
        <v>45</v>
      </c>
      <c r="C60" s="90">
        <v>92</v>
      </c>
      <c r="D60" s="117">
        <f t="shared" si="4"/>
        <v>390</v>
      </c>
      <c r="E60" s="13">
        <v>443273</v>
      </c>
      <c r="F60" s="27">
        <v>430469</v>
      </c>
      <c r="G60" s="13">
        <f t="shared" si="3"/>
        <v>97</v>
      </c>
      <c r="H60" s="27">
        <v>299206</v>
      </c>
      <c r="I60" s="27">
        <v>20853</v>
      </c>
      <c r="J60" s="13">
        <v>53972</v>
      </c>
      <c r="K60" s="13">
        <v>6237</v>
      </c>
      <c r="L60" s="27">
        <v>10000</v>
      </c>
      <c r="M60" s="27"/>
      <c r="N60" s="27">
        <v>18238</v>
      </c>
      <c r="O60" s="27"/>
      <c r="P60" s="27"/>
    </row>
    <row r="61" spans="1:16" ht="11.25">
      <c r="A61" s="123" t="s">
        <v>99</v>
      </c>
      <c r="B61" s="119">
        <v>46</v>
      </c>
      <c r="C61" s="90">
        <v>71</v>
      </c>
      <c r="D61" s="117">
        <f t="shared" si="4"/>
        <v>306</v>
      </c>
      <c r="E61" s="13">
        <v>265091</v>
      </c>
      <c r="F61" s="27">
        <v>260877</v>
      </c>
      <c r="G61" s="13">
        <f t="shared" si="3"/>
        <v>98</v>
      </c>
      <c r="H61" s="27">
        <v>186152</v>
      </c>
      <c r="I61" s="27">
        <v>12748</v>
      </c>
      <c r="J61" s="13">
        <v>31748</v>
      </c>
      <c r="K61" s="13">
        <v>1180</v>
      </c>
      <c r="L61" s="27">
        <v>8772</v>
      </c>
      <c r="M61" s="27"/>
      <c r="N61" s="27">
        <v>10561</v>
      </c>
      <c r="O61" s="27"/>
      <c r="P61" s="27"/>
    </row>
    <row r="62" spans="1:16" ht="11.25">
      <c r="A62" s="123" t="s">
        <v>100</v>
      </c>
      <c r="B62" s="119">
        <v>47</v>
      </c>
      <c r="C62" s="90">
        <v>102</v>
      </c>
      <c r="D62" s="117">
        <f t="shared" si="4"/>
        <v>359</v>
      </c>
      <c r="E62" s="13">
        <v>449397</v>
      </c>
      <c r="F62" s="27">
        <v>439684</v>
      </c>
      <c r="G62" s="13">
        <f t="shared" si="3"/>
        <v>98</v>
      </c>
      <c r="H62" s="27">
        <v>300230</v>
      </c>
      <c r="I62" s="27">
        <v>19971</v>
      </c>
      <c r="J62" s="13">
        <v>54409</v>
      </c>
      <c r="K62" s="13">
        <v>7050</v>
      </c>
      <c r="L62" s="27">
        <v>26443</v>
      </c>
      <c r="M62" s="27"/>
      <c r="N62" s="27">
        <v>18238</v>
      </c>
      <c r="O62" s="27"/>
      <c r="P62" s="27"/>
    </row>
    <row r="63" spans="1:16" ht="11.25">
      <c r="A63" s="125" t="s">
        <v>101</v>
      </c>
      <c r="B63" s="119">
        <v>48</v>
      </c>
      <c r="C63" s="90">
        <v>55</v>
      </c>
      <c r="D63" s="117">
        <f t="shared" si="4"/>
        <v>216</v>
      </c>
      <c r="E63" s="13">
        <v>142756</v>
      </c>
      <c r="F63" s="27">
        <v>142603</v>
      </c>
      <c r="G63" s="13">
        <f t="shared" si="3"/>
        <v>100</v>
      </c>
      <c r="H63" s="27">
        <v>104130</v>
      </c>
      <c r="I63" s="27">
        <v>3066</v>
      </c>
      <c r="J63" s="13">
        <v>17433</v>
      </c>
      <c r="K63" s="13">
        <v>2446</v>
      </c>
      <c r="L63" s="27">
        <v>2667</v>
      </c>
      <c r="M63" s="27"/>
      <c r="N63" s="27">
        <v>7689</v>
      </c>
      <c r="O63" s="27"/>
      <c r="P63" s="27"/>
    </row>
    <row r="64" spans="1:16" ht="22.5">
      <c r="A64" s="124" t="s">
        <v>87</v>
      </c>
      <c r="B64" s="112"/>
      <c r="C64" s="7">
        <f>SUM(C36:C63)</f>
        <v>1851</v>
      </c>
      <c r="D64" s="10">
        <f t="shared" si="4"/>
        <v>286</v>
      </c>
      <c r="E64" s="14">
        <f>SUM(E36:E63)</f>
        <v>6512947</v>
      </c>
      <c r="F64" s="14">
        <f>SUM(F36:F63)</f>
        <v>6344592</v>
      </c>
      <c r="G64" s="14">
        <f t="shared" si="3"/>
        <v>97</v>
      </c>
      <c r="H64" s="14">
        <f aca="true" t="shared" si="5" ref="H64:P64">SUM(H36:H63)</f>
        <v>4356495</v>
      </c>
      <c r="I64" s="14">
        <f t="shared" si="5"/>
        <v>318006</v>
      </c>
      <c r="J64" s="14">
        <f t="shared" si="5"/>
        <v>792717</v>
      </c>
      <c r="K64" s="14">
        <f t="shared" si="5"/>
        <v>98586</v>
      </c>
      <c r="L64" s="14">
        <f t="shared" si="5"/>
        <v>207853</v>
      </c>
      <c r="M64" s="122">
        <f t="shared" si="5"/>
        <v>14751</v>
      </c>
      <c r="N64" s="122">
        <f t="shared" si="5"/>
        <v>284177</v>
      </c>
      <c r="O64" s="122">
        <f t="shared" si="5"/>
        <v>0</v>
      </c>
      <c r="P64" s="122">
        <f t="shared" si="5"/>
        <v>0</v>
      </c>
    </row>
    <row r="65" spans="1:16" ht="11.25">
      <c r="A65" s="123" t="s">
        <v>29</v>
      </c>
      <c r="B65" s="116" t="s">
        <v>29</v>
      </c>
      <c r="C65" s="90">
        <v>494</v>
      </c>
      <c r="D65" s="117">
        <f t="shared" si="4"/>
        <v>657</v>
      </c>
      <c r="E65" s="13">
        <v>3982623</v>
      </c>
      <c r="F65" s="13">
        <v>3893021</v>
      </c>
      <c r="G65" s="13">
        <f aca="true" t="shared" si="6" ref="G65:G136">F65/E65*100</f>
        <v>98</v>
      </c>
      <c r="H65" s="13">
        <v>2689212</v>
      </c>
      <c r="I65" s="13">
        <v>220481</v>
      </c>
      <c r="J65" s="13">
        <v>483569</v>
      </c>
      <c r="K65" s="13">
        <v>40978</v>
      </c>
      <c r="L65" s="13">
        <v>174121</v>
      </c>
      <c r="M65" s="13">
        <v>30500</v>
      </c>
      <c r="N65" s="13">
        <v>147726</v>
      </c>
      <c r="O65" s="13"/>
      <c r="P65" s="13"/>
    </row>
    <row r="66" spans="1:16" ht="11.25">
      <c r="A66" s="123" t="s">
        <v>40</v>
      </c>
      <c r="B66" s="116" t="s">
        <v>40</v>
      </c>
      <c r="C66" s="90">
        <v>331</v>
      </c>
      <c r="D66" s="117">
        <f t="shared" si="4"/>
        <v>719</v>
      </c>
      <c r="E66" s="13">
        <v>2914151</v>
      </c>
      <c r="F66" s="13">
        <v>2856313</v>
      </c>
      <c r="G66" s="13">
        <f t="shared" si="6"/>
        <v>98</v>
      </c>
      <c r="H66" s="13">
        <v>1894966</v>
      </c>
      <c r="I66" s="13">
        <v>153544</v>
      </c>
      <c r="J66" s="13">
        <v>340911</v>
      </c>
      <c r="K66" s="13">
        <v>42050</v>
      </c>
      <c r="L66" s="13">
        <v>47287</v>
      </c>
      <c r="M66" s="13">
        <v>38974</v>
      </c>
      <c r="N66" s="13">
        <v>96538</v>
      </c>
      <c r="O66" s="13"/>
      <c r="P66" s="13"/>
    </row>
    <row r="67" spans="1:16" ht="11.25">
      <c r="A67" s="123" t="s">
        <v>30</v>
      </c>
      <c r="B67" s="116" t="s">
        <v>30</v>
      </c>
      <c r="C67" s="90">
        <v>127</v>
      </c>
      <c r="D67" s="117">
        <f t="shared" si="4"/>
        <v>1860</v>
      </c>
      <c r="E67" s="13">
        <v>2952703</v>
      </c>
      <c r="F67" s="13">
        <v>2834140</v>
      </c>
      <c r="G67" s="13">
        <f t="shared" si="6"/>
        <v>96</v>
      </c>
      <c r="H67" s="13">
        <v>2000985</v>
      </c>
      <c r="I67" s="13">
        <v>151588</v>
      </c>
      <c r="J67" s="13">
        <v>343898</v>
      </c>
      <c r="K67" s="13">
        <v>35080</v>
      </c>
      <c r="L67" s="13">
        <v>155720</v>
      </c>
      <c r="M67" s="13"/>
      <c r="N67" s="13">
        <v>109315</v>
      </c>
      <c r="O67" s="13"/>
      <c r="P67" s="13"/>
    </row>
    <row r="68" spans="1:16" ht="11.25">
      <c r="A68" s="123" t="s">
        <v>31</v>
      </c>
      <c r="B68" s="116" t="s">
        <v>31</v>
      </c>
      <c r="C68" s="90">
        <v>331</v>
      </c>
      <c r="D68" s="117">
        <f t="shared" si="4"/>
        <v>959</v>
      </c>
      <c r="E68" s="13">
        <v>3840073</v>
      </c>
      <c r="F68" s="13">
        <f>3804403.51+6482.25</f>
        <v>3810886</v>
      </c>
      <c r="G68" s="13">
        <f t="shared" si="6"/>
        <v>99</v>
      </c>
      <c r="H68" s="13">
        <v>2524511</v>
      </c>
      <c r="I68" s="13">
        <v>201012</v>
      </c>
      <c r="J68" s="13">
        <v>444483</v>
      </c>
      <c r="K68" s="13">
        <v>45628</v>
      </c>
      <c r="L68" s="13">
        <v>316966</v>
      </c>
      <c r="M68" s="13">
        <v>57827</v>
      </c>
      <c r="N68" s="13">
        <v>140869</v>
      </c>
      <c r="O68" s="13"/>
      <c r="P68" s="13"/>
    </row>
    <row r="69" spans="1:16" ht="11.25">
      <c r="A69" s="123" t="s">
        <v>91</v>
      </c>
      <c r="B69" s="116" t="s">
        <v>41</v>
      </c>
      <c r="C69" s="90">
        <v>160</v>
      </c>
      <c r="D69" s="117">
        <f t="shared" si="4"/>
        <v>987</v>
      </c>
      <c r="E69" s="13">
        <v>1920420</v>
      </c>
      <c r="F69" s="13">
        <v>1894555</v>
      </c>
      <c r="G69" s="13">
        <f t="shared" si="6"/>
        <v>99</v>
      </c>
      <c r="H69" s="13">
        <v>1408904</v>
      </c>
      <c r="I69" s="13">
        <v>99385</v>
      </c>
      <c r="J69" s="13">
        <v>210404</v>
      </c>
      <c r="K69" s="13">
        <v>29115</v>
      </c>
      <c r="L69" s="13">
        <v>37419</v>
      </c>
      <c r="M69" s="13"/>
      <c r="N69" s="13">
        <v>79935</v>
      </c>
      <c r="O69" s="13"/>
      <c r="P69" s="13"/>
    </row>
    <row r="70" spans="1:16" ht="11.25">
      <c r="A70" s="123" t="s">
        <v>92</v>
      </c>
      <c r="B70" s="116" t="s">
        <v>42</v>
      </c>
      <c r="C70" s="90">
        <v>118</v>
      </c>
      <c r="D70" s="117">
        <f t="shared" si="4"/>
        <v>1271</v>
      </c>
      <c r="E70" s="13">
        <v>1805211</v>
      </c>
      <c r="F70" s="13">
        <v>1799216</v>
      </c>
      <c r="G70" s="13">
        <f t="shared" si="6"/>
        <v>100</v>
      </c>
      <c r="H70" s="13">
        <v>1252121</v>
      </c>
      <c r="I70" s="13">
        <v>104976</v>
      </c>
      <c r="J70" s="13">
        <v>229141</v>
      </c>
      <c r="K70" s="13">
        <v>27748</v>
      </c>
      <c r="L70" s="13">
        <v>90247</v>
      </c>
      <c r="M70" s="13"/>
      <c r="N70" s="13">
        <v>65876</v>
      </c>
      <c r="O70" s="13"/>
      <c r="P70" s="13"/>
    </row>
    <row r="71" spans="1:16" ht="11.25">
      <c r="A71" s="123" t="s">
        <v>93</v>
      </c>
      <c r="B71" s="116" t="s">
        <v>43</v>
      </c>
      <c r="C71" s="90">
        <v>217</v>
      </c>
      <c r="D71" s="117">
        <f t="shared" si="4"/>
        <v>787</v>
      </c>
      <c r="E71" s="13">
        <v>2081334</v>
      </c>
      <c r="F71" s="13">
        <v>2050256</v>
      </c>
      <c r="G71" s="13">
        <f t="shared" si="6"/>
        <v>99</v>
      </c>
      <c r="H71" s="13">
        <v>1437032</v>
      </c>
      <c r="I71" s="13">
        <v>112131</v>
      </c>
      <c r="J71" s="13">
        <v>262597</v>
      </c>
      <c r="K71" s="13">
        <v>25431</v>
      </c>
      <c r="L71" s="13">
        <v>102654</v>
      </c>
      <c r="M71" s="13">
        <v>5018</v>
      </c>
      <c r="N71" s="13">
        <v>78666</v>
      </c>
      <c r="O71" s="13"/>
      <c r="P71" s="13"/>
    </row>
    <row r="72" spans="1:16" ht="11.25">
      <c r="A72" s="123" t="s">
        <v>56</v>
      </c>
      <c r="B72" s="116" t="s">
        <v>44</v>
      </c>
      <c r="C72" s="90">
        <v>170</v>
      </c>
      <c r="D72" s="117">
        <f t="shared" si="4"/>
        <v>738</v>
      </c>
      <c r="E72" s="13">
        <v>1515114</v>
      </c>
      <c r="F72" s="13">
        <v>1506244</v>
      </c>
      <c r="G72" s="13">
        <f t="shared" si="6"/>
        <v>99</v>
      </c>
      <c r="H72" s="13">
        <v>1024583</v>
      </c>
      <c r="I72" s="13">
        <v>83642</v>
      </c>
      <c r="J72" s="13">
        <v>185565</v>
      </c>
      <c r="K72" s="13">
        <v>18201</v>
      </c>
      <c r="L72" s="13">
        <v>49612</v>
      </c>
      <c r="M72" s="13"/>
      <c r="N72" s="13">
        <v>64752</v>
      </c>
      <c r="O72" s="13"/>
      <c r="P72" s="13">
        <v>17000</v>
      </c>
    </row>
    <row r="73" spans="1:16" ht="11.25">
      <c r="A73" s="123" t="s">
        <v>127</v>
      </c>
      <c r="B73" s="116" t="s">
        <v>32</v>
      </c>
      <c r="C73" s="90">
        <v>211</v>
      </c>
      <c r="D73" s="117">
        <f t="shared" si="4"/>
        <v>813</v>
      </c>
      <c r="E73" s="13">
        <v>2113925</v>
      </c>
      <c r="F73" s="13">
        <v>2057399</v>
      </c>
      <c r="G73" s="13">
        <f t="shared" si="6"/>
        <v>97</v>
      </c>
      <c r="H73" s="13">
        <v>1402370</v>
      </c>
      <c r="I73" s="13">
        <v>122931</v>
      </c>
      <c r="J73" s="13">
        <v>257453</v>
      </c>
      <c r="K73" s="13">
        <v>23860</v>
      </c>
      <c r="L73" s="13">
        <v>23546</v>
      </c>
      <c r="M73" s="13">
        <v>1977</v>
      </c>
      <c r="N73" s="13">
        <v>78938</v>
      </c>
      <c r="O73" s="13"/>
      <c r="P73" s="13"/>
    </row>
    <row r="74" spans="1:16" ht="11.25">
      <c r="A74" s="123" t="s">
        <v>33</v>
      </c>
      <c r="B74" s="116" t="s">
        <v>33</v>
      </c>
      <c r="C74" s="90">
        <v>431</v>
      </c>
      <c r="D74" s="117">
        <f t="shared" si="4"/>
        <v>632</v>
      </c>
      <c r="E74" s="13">
        <v>3330385</v>
      </c>
      <c r="F74" s="13">
        <v>3271288</v>
      </c>
      <c r="G74" s="13">
        <f t="shared" si="6"/>
        <v>98</v>
      </c>
      <c r="H74" s="13">
        <v>2226864</v>
      </c>
      <c r="I74" s="13">
        <v>176928</v>
      </c>
      <c r="J74" s="13">
        <v>394706</v>
      </c>
      <c r="K74" s="13">
        <v>36779</v>
      </c>
      <c r="L74" s="13">
        <v>197284</v>
      </c>
      <c r="M74" s="13">
        <v>30035</v>
      </c>
      <c r="N74" s="13">
        <v>120548</v>
      </c>
      <c r="O74" s="13"/>
      <c r="P74" s="13"/>
    </row>
    <row r="75" spans="1:16" ht="11.25">
      <c r="A75" s="123" t="s">
        <v>94</v>
      </c>
      <c r="B75" s="116" t="s">
        <v>45</v>
      </c>
      <c r="C75" s="90">
        <v>287</v>
      </c>
      <c r="D75" s="117">
        <f t="shared" si="4"/>
        <v>771</v>
      </c>
      <c r="E75" s="13">
        <v>2657275</v>
      </c>
      <c r="F75" s="13">
        <v>2653935</v>
      </c>
      <c r="G75" s="13">
        <f t="shared" si="6"/>
        <v>100</v>
      </c>
      <c r="H75" s="13">
        <v>1785814</v>
      </c>
      <c r="I75" s="13">
        <v>152814</v>
      </c>
      <c r="J75" s="13">
        <v>333570</v>
      </c>
      <c r="K75" s="13">
        <v>34502</v>
      </c>
      <c r="L75" s="13">
        <v>193682</v>
      </c>
      <c r="M75" s="13">
        <v>4500</v>
      </c>
      <c r="N75" s="13">
        <v>106381</v>
      </c>
      <c r="O75" s="13"/>
      <c r="P75" s="13"/>
    </row>
    <row r="76" spans="1:16" ht="11.25">
      <c r="A76" s="123" t="s">
        <v>102</v>
      </c>
      <c r="B76" s="116" t="s">
        <v>36</v>
      </c>
      <c r="C76" s="90">
        <v>382</v>
      </c>
      <c r="D76" s="117">
        <f t="shared" si="4"/>
        <v>585</v>
      </c>
      <c r="E76" s="13">
        <v>2725895</v>
      </c>
      <c r="F76" s="13">
        <v>2680927</v>
      </c>
      <c r="G76" s="13">
        <f t="shared" si="6"/>
        <v>98</v>
      </c>
      <c r="H76" s="13">
        <v>1745500</v>
      </c>
      <c r="I76" s="13">
        <v>140595</v>
      </c>
      <c r="J76" s="13">
        <v>315107</v>
      </c>
      <c r="K76" s="13">
        <v>39897</v>
      </c>
      <c r="L76" s="13">
        <v>122426</v>
      </c>
      <c r="M76" s="13">
        <v>155495</v>
      </c>
      <c r="N76" s="13">
        <v>103257</v>
      </c>
      <c r="O76" s="13"/>
      <c r="P76" s="14"/>
    </row>
    <row r="77" spans="1:16" ht="11.25">
      <c r="A77" s="123" t="s">
        <v>103</v>
      </c>
      <c r="B77" s="116" t="s">
        <v>46</v>
      </c>
      <c r="C77" s="90">
        <v>297</v>
      </c>
      <c r="D77" s="117">
        <f t="shared" si="4"/>
        <v>736</v>
      </c>
      <c r="E77" s="13">
        <v>2632736</v>
      </c>
      <c r="F77" s="13">
        <v>2623087</v>
      </c>
      <c r="G77" s="13">
        <f t="shared" si="6"/>
        <v>100</v>
      </c>
      <c r="H77" s="13">
        <v>1756416</v>
      </c>
      <c r="I77" s="13">
        <v>149480</v>
      </c>
      <c r="J77" s="13">
        <v>320340</v>
      </c>
      <c r="K77" s="13">
        <v>32068</v>
      </c>
      <c r="L77" s="13">
        <v>206288</v>
      </c>
      <c r="M77" s="13">
        <v>1374</v>
      </c>
      <c r="N77" s="13">
        <v>110447</v>
      </c>
      <c r="O77" s="13"/>
      <c r="P77" s="13"/>
    </row>
    <row r="78" spans="1:16" ht="11.25">
      <c r="A78" s="123" t="s">
        <v>95</v>
      </c>
      <c r="B78" s="116" t="s">
        <v>47</v>
      </c>
      <c r="C78" s="90">
        <v>191</v>
      </c>
      <c r="D78" s="117">
        <f t="shared" si="4"/>
        <v>980</v>
      </c>
      <c r="E78" s="13">
        <v>2270896</v>
      </c>
      <c r="F78" s="13">
        <v>2246510</v>
      </c>
      <c r="G78" s="13">
        <f t="shared" si="6"/>
        <v>99</v>
      </c>
      <c r="H78" s="13">
        <v>1697573</v>
      </c>
      <c r="I78" s="13">
        <v>130930</v>
      </c>
      <c r="J78" s="13">
        <v>272886</v>
      </c>
      <c r="K78" s="13">
        <v>24175</v>
      </c>
      <c r="L78" s="13">
        <v>3800</v>
      </c>
      <c r="M78" s="13"/>
      <c r="N78" s="13">
        <v>93560</v>
      </c>
      <c r="O78" s="13"/>
      <c r="P78" s="13"/>
    </row>
    <row r="79" spans="1:16" ht="11.25">
      <c r="A79" s="123" t="s">
        <v>96</v>
      </c>
      <c r="B79" s="116" t="s">
        <v>48</v>
      </c>
      <c r="C79" s="90">
        <v>246</v>
      </c>
      <c r="D79" s="117">
        <f t="shared" si="4"/>
        <v>955</v>
      </c>
      <c r="E79" s="13">
        <v>2839602</v>
      </c>
      <c r="F79" s="13">
        <v>2817693</v>
      </c>
      <c r="G79" s="13">
        <f t="shared" si="6"/>
        <v>99</v>
      </c>
      <c r="H79" s="13">
        <v>1934099</v>
      </c>
      <c r="I79" s="13">
        <v>156381</v>
      </c>
      <c r="J79" s="13">
        <v>336303</v>
      </c>
      <c r="K79" s="13">
        <v>32545</v>
      </c>
      <c r="L79" s="13">
        <v>220000</v>
      </c>
      <c r="M79" s="13">
        <v>6498</v>
      </c>
      <c r="N79" s="13">
        <v>103633</v>
      </c>
      <c r="O79" s="13"/>
      <c r="P79" s="13"/>
    </row>
    <row r="80" spans="1:16" ht="11.25">
      <c r="A80" s="123" t="s">
        <v>97</v>
      </c>
      <c r="B80" s="116" t="s">
        <v>49</v>
      </c>
      <c r="C80" s="90">
        <v>364</v>
      </c>
      <c r="D80" s="117">
        <f t="shared" si="4"/>
        <v>634</v>
      </c>
      <c r="E80" s="13">
        <v>2837706</v>
      </c>
      <c r="F80" s="13">
        <v>2769636</v>
      </c>
      <c r="G80" s="13">
        <f t="shared" si="6"/>
        <v>98</v>
      </c>
      <c r="H80" s="13">
        <v>1857401</v>
      </c>
      <c r="I80" s="13">
        <v>163895</v>
      </c>
      <c r="J80" s="13">
        <v>340961</v>
      </c>
      <c r="K80" s="13">
        <v>39907</v>
      </c>
      <c r="L80" s="13">
        <v>186802</v>
      </c>
      <c r="M80" s="13">
        <v>400</v>
      </c>
      <c r="N80" s="13">
        <v>103336</v>
      </c>
      <c r="O80" s="13"/>
      <c r="P80" s="13"/>
    </row>
    <row r="81" spans="1:16" ht="11.25">
      <c r="A81" s="123" t="s">
        <v>99</v>
      </c>
      <c r="B81" s="116" t="s">
        <v>50</v>
      </c>
      <c r="C81" s="90">
        <v>276</v>
      </c>
      <c r="D81" s="117">
        <f t="shared" si="4"/>
        <v>605</v>
      </c>
      <c r="E81" s="13">
        <v>2023986</v>
      </c>
      <c r="F81" s="13">
        <v>2004002</v>
      </c>
      <c r="G81" s="13">
        <f t="shared" si="6"/>
        <v>99</v>
      </c>
      <c r="H81" s="13">
        <v>1382369</v>
      </c>
      <c r="I81" s="13">
        <v>118251</v>
      </c>
      <c r="J81" s="13">
        <v>247079</v>
      </c>
      <c r="K81" s="13">
        <v>22882</v>
      </c>
      <c r="L81" s="13">
        <v>117240</v>
      </c>
      <c r="M81" s="13">
        <v>1497</v>
      </c>
      <c r="N81" s="13">
        <v>77302</v>
      </c>
      <c r="O81" s="13"/>
      <c r="P81" s="13"/>
    </row>
    <row r="82" spans="1:16" ht="11.25">
      <c r="A82" s="123" t="s">
        <v>100</v>
      </c>
      <c r="B82" s="116" t="s">
        <v>51</v>
      </c>
      <c r="C82" s="90">
        <v>293</v>
      </c>
      <c r="D82" s="117">
        <f t="shared" si="4"/>
        <v>807</v>
      </c>
      <c r="E82" s="13">
        <v>2877825</v>
      </c>
      <c r="F82" s="13">
        <v>2837117</v>
      </c>
      <c r="G82" s="13">
        <f t="shared" si="6"/>
        <v>99</v>
      </c>
      <c r="H82" s="13">
        <v>1902444</v>
      </c>
      <c r="I82" s="13">
        <v>168912</v>
      </c>
      <c r="J82" s="13">
        <v>345847</v>
      </c>
      <c r="K82" s="13">
        <v>41431</v>
      </c>
      <c r="L82" s="13">
        <v>216486</v>
      </c>
      <c r="M82" s="13">
        <v>1959</v>
      </c>
      <c r="N82" s="13">
        <v>108222</v>
      </c>
      <c r="O82" s="13"/>
      <c r="P82" s="13"/>
    </row>
    <row r="83" spans="1:16" ht="11.25">
      <c r="A83" s="123" t="s">
        <v>101</v>
      </c>
      <c r="B83" s="116" t="s">
        <v>52</v>
      </c>
      <c r="C83" s="90">
        <v>187</v>
      </c>
      <c r="D83" s="117">
        <f t="shared" si="4"/>
        <v>797</v>
      </c>
      <c r="E83" s="13">
        <v>1795092</v>
      </c>
      <c r="F83" s="13">
        <v>1788999</v>
      </c>
      <c r="G83" s="13">
        <f t="shared" si="6"/>
        <v>100</v>
      </c>
      <c r="H83" s="13">
        <v>1298374</v>
      </c>
      <c r="I83" s="13">
        <v>100065</v>
      </c>
      <c r="J83" s="13">
        <v>235253</v>
      </c>
      <c r="K83" s="13">
        <v>27021</v>
      </c>
      <c r="L83" s="13">
        <v>27508</v>
      </c>
      <c r="M83" s="13">
        <v>989</v>
      </c>
      <c r="N83" s="13">
        <v>70668</v>
      </c>
      <c r="O83" s="13"/>
      <c r="P83" s="13"/>
    </row>
    <row r="84" spans="1:16" ht="11.25">
      <c r="A84" s="126" t="s">
        <v>128</v>
      </c>
      <c r="B84" s="95" t="s">
        <v>126</v>
      </c>
      <c r="C84" s="90">
        <v>118</v>
      </c>
      <c r="D84" s="117">
        <f t="shared" si="4"/>
        <v>429</v>
      </c>
      <c r="E84" s="13">
        <v>661520</v>
      </c>
      <c r="F84" s="13">
        <v>607027</v>
      </c>
      <c r="G84" s="13">
        <f t="shared" si="6"/>
        <v>92</v>
      </c>
      <c r="H84" s="13">
        <v>425076</v>
      </c>
      <c r="I84" s="13">
        <v>39173</v>
      </c>
      <c r="J84" s="13">
        <v>78281</v>
      </c>
      <c r="K84" s="13">
        <v>6555</v>
      </c>
      <c r="L84" s="13">
        <v>1451</v>
      </c>
      <c r="M84" s="13">
        <v>4500</v>
      </c>
      <c r="N84" s="13">
        <v>31446</v>
      </c>
      <c r="O84" s="13"/>
      <c r="P84" s="13"/>
    </row>
    <row r="85" spans="1:16" ht="22.5">
      <c r="A85" s="126" t="s">
        <v>57</v>
      </c>
      <c r="B85" s="95" t="s">
        <v>34</v>
      </c>
      <c r="C85" s="90">
        <v>175</v>
      </c>
      <c r="D85" s="117">
        <f t="shared" si="4"/>
        <v>566</v>
      </c>
      <c r="E85" s="13">
        <v>1189085</v>
      </c>
      <c r="F85" s="13">
        <v>1188178</v>
      </c>
      <c r="G85" s="13">
        <f t="shared" si="6"/>
        <v>100</v>
      </c>
      <c r="H85" s="13">
        <v>838427</v>
      </c>
      <c r="I85" s="13">
        <v>71638</v>
      </c>
      <c r="J85" s="13">
        <v>156125</v>
      </c>
      <c r="K85" s="13">
        <v>22256</v>
      </c>
      <c r="L85" s="13">
        <v>23000</v>
      </c>
      <c r="M85" s="13"/>
      <c r="N85" s="13">
        <v>49125</v>
      </c>
      <c r="O85" s="13"/>
      <c r="P85" s="13"/>
    </row>
    <row r="86" spans="1:16" ht="22.5">
      <c r="A86" s="126" t="s">
        <v>58</v>
      </c>
      <c r="B86" s="95" t="s">
        <v>35</v>
      </c>
      <c r="C86" s="90">
        <v>229</v>
      </c>
      <c r="D86" s="117">
        <f t="shared" si="4"/>
        <v>655</v>
      </c>
      <c r="E86" s="13">
        <v>1816558</v>
      </c>
      <c r="F86" s="13">
        <v>1799963</v>
      </c>
      <c r="G86" s="13">
        <f t="shared" si="6"/>
        <v>99</v>
      </c>
      <c r="H86" s="13">
        <v>1313349</v>
      </c>
      <c r="I86" s="13">
        <v>98182</v>
      </c>
      <c r="J86" s="13">
        <v>234636</v>
      </c>
      <c r="K86" s="13">
        <v>21465</v>
      </c>
      <c r="L86" s="13"/>
      <c r="M86" s="13"/>
      <c r="N86" s="13">
        <v>79750</v>
      </c>
      <c r="O86" s="13"/>
      <c r="P86" s="13"/>
    </row>
    <row r="87" spans="1:16" ht="22.5">
      <c r="A87" s="124" t="s">
        <v>88</v>
      </c>
      <c r="B87" s="89"/>
      <c r="C87" s="7">
        <f>SUM(C65:C86)</f>
        <v>5635</v>
      </c>
      <c r="D87" s="10">
        <f t="shared" si="4"/>
        <v>769</v>
      </c>
      <c r="E87" s="14">
        <f>SUM(E65:E86)</f>
        <v>52784115</v>
      </c>
      <c r="F87" s="14">
        <f>SUM(F65:F86)</f>
        <v>51990392</v>
      </c>
      <c r="G87" s="13">
        <f t="shared" si="6"/>
        <v>98</v>
      </c>
      <c r="H87" s="14">
        <f aca="true" t="shared" si="7" ref="H87:P87">SUM(H65:H86)</f>
        <v>35798390</v>
      </c>
      <c r="I87" s="14">
        <f t="shared" si="7"/>
        <v>2916934</v>
      </c>
      <c r="J87" s="14">
        <f t="shared" si="7"/>
        <v>6369115</v>
      </c>
      <c r="K87" s="14">
        <f t="shared" si="7"/>
        <v>669574</v>
      </c>
      <c r="L87" s="14">
        <f t="shared" si="7"/>
        <v>2513539</v>
      </c>
      <c r="M87" s="14">
        <f t="shared" si="7"/>
        <v>341543</v>
      </c>
      <c r="N87" s="14">
        <f>SUM(N65:N86)</f>
        <v>2020290</v>
      </c>
      <c r="O87" s="14">
        <f t="shared" si="7"/>
        <v>0</v>
      </c>
      <c r="P87" s="14">
        <f t="shared" si="7"/>
        <v>17000</v>
      </c>
    </row>
    <row r="88" spans="1:16" ht="11.25">
      <c r="A88" s="127" t="s">
        <v>30</v>
      </c>
      <c r="B88" s="116" t="s">
        <v>30</v>
      </c>
      <c r="C88" s="109"/>
      <c r="D88" s="109"/>
      <c r="E88" s="13">
        <v>2013</v>
      </c>
      <c r="F88" s="13">
        <v>1036</v>
      </c>
      <c r="G88" s="13">
        <f t="shared" si="6"/>
        <v>51</v>
      </c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1.25">
      <c r="A89" s="127" t="s">
        <v>69</v>
      </c>
      <c r="B89" s="116">
        <v>6</v>
      </c>
      <c r="C89" s="109"/>
      <c r="D89" s="109"/>
      <c r="E89" s="13">
        <v>158</v>
      </c>
      <c r="F89" s="13">
        <v>123</v>
      </c>
      <c r="G89" s="13">
        <f t="shared" si="6"/>
        <v>78</v>
      </c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1.25">
      <c r="A90" s="127" t="s">
        <v>91</v>
      </c>
      <c r="B90" s="116">
        <v>8</v>
      </c>
      <c r="C90" s="109"/>
      <c r="D90" s="109"/>
      <c r="E90" s="13">
        <v>31500</v>
      </c>
      <c r="F90" s="13">
        <v>30822</v>
      </c>
      <c r="G90" s="13">
        <f t="shared" si="6"/>
        <v>98</v>
      </c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1.25">
      <c r="A91" s="127" t="s">
        <v>65</v>
      </c>
      <c r="B91" s="116">
        <v>10</v>
      </c>
      <c r="C91" s="109"/>
      <c r="D91" s="109"/>
      <c r="E91" s="13">
        <v>13500</v>
      </c>
      <c r="F91" s="13">
        <v>12458</v>
      </c>
      <c r="G91" s="13">
        <f t="shared" si="6"/>
        <v>92</v>
      </c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1.25">
      <c r="A92" s="127" t="s">
        <v>92</v>
      </c>
      <c r="B92" s="116">
        <v>11</v>
      </c>
      <c r="C92" s="109"/>
      <c r="D92" s="109"/>
      <c r="E92" s="13">
        <v>5894</v>
      </c>
      <c r="F92" s="13">
        <v>5713</v>
      </c>
      <c r="G92" s="13">
        <f t="shared" si="6"/>
        <v>97</v>
      </c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1.25">
      <c r="A93" s="127" t="s">
        <v>70</v>
      </c>
      <c r="B93" s="116">
        <v>13</v>
      </c>
      <c r="C93" s="109"/>
      <c r="D93" s="109"/>
      <c r="E93" s="13">
        <v>3392</v>
      </c>
      <c r="F93" s="13">
        <v>3392</v>
      </c>
      <c r="G93" s="13">
        <f t="shared" si="6"/>
        <v>100</v>
      </c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1.25">
      <c r="A94" s="123" t="s">
        <v>56</v>
      </c>
      <c r="B94" s="116" t="s">
        <v>44</v>
      </c>
      <c r="C94" s="109"/>
      <c r="D94" s="109"/>
      <c r="E94" s="13">
        <v>5838</v>
      </c>
      <c r="F94" s="13">
        <v>5390</v>
      </c>
      <c r="G94" s="13">
        <f t="shared" si="6"/>
        <v>92</v>
      </c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1.25">
      <c r="A95" s="127" t="s">
        <v>129</v>
      </c>
      <c r="B95" s="116" t="s">
        <v>155</v>
      </c>
      <c r="C95" s="109"/>
      <c r="D95" s="109"/>
      <c r="E95" s="13">
        <v>30625</v>
      </c>
      <c r="F95" s="13">
        <v>29239</v>
      </c>
      <c r="G95" s="13">
        <f t="shared" si="6"/>
        <v>95</v>
      </c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1.25">
      <c r="A96" s="127" t="s">
        <v>78</v>
      </c>
      <c r="B96" s="116">
        <v>28</v>
      </c>
      <c r="C96" s="109"/>
      <c r="D96" s="109"/>
      <c r="E96" s="13">
        <v>11645</v>
      </c>
      <c r="F96" s="13">
        <v>11059</v>
      </c>
      <c r="G96" s="13">
        <f t="shared" si="6"/>
        <v>95</v>
      </c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1.25">
      <c r="A97" s="127" t="s">
        <v>81</v>
      </c>
      <c r="B97" s="116">
        <v>34</v>
      </c>
      <c r="C97" s="109"/>
      <c r="D97" s="109"/>
      <c r="E97" s="13">
        <v>19617</v>
      </c>
      <c r="F97" s="13">
        <v>17610</v>
      </c>
      <c r="G97" s="13">
        <f t="shared" si="6"/>
        <v>90</v>
      </c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1.25">
      <c r="A98" s="127" t="s">
        <v>82</v>
      </c>
      <c r="B98" s="116">
        <v>35</v>
      </c>
      <c r="C98" s="109"/>
      <c r="D98" s="109"/>
      <c r="E98" s="13">
        <v>5017</v>
      </c>
      <c r="F98" s="13">
        <v>4967</v>
      </c>
      <c r="G98" s="13">
        <f t="shared" si="6"/>
        <v>99</v>
      </c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1.25">
      <c r="A99" s="127" t="s">
        <v>83</v>
      </c>
      <c r="B99" s="116">
        <v>37</v>
      </c>
      <c r="C99" s="109"/>
      <c r="D99" s="109"/>
      <c r="E99" s="13">
        <v>16100</v>
      </c>
      <c r="F99" s="13">
        <v>15750</v>
      </c>
      <c r="G99" s="13">
        <f t="shared" si="6"/>
        <v>98</v>
      </c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1.25">
      <c r="A100" s="127" t="s">
        <v>125</v>
      </c>
      <c r="B100" s="116" t="s">
        <v>46</v>
      </c>
      <c r="C100" s="109"/>
      <c r="D100" s="109"/>
      <c r="E100" s="13">
        <v>9942</v>
      </c>
      <c r="F100" s="13">
        <v>8146</v>
      </c>
      <c r="G100" s="13">
        <f t="shared" si="6"/>
        <v>82</v>
      </c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1.25">
      <c r="A101" s="127" t="s">
        <v>96</v>
      </c>
      <c r="B101" s="116">
        <v>43</v>
      </c>
      <c r="C101" s="109"/>
      <c r="D101" s="109"/>
      <c r="E101" s="13">
        <v>38800</v>
      </c>
      <c r="F101" s="13">
        <v>37304</v>
      </c>
      <c r="G101" s="13">
        <f t="shared" si="6"/>
        <v>96</v>
      </c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1.25">
      <c r="A102" s="127" t="s">
        <v>100</v>
      </c>
      <c r="B102" s="116">
        <v>47</v>
      </c>
      <c r="C102" s="109"/>
      <c r="D102" s="109"/>
      <c r="E102" s="13">
        <v>7133</v>
      </c>
      <c r="F102" s="13">
        <v>6412</v>
      </c>
      <c r="G102" s="13">
        <f t="shared" si="6"/>
        <v>90</v>
      </c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1.25">
      <c r="A103" s="127" t="s">
        <v>101</v>
      </c>
      <c r="B103" s="116">
        <v>48</v>
      </c>
      <c r="C103" s="109"/>
      <c r="D103" s="109"/>
      <c r="E103" s="13">
        <v>7630</v>
      </c>
      <c r="F103" s="13">
        <v>7595</v>
      </c>
      <c r="G103" s="13">
        <f t="shared" si="6"/>
        <v>100</v>
      </c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22.5">
      <c r="A104" s="124" t="s">
        <v>104</v>
      </c>
      <c r="B104" s="109"/>
      <c r="C104" s="109"/>
      <c r="D104" s="109"/>
      <c r="E104" s="14">
        <f>SUM(E88:E103)</f>
        <v>208804</v>
      </c>
      <c r="F104" s="14">
        <f>SUM(F88:F103)</f>
        <v>197016</v>
      </c>
      <c r="G104" s="14">
        <f t="shared" si="6"/>
        <v>94</v>
      </c>
      <c r="H104" s="14">
        <f aca="true" t="shared" si="8" ref="H104:P104">SUM(H88:H103)</f>
        <v>0</v>
      </c>
      <c r="I104" s="14">
        <f t="shared" si="8"/>
        <v>0</v>
      </c>
      <c r="J104" s="14">
        <f t="shared" si="8"/>
        <v>0</v>
      </c>
      <c r="K104" s="14">
        <f t="shared" si="8"/>
        <v>0</v>
      </c>
      <c r="L104" s="14">
        <f t="shared" si="8"/>
        <v>0</v>
      </c>
      <c r="M104" s="14">
        <f t="shared" si="8"/>
        <v>0</v>
      </c>
      <c r="N104" s="14">
        <f t="shared" si="8"/>
        <v>0</v>
      </c>
      <c r="O104" s="14">
        <f t="shared" si="8"/>
        <v>0</v>
      </c>
      <c r="P104" s="14">
        <f t="shared" si="8"/>
        <v>0</v>
      </c>
    </row>
    <row r="105" spans="1:16" ht="11.25">
      <c r="A105" s="127" t="s">
        <v>29</v>
      </c>
      <c r="B105" s="116" t="s">
        <v>29</v>
      </c>
      <c r="C105" s="109"/>
      <c r="D105" s="109"/>
      <c r="E105" s="13">
        <v>3929</v>
      </c>
      <c r="F105" s="13">
        <v>3250</v>
      </c>
      <c r="G105" s="13">
        <f t="shared" si="6"/>
        <v>83</v>
      </c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1.25">
      <c r="A106" s="128" t="s">
        <v>40</v>
      </c>
      <c r="B106" s="90" t="s">
        <v>40</v>
      </c>
      <c r="C106" s="109"/>
      <c r="D106" s="109"/>
      <c r="E106" s="13">
        <v>4686</v>
      </c>
      <c r="F106" s="13">
        <v>3146</v>
      </c>
      <c r="G106" s="13">
        <f t="shared" si="6"/>
        <v>67</v>
      </c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1.25">
      <c r="A107" s="128" t="s">
        <v>30</v>
      </c>
      <c r="B107" s="90" t="s">
        <v>30</v>
      </c>
      <c r="C107" s="109"/>
      <c r="D107" s="109"/>
      <c r="E107" s="13">
        <v>7552</v>
      </c>
      <c r="F107" s="13">
        <v>5890</v>
      </c>
      <c r="G107" s="13">
        <f t="shared" si="6"/>
        <v>78</v>
      </c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1.25">
      <c r="A108" s="128" t="s">
        <v>69</v>
      </c>
      <c r="B108" s="90">
        <v>6</v>
      </c>
      <c r="C108" s="109"/>
      <c r="D108" s="109"/>
      <c r="E108" s="13">
        <v>12135</v>
      </c>
      <c r="F108" s="13">
        <v>12135</v>
      </c>
      <c r="G108" s="13">
        <f t="shared" si="6"/>
        <v>100</v>
      </c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1.25">
      <c r="A109" s="128" t="s">
        <v>31</v>
      </c>
      <c r="B109" s="90" t="s">
        <v>31</v>
      </c>
      <c r="C109" s="109"/>
      <c r="D109" s="109"/>
      <c r="E109" s="13">
        <v>5952</v>
      </c>
      <c r="F109" s="13">
        <v>4911</v>
      </c>
      <c r="G109" s="13">
        <f t="shared" si="6"/>
        <v>83</v>
      </c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1.25">
      <c r="A110" s="128" t="s">
        <v>91</v>
      </c>
      <c r="B110" s="90">
        <v>8</v>
      </c>
      <c r="C110" s="109"/>
      <c r="D110" s="109"/>
      <c r="E110" s="13">
        <v>4385</v>
      </c>
      <c r="F110" s="13">
        <v>4385</v>
      </c>
      <c r="G110" s="13">
        <f t="shared" si="6"/>
        <v>100</v>
      </c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1.25">
      <c r="A111" s="128" t="s">
        <v>65</v>
      </c>
      <c r="B111" s="90">
        <v>10</v>
      </c>
      <c r="C111" s="109"/>
      <c r="D111" s="109"/>
      <c r="E111" s="13">
        <v>15093</v>
      </c>
      <c r="F111" s="13">
        <v>14731</v>
      </c>
      <c r="G111" s="13">
        <f t="shared" si="6"/>
        <v>98</v>
      </c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1.25">
      <c r="A112" s="128" t="s">
        <v>92</v>
      </c>
      <c r="B112" s="90">
        <v>11</v>
      </c>
      <c r="C112" s="109"/>
      <c r="D112" s="109"/>
      <c r="E112" s="13">
        <v>11450</v>
      </c>
      <c r="F112" s="13">
        <v>9600</v>
      </c>
      <c r="G112" s="13">
        <f t="shared" si="6"/>
        <v>84</v>
      </c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1.25">
      <c r="A113" s="128" t="s">
        <v>93</v>
      </c>
      <c r="B113" s="90">
        <v>12</v>
      </c>
      <c r="C113" s="109"/>
      <c r="D113" s="109"/>
      <c r="E113" s="13">
        <v>11849</v>
      </c>
      <c r="F113" s="13">
        <v>11590</v>
      </c>
      <c r="G113" s="13">
        <f t="shared" si="6"/>
        <v>98</v>
      </c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1.25">
      <c r="A114" s="128" t="s">
        <v>70</v>
      </c>
      <c r="B114" s="90">
        <v>13</v>
      </c>
      <c r="C114" s="109"/>
      <c r="D114" s="109"/>
      <c r="E114" s="13">
        <v>7960</v>
      </c>
      <c r="F114" s="13">
        <v>7960</v>
      </c>
      <c r="G114" s="13">
        <f t="shared" si="6"/>
        <v>100</v>
      </c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1.25">
      <c r="A115" s="128" t="s">
        <v>56</v>
      </c>
      <c r="B115" s="90">
        <v>14</v>
      </c>
      <c r="C115" s="109"/>
      <c r="D115" s="109"/>
      <c r="E115" s="13">
        <v>6124</v>
      </c>
      <c r="F115" s="13">
        <v>6019</v>
      </c>
      <c r="G115" s="13">
        <f t="shared" si="6"/>
        <v>98</v>
      </c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1.25">
      <c r="A116" s="128" t="s">
        <v>71</v>
      </c>
      <c r="B116" s="90">
        <v>16</v>
      </c>
      <c r="C116" s="109"/>
      <c r="D116" s="109"/>
      <c r="E116" s="13">
        <v>4780</v>
      </c>
      <c r="F116" s="13">
        <v>4480</v>
      </c>
      <c r="G116" s="13">
        <f t="shared" si="6"/>
        <v>94</v>
      </c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1.25">
      <c r="A117" s="128" t="s">
        <v>72</v>
      </c>
      <c r="B117" s="90">
        <v>17</v>
      </c>
      <c r="C117" s="109"/>
      <c r="D117" s="109"/>
      <c r="E117" s="13">
        <v>3231</v>
      </c>
      <c r="F117" s="13">
        <v>2548</v>
      </c>
      <c r="G117" s="13">
        <f t="shared" si="6"/>
        <v>79</v>
      </c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1.25">
      <c r="A118" s="128" t="s">
        <v>73</v>
      </c>
      <c r="B118" s="90">
        <v>18</v>
      </c>
      <c r="C118" s="109"/>
      <c r="D118" s="109"/>
      <c r="E118" s="13">
        <v>3627</v>
      </c>
      <c r="F118" s="13">
        <v>3627</v>
      </c>
      <c r="G118" s="13">
        <f t="shared" si="6"/>
        <v>100</v>
      </c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1.25">
      <c r="A119" s="128" t="s">
        <v>127</v>
      </c>
      <c r="B119" s="90" t="s">
        <v>32</v>
      </c>
      <c r="C119" s="109"/>
      <c r="D119" s="109"/>
      <c r="E119" s="13">
        <v>10444</v>
      </c>
      <c r="F119" s="13">
        <v>7939</v>
      </c>
      <c r="G119" s="13">
        <f t="shared" si="6"/>
        <v>76</v>
      </c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1.25">
      <c r="A120" s="128" t="s">
        <v>74</v>
      </c>
      <c r="B120" s="90">
        <v>20</v>
      </c>
      <c r="C120" s="109"/>
      <c r="D120" s="109"/>
      <c r="E120" s="13">
        <v>5958</v>
      </c>
      <c r="F120" s="13">
        <v>5908</v>
      </c>
      <c r="G120" s="13">
        <f t="shared" si="6"/>
        <v>99</v>
      </c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1.25">
      <c r="A121" s="128" t="s">
        <v>75</v>
      </c>
      <c r="B121" s="90">
        <v>21</v>
      </c>
      <c r="C121" s="109"/>
      <c r="D121" s="109"/>
      <c r="E121" s="13">
        <v>8563</v>
      </c>
      <c r="F121" s="13">
        <v>8535</v>
      </c>
      <c r="G121" s="13">
        <f t="shared" si="6"/>
        <v>100</v>
      </c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1.25">
      <c r="A122" s="128" t="s">
        <v>76</v>
      </c>
      <c r="B122" s="90">
        <v>23</v>
      </c>
      <c r="C122" s="109"/>
      <c r="D122" s="109"/>
      <c r="E122" s="13">
        <v>10498</v>
      </c>
      <c r="F122" s="13">
        <v>9498</v>
      </c>
      <c r="G122" s="13">
        <f t="shared" si="6"/>
        <v>90</v>
      </c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1.25">
      <c r="A123" s="128" t="s">
        <v>77</v>
      </c>
      <c r="B123" s="90">
        <v>26</v>
      </c>
      <c r="C123" s="109"/>
      <c r="D123" s="109"/>
      <c r="E123" s="13">
        <v>5328</v>
      </c>
      <c r="F123" s="13">
        <v>5328</v>
      </c>
      <c r="G123" s="13">
        <f t="shared" si="6"/>
        <v>100</v>
      </c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1.25">
      <c r="A124" s="128" t="s">
        <v>33</v>
      </c>
      <c r="B124" s="90" t="s">
        <v>33</v>
      </c>
      <c r="C124" s="109"/>
      <c r="D124" s="109"/>
      <c r="E124" s="13">
        <v>2360</v>
      </c>
      <c r="F124" s="13">
        <v>2360</v>
      </c>
      <c r="G124" s="13">
        <f t="shared" si="6"/>
        <v>100</v>
      </c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1.25">
      <c r="A125" s="128" t="s">
        <v>78</v>
      </c>
      <c r="B125" s="90">
        <v>28</v>
      </c>
      <c r="C125" s="109"/>
      <c r="D125" s="109"/>
      <c r="E125" s="13">
        <v>5500</v>
      </c>
      <c r="F125" s="13">
        <v>3250</v>
      </c>
      <c r="G125" s="13">
        <f t="shared" si="6"/>
        <v>59</v>
      </c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1.25">
      <c r="A126" s="128" t="s">
        <v>79</v>
      </c>
      <c r="B126" s="90">
        <v>29</v>
      </c>
      <c r="C126" s="109"/>
      <c r="D126" s="109"/>
      <c r="E126" s="13">
        <v>9875</v>
      </c>
      <c r="F126" s="13">
        <v>8330</v>
      </c>
      <c r="G126" s="13">
        <f t="shared" si="6"/>
        <v>84</v>
      </c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1.25">
      <c r="A127" s="128" t="s">
        <v>94</v>
      </c>
      <c r="B127" s="90">
        <v>31</v>
      </c>
      <c r="C127" s="109"/>
      <c r="D127" s="109"/>
      <c r="E127" s="13">
        <v>8797</v>
      </c>
      <c r="F127" s="13">
        <v>6147</v>
      </c>
      <c r="G127" s="13">
        <f t="shared" si="6"/>
        <v>70</v>
      </c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1.25">
      <c r="A128" s="128" t="s">
        <v>80</v>
      </c>
      <c r="B128" s="90">
        <v>33</v>
      </c>
      <c r="C128" s="109"/>
      <c r="D128" s="109"/>
      <c r="E128" s="13">
        <v>5470</v>
      </c>
      <c r="F128" s="13">
        <v>3609</v>
      </c>
      <c r="G128" s="13">
        <f t="shared" si="6"/>
        <v>66</v>
      </c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1.25">
      <c r="A129" s="128" t="s">
        <v>81</v>
      </c>
      <c r="B129" s="90">
        <v>34</v>
      </c>
      <c r="C129" s="109"/>
      <c r="D129" s="109"/>
      <c r="E129" s="13">
        <v>8253</v>
      </c>
      <c r="F129" s="13">
        <v>6553</v>
      </c>
      <c r="G129" s="13">
        <f t="shared" si="6"/>
        <v>79</v>
      </c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1.25">
      <c r="A130" s="128" t="s">
        <v>82</v>
      </c>
      <c r="B130" s="90">
        <v>35</v>
      </c>
      <c r="C130" s="109"/>
      <c r="D130" s="109"/>
      <c r="E130" s="13">
        <v>18348</v>
      </c>
      <c r="F130" s="13">
        <v>15120</v>
      </c>
      <c r="G130" s="13">
        <f t="shared" si="6"/>
        <v>82</v>
      </c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1.25">
      <c r="A131" s="128" t="s">
        <v>124</v>
      </c>
      <c r="B131" s="90" t="s">
        <v>36</v>
      </c>
      <c r="C131" s="109"/>
      <c r="D131" s="109"/>
      <c r="E131" s="13">
        <v>9070</v>
      </c>
      <c r="F131" s="13">
        <v>7820</v>
      </c>
      <c r="G131" s="13">
        <f t="shared" si="6"/>
        <v>86</v>
      </c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1.25">
      <c r="A132" s="128" t="s">
        <v>83</v>
      </c>
      <c r="B132" s="90">
        <v>37</v>
      </c>
      <c r="C132" s="109"/>
      <c r="D132" s="109"/>
      <c r="E132" s="13">
        <v>4609</v>
      </c>
      <c r="F132" s="13">
        <v>4023</v>
      </c>
      <c r="G132" s="13">
        <f t="shared" si="6"/>
        <v>87</v>
      </c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1.25">
      <c r="A133" s="128" t="s">
        <v>84</v>
      </c>
      <c r="B133" s="90">
        <v>39</v>
      </c>
      <c r="C133" s="109"/>
      <c r="D133" s="109"/>
      <c r="E133" s="13">
        <v>6951</v>
      </c>
      <c r="F133" s="13">
        <v>3955</v>
      </c>
      <c r="G133" s="13">
        <f t="shared" si="6"/>
        <v>57</v>
      </c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1.25">
      <c r="A134" s="128" t="s">
        <v>85</v>
      </c>
      <c r="B134" s="90">
        <v>40</v>
      </c>
      <c r="C134" s="109"/>
      <c r="D134" s="109"/>
      <c r="E134" s="13">
        <v>7896</v>
      </c>
      <c r="F134" s="13">
        <v>7296</v>
      </c>
      <c r="G134" s="13">
        <f t="shared" si="6"/>
        <v>92</v>
      </c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1.25">
      <c r="A135" s="128" t="s">
        <v>125</v>
      </c>
      <c r="B135" s="90" t="s">
        <v>46</v>
      </c>
      <c r="C135" s="109"/>
      <c r="D135" s="109"/>
      <c r="E135" s="13">
        <v>9848</v>
      </c>
      <c r="F135" s="13">
        <v>8802</v>
      </c>
      <c r="G135" s="13">
        <f t="shared" si="6"/>
        <v>89</v>
      </c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1.25">
      <c r="A136" s="128" t="s">
        <v>95</v>
      </c>
      <c r="B136" s="90">
        <v>42</v>
      </c>
      <c r="C136" s="109"/>
      <c r="D136" s="109"/>
      <c r="E136" s="13">
        <v>15067</v>
      </c>
      <c r="F136" s="13">
        <v>14270</v>
      </c>
      <c r="G136" s="13">
        <f t="shared" si="6"/>
        <v>95</v>
      </c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1.25">
      <c r="A137" s="128" t="s">
        <v>96</v>
      </c>
      <c r="B137" s="90">
        <v>43</v>
      </c>
      <c r="C137" s="109"/>
      <c r="D137" s="109"/>
      <c r="E137" s="13">
        <v>13691</v>
      </c>
      <c r="F137" s="13">
        <v>10001</v>
      </c>
      <c r="G137" s="13">
        <f aca="true" t="shared" si="9" ref="G137:G202">F137/E137*100</f>
        <v>73</v>
      </c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1.25">
      <c r="A138" s="128" t="s">
        <v>97</v>
      </c>
      <c r="B138" s="90">
        <v>44</v>
      </c>
      <c r="C138" s="109"/>
      <c r="D138" s="109"/>
      <c r="E138" s="13">
        <v>11167</v>
      </c>
      <c r="F138" s="13">
        <v>11167</v>
      </c>
      <c r="G138" s="13">
        <f t="shared" si="9"/>
        <v>100</v>
      </c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1.25">
      <c r="A139" s="128" t="s">
        <v>98</v>
      </c>
      <c r="B139" s="90">
        <v>45</v>
      </c>
      <c r="C139" s="109"/>
      <c r="D139" s="109"/>
      <c r="E139" s="13">
        <v>8513</v>
      </c>
      <c r="F139" s="13">
        <v>6451</v>
      </c>
      <c r="G139" s="13">
        <f t="shared" si="9"/>
        <v>76</v>
      </c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1.25">
      <c r="A140" s="128" t="s">
        <v>99</v>
      </c>
      <c r="B140" s="90">
        <v>46</v>
      </c>
      <c r="C140" s="109"/>
      <c r="D140" s="109"/>
      <c r="E140" s="13">
        <v>13778</v>
      </c>
      <c r="F140" s="13">
        <v>13645</v>
      </c>
      <c r="G140" s="13">
        <f t="shared" si="9"/>
        <v>99</v>
      </c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1.25">
      <c r="A141" s="128" t="s">
        <v>100</v>
      </c>
      <c r="B141" s="90">
        <v>47</v>
      </c>
      <c r="C141" s="109"/>
      <c r="D141" s="109"/>
      <c r="E141" s="13">
        <v>18343</v>
      </c>
      <c r="F141" s="13">
        <v>17893</v>
      </c>
      <c r="G141" s="13">
        <f t="shared" si="9"/>
        <v>98</v>
      </c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1.25">
      <c r="A142" s="128" t="s">
        <v>101</v>
      </c>
      <c r="B142" s="90">
        <v>48</v>
      </c>
      <c r="C142" s="109"/>
      <c r="D142" s="109"/>
      <c r="E142" s="13">
        <v>5617</v>
      </c>
      <c r="F142" s="13">
        <v>3460</v>
      </c>
      <c r="G142" s="13">
        <f t="shared" si="9"/>
        <v>62</v>
      </c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22.5">
      <c r="A143" s="124" t="s">
        <v>105</v>
      </c>
      <c r="B143" s="109"/>
      <c r="C143" s="109"/>
      <c r="D143" s="109"/>
      <c r="E143" s="14">
        <f>SUM(E105:E142)</f>
        <v>326697</v>
      </c>
      <c r="F143" s="14">
        <f aca="true" t="shared" si="10" ref="F143:P143">SUM(F105:F142)</f>
        <v>285632</v>
      </c>
      <c r="G143" s="14">
        <f t="shared" si="9"/>
        <v>87</v>
      </c>
      <c r="H143" s="14">
        <f t="shared" si="10"/>
        <v>0</v>
      </c>
      <c r="I143" s="14">
        <f t="shared" si="10"/>
        <v>0</v>
      </c>
      <c r="J143" s="14">
        <f t="shared" si="10"/>
        <v>0</v>
      </c>
      <c r="K143" s="14">
        <f t="shared" si="10"/>
        <v>0</v>
      </c>
      <c r="L143" s="14">
        <f t="shared" si="10"/>
        <v>0</v>
      </c>
      <c r="M143" s="14">
        <f t="shared" si="10"/>
        <v>0</v>
      </c>
      <c r="N143" s="14">
        <f>SUM(N105:N142)</f>
        <v>0</v>
      </c>
      <c r="O143" s="14">
        <f t="shared" si="10"/>
        <v>0</v>
      </c>
      <c r="P143" s="14">
        <f t="shared" si="10"/>
        <v>0</v>
      </c>
    </row>
    <row r="144" spans="1:16" ht="11.25">
      <c r="A144" s="128" t="s">
        <v>40</v>
      </c>
      <c r="B144" s="90" t="s">
        <v>40</v>
      </c>
      <c r="C144" s="13"/>
      <c r="D144" s="13"/>
      <c r="E144" s="13">
        <v>136978</v>
      </c>
      <c r="F144" s="13">
        <v>136373</v>
      </c>
      <c r="G144" s="13">
        <f t="shared" si="9"/>
        <v>100</v>
      </c>
      <c r="H144" s="13">
        <v>102686</v>
      </c>
      <c r="I144" s="13">
        <v>8411</v>
      </c>
      <c r="J144" s="13">
        <v>18818</v>
      </c>
      <c r="K144" s="13">
        <v>2082</v>
      </c>
      <c r="L144" s="13"/>
      <c r="M144" s="13"/>
      <c r="N144" s="13">
        <v>4376</v>
      </c>
      <c r="O144" s="13"/>
      <c r="P144" s="13"/>
    </row>
    <row r="145" spans="1:16" ht="11.25">
      <c r="A145" s="128" t="s">
        <v>30</v>
      </c>
      <c r="B145" s="90" t="s">
        <v>30</v>
      </c>
      <c r="C145" s="13"/>
      <c r="D145" s="13"/>
      <c r="E145" s="13">
        <v>86272</v>
      </c>
      <c r="F145" s="13">
        <v>82950</v>
      </c>
      <c r="G145" s="13">
        <f t="shared" si="9"/>
        <v>96</v>
      </c>
      <c r="H145" s="13">
        <v>56476</v>
      </c>
      <c r="I145" s="13">
        <v>4247</v>
      </c>
      <c r="J145" s="13">
        <v>10484</v>
      </c>
      <c r="K145" s="13">
        <v>1494</v>
      </c>
      <c r="L145" s="13">
        <v>4791</v>
      </c>
      <c r="M145" s="13"/>
      <c r="N145" s="13">
        <v>2461</v>
      </c>
      <c r="O145" s="13"/>
      <c r="P145" s="13"/>
    </row>
    <row r="146" spans="1:16" ht="11.25">
      <c r="A146" s="128" t="s">
        <v>69</v>
      </c>
      <c r="B146" s="90">
        <v>6</v>
      </c>
      <c r="C146" s="13"/>
      <c r="D146" s="13"/>
      <c r="E146" s="13">
        <v>194920</v>
      </c>
      <c r="F146" s="13">
        <v>192951</v>
      </c>
      <c r="G146" s="13">
        <f t="shared" si="9"/>
        <v>99</v>
      </c>
      <c r="H146" s="13">
        <v>131493</v>
      </c>
      <c r="I146" s="13">
        <v>9195</v>
      </c>
      <c r="J146" s="13">
        <v>21269</v>
      </c>
      <c r="K146" s="13">
        <v>2697</v>
      </c>
      <c r="L146" s="13">
        <v>13184</v>
      </c>
      <c r="M146" s="13">
        <v>1700</v>
      </c>
      <c r="N146" s="13">
        <v>6746</v>
      </c>
      <c r="O146" s="13"/>
      <c r="P146" s="13"/>
    </row>
    <row r="147" spans="1:16" ht="11.25">
      <c r="A147" s="128" t="s">
        <v>31</v>
      </c>
      <c r="B147" s="90" t="s">
        <v>31</v>
      </c>
      <c r="C147" s="13"/>
      <c r="D147" s="13"/>
      <c r="E147" s="13">
        <v>95624</v>
      </c>
      <c r="F147" s="13">
        <v>94434</v>
      </c>
      <c r="G147" s="13">
        <f t="shared" si="9"/>
        <v>99</v>
      </c>
      <c r="H147" s="13">
        <v>69149</v>
      </c>
      <c r="I147" s="13">
        <v>5842</v>
      </c>
      <c r="J147" s="13">
        <v>12541</v>
      </c>
      <c r="K147" s="13">
        <v>1774</v>
      </c>
      <c r="L147" s="13">
        <v>2254</v>
      </c>
      <c r="M147" s="13"/>
      <c r="N147" s="13">
        <v>2875</v>
      </c>
      <c r="O147" s="13"/>
      <c r="P147" s="13"/>
    </row>
    <row r="148" spans="1:16" ht="11.25">
      <c r="A148" s="128" t="s">
        <v>91</v>
      </c>
      <c r="B148" s="90">
        <v>8</v>
      </c>
      <c r="C148" s="13"/>
      <c r="D148" s="13"/>
      <c r="E148" s="13">
        <v>158778</v>
      </c>
      <c r="F148" s="13">
        <v>155494</v>
      </c>
      <c r="G148" s="13">
        <f t="shared" si="9"/>
        <v>98</v>
      </c>
      <c r="H148" s="13">
        <v>115577</v>
      </c>
      <c r="I148" s="13">
        <v>9548</v>
      </c>
      <c r="J148" s="13">
        <v>21099</v>
      </c>
      <c r="K148" s="13">
        <v>2347</v>
      </c>
      <c r="L148" s="13"/>
      <c r="M148" s="13"/>
      <c r="N148" s="13">
        <v>4923</v>
      </c>
      <c r="O148" s="13"/>
      <c r="P148" s="13"/>
    </row>
    <row r="149" spans="1:16" ht="11.25">
      <c r="A149" s="128" t="s">
        <v>65</v>
      </c>
      <c r="B149" s="90">
        <v>10</v>
      </c>
      <c r="C149" s="13"/>
      <c r="D149" s="13"/>
      <c r="E149" s="13">
        <v>192434</v>
      </c>
      <c r="F149" s="13">
        <v>187935</v>
      </c>
      <c r="G149" s="13">
        <f t="shared" si="9"/>
        <v>98</v>
      </c>
      <c r="H149" s="13">
        <v>121687</v>
      </c>
      <c r="I149" s="13">
        <v>7299</v>
      </c>
      <c r="J149" s="13">
        <v>20853</v>
      </c>
      <c r="K149" s="13">
        <v>3110</v>
      </c>
      <c r="L149" s="13">
        <v>21515</v>
      </c>
      <c r="M149" s="13"/>
      <c r="N149" s="13">
        <v>5470</v>
      </c>
      <c r="O149" s="13"/>
      <c r="P149" s="13"/>
    </row>
    <row r="150" spans="1:16" ht="11.25">
      <c r="A150" s="128" t="s">
        <v>92</v>
      </c>
      <c r="B150" s="90">
        <v>11</v>
      </c>
      <c r="C150" s="13"/>
      <c r="D150" s="13"/>
      <c r="E150" s="13">
        <v>115151</v>
      </c>
      <c r="F150" s="13">
        <v>110702</v>
      </c>
      <c r="G150" s="13">
        <f t="shared" si="9"/>
        <v>96</v>
      </c>
      <c r="H150" s="13">
        <v>79164</v>
      </c>
      <c r="I150" s="13">
        <v>7395</v>
      </c>
      <c r="J150" s="13">
        <v>15382</v>
      </c>
      <c r="K150" s="13">
        <v>1793</v>
      </c>
      <c r="L150" s="13">
        <v>2857</v>
      </c>
      <c r="M150" s="13"/>
      <c r="N150" s="13">
        <v>3646</v>
      </c>
      <c r="O150" s="13"/>
      <c r="P150" s="13"/>
    </row>
    <row r="151" spans="1:16" ht="11.25">
      <c r="A151" s="128" t="s">
        <v>93</v>
      </c>
      <c r="B151" s="90">
        <v>12</v>
      </c>
      <c r="C151" s="13"/>
      <c r="D151" s="13"/>
      <c r="E151" s="13">
        <v>218860</v>
      </c>
      <c r="F151" s="13">
        <v>213183</v>
      </c>
      <c r="G151" s="13">
        <f t="shared" si="9"/>
        <v>97</v>
      </c>
      <c r="H151" s="13">
        <v>145235</v>
      </c>
      <c r="I151" s="13">
        <v>12273</v>
      </c>
      <c r="J151" s="13">
        <v>27118</v>
      </c>
      <c r="K151" s="13">
        <v>2792</v>
      </c>
      <c r="L151" s="13">
        <v>11838</v>
      </c>
      <c r="M151" s="13">
        <v>1970</v>
      </c>
      <c r="N151" s="13">
        <v>6482</v>
      </c>
      <c r="O151" s="13"/>
      <c r="P151" s="13"/>
    </row>
    <row r="152" spans="1:16" ht="11.25">
      <c r="A152" s="128" t="s">
        <v>70</v>
      </c>
      <c r="B152" s="90">
        <v>13</v>
      </c>
      <c r="C152" s="13"/>
      <c r="D152" s="13"/>
      <c r="E152" s="13">
        <v>133005</v>
      </c>
      <c r="F152" s="13">
        <v>132561</v>
      </c>
      <c r="G152" s="13">
        <f t="shared" si="9"/>
        <v>100</v>
      </c>
      <c r="H152" s="13">
        <v>91678</v>
      </c>
      <c r="I152" s="13">
        <v>7545</v>
      </c>
      <c r="J152" s="13">
        <v>16723</v>
      </c>
      <c r="K152" s="13">
        <v>1466</v>
      </c>
      <c r="L152" s="13">
        <v>5290</v>
      </c>
      <c r="M152" s="13">
        <v>600</v>
      </c>
      <c r="N152" s="13">
        <v>4376</v>
      </c>
      <c r="O152" s="13"/>
      <c r="P152" s="13"/>
    </row>
    <row r="153" spans="1:16" ht="11.25">
      <c r="A153" s="128" t="s">
        <v>56</v>
      </c>
      <c r="B153" s="90">
        <v>14</v>
      </c>
      <c r="C153" s="13"/>
      <c r="D153" s="13"/>
      <c r="E153" s="13">
        <v>183598</v>
      </c>
      <c r="F153" s="13">
        <v>180019</v>
      </c>
      <c r="G153" s="13">
        <f t="shared" si="9"/>
        <v>98</v>
      </c>
      <c r="H153" s="13">
        <v>117403</v>
      </c>
      <c r="I153" s="13">
        <v>10253</v>
      </c>
      <c r="J153" s="13">
        <v>20299</v>
      </c>
      <c r="K153" s="13">
        <v>1684</v>
      </c>
      <c r="L153" s="13">
        <v>25443</v>
      </c>
      <c r="M153" s="13"/>
      <c r="N153" s="13">
        <v>4937</v>
      </c>
      <c r="O153" s="13"/>
      <c r="P153" s="13"/>
    </row>
    <row r="154" spans="1:16" ht="11.25">
      <c r="A154" s="128" t="s">
        <v>71</v>
      </c>
      <c r="B154" s="90">
        <v>16</v>
      </c>
      <c r="C154" s="13"/>
      <c r="D154" s="13"/>
      <c r="E154" s="13">
        <v>154567</v>
      </c>
      <c r="F154" s="13">
        <v>150577</v>
      </c>
      <c r="G154" s="13">
        <f t="shared" si="9"/>
        <v>97</v>
      </c>
      <c r="H154" s="13">
        <v>99599</v>
      </c>
      <c r="I154" s="13">
        <v>7441</v>
      </c>
      <c r="J154" s="13">
        <v>17766</v>
      </c>
      <c r="K154" s="13">
        <v>1212</v>
      </c>
      <c r="L154" s="13">
        <v>8379</v>
      </c>
      <c r="M154" s="13">
        <v>500</v>
      </c>
      <c r="N154" s="13">
        <v>4558</v>
      </c>
      <c r="O154" s="13"/>
      <c r="P154" s="13"/>
    </row>
    <row r="155" spans="1:16" ht="15" customHeight="1">
      <c r="A155" s="128" t="s">
        <v>72</v>
      </c>
      <c r="B155" s="90">
        <v>17</v>
      </c>
      <c r="C155" s="13"/>
      <c r="D155" s="13"/>
      <c r="E155" s="13">
        <v>166388</v>
      </c>
      <c r="F155" s="13">
        <v>158473</v>
      </c>
      <c r="G155" s="13">
        <f t="shared" si="9"/>
        <v>95</v>
      </c>
      <c r="H155" s="13">
        <v>106563</v>
      </c>
      <c r="I155" s="13">
        <v>8800</v>
      </c>
      <c r="J155" s="13">
        <v>19356</v>
      </c>
      <c r="K155" s="13">
        <v>1087</v>
      </c>
      <c r="L155" s="13">
        <v>8626</v>
      </c>
      <c r="M155" s="13">
        <v>2573</v>
      </c>
      <c r="N155" s="13">
        <v>4695</v>
      </c>
      <c r="O155" s="13"/>
      <c r="P155" s="13"/>
    </row>
    <row r="156" spans="1:16" ht="13.5" customHeight="1">
      <c r="A156" s="128" t="s">
        <v>73</v>
      </c>
      <c r="B156" s="90">
        <v>18</v>
      </c>
      <c r="C156" s="13"/>
      <c r="D156" s="13"/>
      <c r="E156" s="13">
        <v>213840</v>
      </c>
      <c r="F156" s="13">
        <v>209205</v>
      </c>
      <c r="G156" s="13">
        <f>F156/E156*100</f>
        <v>98</v>
      </c>
      <c r="H156" s="13">
        <v>153945</v>
      </c>
      <c r="I156" s="13">
        <v>10334</v>
      </c>
      <c r="J156" s="13">
        <v>25464</v>
      </c>
      <c r="K156" s="13">
        <v>2730</v>
      </c>
      <c r="L156" s="13"/>
      <c r="M156" s="13">
        <v>4342</v>
      </c>
      <c r="N156" s="13">
        <v>6290</v>
      </c>
      <c r="O156" s="13"/>
      <c r="P156" s="13"/>
    </row>
    <row r="157" spans="1:16" ht="13.5" customHeight="1">
      <c r="A157" s="128" t="s">
        <v>129</v>
      </c>
      <c r="B157" s="90" t="s">
        <v>32</v>
      </c>
      <c r="C157" s="13"/>
      <c r="D157" s="13"/>
      <c r="E157" s="13">
        <v>138933</v>
      </c>
      <c r="F157" s="13">
        <v>128352</v>
      </c>
      <c r="G157" s="13">
        <f t="shared" si="9"/>
        <v>92</v>
      </c>
      <c r="H157" s="13">
        <v>93059</v>
      </c>
      <c r="I157" s="13">
        <v>7362</v>
      </c>
      <c r="J157" s="13">
        <v>14965</v>
      </c>
      <c r="K157" s="13">
        <v>1278</v>
      </c>
      <c r="L157" s="13">
        <v>2105</v>
      </c>
      <c r="M157" s="13">
        <v>1713</v>
      </c>
      <c r="N157" s="13">
        <v>3874</v>
      </c>
      <c r="O157" s="13"/>
      <c r="P157" s="13"/>
    </row>
    <row r="158" spans="1:16" ht="11.25">
      <c r="A158" s="128" t="s">
        <v>74</v>
      </c>
      <c r="B158" s="90">
        <v>20</v>
      </c>
      <c r="C158" s="90"/>
      <c r="D158" s="90"/>
      <c r="E158" s="13">
        <v>229398</v>
      </c>
      <c r="F158" s="13">
        <v>223309</v>
      </c>
      <c r="G158" s="13">
        <f t="shared" si="9"/>
        <v>97</v>
      </c>
      <c r="H158" s="27">
        <v>106971</v>
      </c>
      <c r="I158" s="27">
        <v>8725</v>
      </c>
      <c r="J158" s="27">
        <v>19924</v>
      </c>
      <c r="K158" s="27">
        <v>2650</v>
      </c>
      <c r="L158" s="27">
        <v>9848</v>
      </c>
      <c r="M158" s="27">
        <v>5000</v>
      </c>
      <c r="N158" s="27">
        <v>4832</v>
      </c>
      <c r="O158" s="27">
        <v>58073</v>
      </c>
      <c r="P158" s="27"/>
    </row>
    <row r="159" spans="1:16" ht="11.25">
      <c r="A159" s="128" t="s">
        <v>75</v>
      </c>
      <c r="B159" s="90">
        <v>21</v>
      </c>
      <c r="C159" s="90"/>
      <c r="D159" s="90"/>
      <c r="E159" s="13">
        <v>160382</v>
      </c>
      <c r="F159" s="13">
        <v>160113</v>
      </c>
      <c r="G159" s="13">
        <f t="shared" si="9"/>
        <v>100</v>
      </c>
      <c r="H159" s="27">
        <v>113606</v>
      </c>
      <c r="I159" s="27">
        <v>9432</v>
      </c>
      <c r="J159" s="27">
        <v>21054</v>
      </c>
      <c r="K159" s="27">
        <v>2317</v>
      </c>
      <c r="L159" s="27">
        <v>2545</v>
      </c>
      <c r="M159" s="27">
        <v>1499</v>
      </c>
      <c r="N159" s="27">
        <v>5175</v>
      </c>
      <c r="O159" s="27"/>
      <c r="P159" s="27"/>
    </row>
    <row r="160" spans="1:16" ht="11.25">
      <c r="A160" s="128" t="s">
        <v>76</v>
      </c>
      <c r="B160" s="90">
        <v>23</v>
      </c>
      <c r="C160" s="90"/>
      <c r="D160" s="90"/>
      <c r="E160" s="13">
        <v>127745</v>
      </c>
      <c r="F160" s="13">
        <v>121642</v>
      </c>
      <c r="G160" s="13">
        <f t="shared" si="9"/>
        <v>95</v>
      </c>
      <c r="H160" s="13">
        <v>87624</v>
      </c>
      <c r="I160" s="13">
        <v>7215</v>
      </c>
      <c r="J160" s="13">
        <v>15807</v>
      </c>
      <c r="K160" s="13">
        <v>864</v>
      </c>
      <c r="L160" s="13">
        <v>3307</v>
      </c>
      <c r="M160" s="13"/>
      <c r="N160" s="13">
        <v>3829</v>
      </c>
      <c r="O160" s="13"/>
      <c r="P160" s="13"/>
    </row>
    <row r="161" spans="1:16" ht="11.25">
      <c r="A161" s="128" t="s">
        <v>77</v>
      </c>
      <c r="B161" s="90">
        <v>26</v>
      </c>
      <c r="C161" s="90"/>
      <c r="D161" s="90"/>
      <c r="E161" s="13">
        <v>126789</v>
      </c>
      <c r="F161" s="13">
        <v>125926</v>
      </c>
      <c r="G161" s="13">
        <f t="shared" si="9"/>
        <v>99</v>
      </c>
      <c r="H161" s="13">
        <v>89044</v>
      </c>
      <c r="I161" s="13">
        <v>6400</v>
      </c>
      <c r="J161" s="13">
        <v>15592</v>
      </c>
      <c r="K161" s="13">
        <v>1124</v>
      </c>
      <c r="L161" s="13">
        <v>7161</v>
      </c>
      <c r="M161" s="13"/>
      <c r="N161" s="13">
        <v>3829</v>
      </c>
      <c r="O161" s="13"/>
      <c r="P161" s="13"/>
    </row>
    <row r="162" spans="1:16" ht="11.25">
      <c r="A162" s="128" t="s">
        <v>33</v>
      </c>
      <c r="B162" s="90" t="s">
        <v>33</v>
      </c>
      <c r="C162" s="90"/>
      <c r="D162" s="90"/>
      <c r="E162" s="13">
        <v>86676</v>
      </c>
      <c r="F162" s="13">
        <v>86246</v>
      </c>
      <c r="G162" s="13">
        <f>F162/E162*100</f>
        <v>100</v>
      </c>
      <c r="H162" s="13">
        <v>58763</v>
      </c>
      <c r="I162" s="13">
        <v>4918</v>
      </c>
      <c r="J162" s="13">
        <v>10830</v>
      </c>
      <c r="K162" s="13">
        <v>0</v>
      </c>
      <c r="L162" s="13">
        <v>5000</v>
      </c>
      <c r="M162" s="13"/>
      <c r="N162" s="13">
        <v>2735</v>
      </c>
      <c r="O162" s="13"/>
      <c r="P162" s="13"/>
    </row>
    <row r="163" spans="1:16" ht="11.25">
      <c r="A163" s="128" t="s">
        <v>78</v>
      </c>
      <c r="B163" s="90">
        <v>28</v>
      </c>
      <c r="C163" s="90"/>
      <c r="D163" s="90"/>
      <c r="E163" s="13">
        <v>147820</v>
      </c>
      <c r="F163" s="13">
        <v>147491</v>
      </c>
      <c r="G163" s="13">
        <f t="shared" si="9"/>
        <v>100</v>
      </c>
      <c r="H163" s="13">
        <v>109083</v>
      </c>
      <c r="I163" s="13">
        <v>7779</v>
      </c>
      <c r="J163" s="13">
        <v>18481</v>
      </c>
      <c r="K163" s="13">
        <v>1178</v>
      </c>
      <c r="L163" s="13">
        <v>5594</v>
      </c>
      <c r="M163" s="13"/>
      <c r="N163" s="13">
        <v>4376</v>
      </c>
      <c r="O163" s="13"/>
      <c r="P163" s="13"/>
    </row>
    <row r="164" spans="1:16" ht="11.25">
      <c r="A164" s="128" t="s">
        <v>79</v>
      </c>
      <c r="B164" s="90">
        <v>29</v>
      </c>
      <c r="C164" s="90"/>
      <c r="D164" s="90"/>
      <c r="E164" s="13">
        <v>138284</v>
      </c>
      <c r="F164" s="13">
        <v>137629</v>
      </c>
      <c r="G164" s="13">
        <f t="shared" si="9"/>
        <v>100</v>
      </c>
      <c r="H164" s="13">
        <v>89436</v>
      </c>
      <c r="I164" s="13">
        <v>7229</v>
      </c>
      <c r="J164" s="13">
        <v>16488</v>
      </c>
      <c r="K164" s="13">
        <v>1315</v>
      </c>
      <c r="L164" s="13">
        <v>11980</v>
      </c>
      <c r="M164" s="13"/>
      <c r="N164" s="13">
        <v>3829</v>
      </c>
      <c r="O164" s="13"/>
      <c r="P164" s="13"/>
    </row>
    <row r="165" spans="1:16" ht="11.25">
      <c r="A165" s="128" t="s">
        <v>94</v>
      </c>
      <c r="B165" s="90">
        <v>31</v>
      </c>
      <c r="C165" s="90"/>
      <c r="D165" s="90"/>
      <c r="E165" s="13">
        <v>236265</v>
      </c>
      <c r="F165" s="13">
        <v>217377</v>
      </c>
      <c r="G165" s="13">
        <f t="shared" si="9"/>
        <v>92</v>
      </c>
      <c r="H165" s="13">
        <v>135026</v>
      </c>
      <c r="I165" s="13">
        <v>11779</v>
      </c>
      <c r="J165" s="13">
        <v>25013</v>
      </c>
      <c r="K165" s="13">
        <v>2913</v>
      </c>
      <c r="L165" s="13">
        <v>23148</v>
      </c>
      <c r="M165" s="13">
        <v>3000</v>
      </c>
      <c r="N165" s="13">
        <v>6518</v>
      </c>
      <c r="O165" s="13"/>
      <c r="P165" s="13"/>
    </row>
    <row r="166" spans="1:16" ht="11.25">
      <c r="A166" s="128" t="s">
        <v>80</v>
      </c>
      <c r="B166" s="90">
        <v>33</v>
      </c>
      <c r="C166" s="90"/>
      <c r="D166" s="90"/>
      <c r="E166" s="13">
        <v>201943</v>
      </c>
      <c r="F166" s="13">
        <v>200582</v>
      </c>
      <c r="G166" s="13">
        <f t="shared" si="9"/>
        <v>99</v>
      </c>
      <c r="H166" s="13">
        <v>152738</v>
      </c>
      <c r="I166" s="13">
        <v>10361</v>
      </c>
      <c r="J166" s="13">
        <v>23371</v>
      </c>
      <c r="K166" s="13">
        <v>2043</v>
      </c>
      <c r="L166" s="13"/>
      <c r="M166" s="13">
        <v>0</v>
      </c>
      <c r="N166" s="13">
        <v>5470</v>
      </c>
      <c r="O166" s="13"/>
      <c r="P166" s="13"/>
    </row>
    <row r="167" spans="1:16" ht="11.25">
      <c r="A167" s="128" t="s">
        <v>81</v>
      </c>
      <c r="B167" s="90">
        <v>34</v>
      </c>
      <c r="C167" s="90"/>
      <c r="D167" s="90"/>
      <c r="E167" s="13">
        <v>132225</v>
      </c>
      <c r="F167" s="13">
        <v>130365</v>
      </c>
      <c r="G167" s="13">
        <f t="shared" si="9"/>
        <v>99</v>
      </c>
      <c r="H167" s="13">
        <v>95969</v>
      </c>
      <c r="I167" s="13">
        <v>7876</v>
      </c>
      <c r="J167" s="13">
        <v>17591</v>
      </c>
      <c r="K167" s="13">
        <v>1229</v>
      </c>
      <c r="L167" s="13"/>
      <c r="M167" s="13"/>
      <c r="N167" s="13">
        <v>4201</v>
      </c>
      <c r="O167" s="13"/>
      <c r="P167" s="13"/>
    </row>
    <row r="168" spans="1:16" ht="11.25">
      <c r="A168" s="128" t="s">
        <v>82</v>
      </c>
      <c r="B168" s="90">
        <v>35</v>
      </c>
      <c r="C168" s="90"/>
      <c r="D168" s="90"/>
      <c r="E168" s="13">
        <v>174962</v>
      </c>
      <c r="F168" s="13">
        <v>171575</v>
      </c>
      <c r="G168" s="13">
        <f t="shared" si="9"/>
        <v>98</v>
      </c>
      <c r="H168" s="13">
        <v>116846</v>
      </c>
      <c r="I168" s="13">
        <v>9764</v>
      </c>
      <c r="J168" s="13">
        <v>21353</v>
      </c>
      <c r="K168" s="13">
        <v>1245</v>
      </c>
      <c r="L168" s="13">
        <v>5548</v>
      </c>
      <c r="M168" s="13">
        <v>800</v>
      </c>
      <c r="N168" s="13">
        <v>4923</v>
      </c>
      <c r="O168" s="13"/>
      <c r="P168" s="13"/>
    </row>
    <row r="169" spans="1:16" ht="11.25">
      <c r="A169" s="128" t="s">
        <v>102</v>
      </c>
      <c r="B169" s="90" t="s">
        <v>36</v>
      </c>
      <c r="C169" s="90"/>
      <c r="D169" s="90"/>
      <c r="E169" s="13">
        <v>118687</v>
      </c>
      <c r="F169" s="13">
        <v>112679</v>
      </c>
      <c r="G169" s="13">
        <f t="shared" si="9"/>
        <v>95</v>
      </c>
      <c r="H169" s="13">
        <v>79153</v>
      </c>
      <c r="I169" s="13">
        <v>6768</v>
      </c>
      <c r="J169" s="13">
        <v>15092</v>
      </c>
      <c r="K169" s="13">
        <v>1511</v>
      </c>
      <c r="L169" s="13">
        <v>2099</v>
      </c>
      <c r="M169" s="13"/>
      <c r="N169" s="13">
        <v>4313</v>
      </c>
      <c r="O169" s="13"/>
      <c r="P169" s="13"/>
    </row>
    <row r="170" spans="1:16" ht="11.25">
      <c r="A170" s="128" t="s">
        <v>84</v>
      </c>
      <c r="B170" s="90">
        <v>39</v>
      </c>
      <c r="C170" s="90"/>
      <c r="D170" s="90"/>
      <c r="E170" s="13">
        <v>270876</v>
      </c>
      <c r="F170" s="13">
        <v>257917</v>
      </c>
      <c r="G170" s="13">
        <f t="shared" si="9"/>
        <v>95</v>
      </c>
      <c r="H170" s="13">
        <v>157171</v>
      </c>
      <c r="I170" s="13">
        <v>11099</v>
      </c>
      <c r="J170" s="13">
        <v>26546</v>
      </c>
      <c r="K170" s="13">
        <v>2581</v>
      </c>
      <c r="L170" s="13"/>
      <c r="M170" s="13">
        <v>51500</v>
      </c>
      <c r="N170" s="13">
        <v>6520</v>
      </c>
      <c r="O170" s="13"/>
      <c r="P170" s="13"/>
    </row>
    <row r="171" spans="1:16" ht="11.25">
      <c r="A171" s="128" t="s">
        <v>85</v>
      </c>
      <c r="B171" s="90">
        <v>40</v>
      </c>
      <c r="C171" s="90"/>
      <c r="D171" s="90"/>
      <c r="E171" s="13">
        <v>249967</v>
      </c>
      <c r="F171" s="13">
        <v>238214</v>
      </c>
      <c r="G171" s="13">
        <f t="shared" si="9"/>
        <v>95</v>
      </c>
      <c r="H171" s="13">
        <v>152609</v>
      </c>
      <c r="I171" s="13">
        <v>11906</v>
      </c>
      <c r="J171" s="13">
        <v>26880</v>
      </c>
      <c r="K171" s="13">
        <v>3294</v>
      </c>
      <c r="L171" s="13">
        <v>19014</v>
      </c>
      <c r="M171" s="13">
        <v>3220</v>
      </c>
      <c r="N171" s="13">
        <v>7111</v>
      </c>
      <c r="O171" s="13"/>
      <c r="P171" s="13"/>
    </row>
    <row r="172" spans="1:16" ht="11.25">
      <c r="A172" s="128" t="s">
        <v>103</v>
      </c>
      <c r="B172" s="90" t="s">
        <v>46</v>
      </c>
      <c r="C172" s="90"/>
      <c r="D172" s="90"/>
      <c r="E172" s="13">
        <v>99690</v>
      </c>
      <c r="F172" s="13">
        <v>99526</v>
      </c>
      <c r="G172" s="13">
        <f t="shared" si="9"/>
        <v>100</v>
      </c>
      <c r="H172" s="13">
        <v>78232</v>
      </c>
      <c r="I172" s="13">
        <v>4777</v>
      </c>
      <c r="J172" s="13">
        <v>11652</v>
      </c>
      <c r="K172" s="13">
        <v>54</v>
      </c>
      <c r="L172" s="13">
        <v>1647</v>
      </c>
      <c r="M172" s="13"/>
      <c r="N172" s="13">
        <v>3163</v>
      </c>
      <c r="O172" s="13"/>
      <c r="P172" s="13"/>
    </row>
    <row r="173" spans="1:16" ht="11.25">
      <c r="A173" s="128" t="s">
        <v>95</v>
      </c>
      <c r="B173" s="90">
        <v>42</v>
      </c>
      <c r="C173" s="90"/>
      <c r="D173" s="90"/>
      <c r="E173" s="13">
        <v>164494</v>
      </c>
      <c r="F173" s="13">
        <v>154228</v>
      </c>
      <c r="G173" s="13">
        <f t="shared" si="9"/>
        <v>94</v>
      </c>
      <c r="H173" s="13">
        <v>113407</v>
      </c>
      <c r="I173" s="13">
        <v>9419</v>
      </c>
      <c r="J173" s="13">
        <v>20887</v>
      </c>
      <c r="K173" s="13">
        <v>2122</v>
      </c>
      <c r="L173" s="13">
        <v>1970</v>
      </c>
      <c r="M173" s="13"/>
      <c r="N173" s="13">
        <v>4923</v>
      </c>
      <c r="O173" s="13"/>
      <c r="P173" s="13"/>
    </row>
    <row r="174" spans="1:16" ht="11.25">
      <c r="A174" s="128" t="s">
        <v>96</v>
      </c>
      <c r="B174" s="90">
        <v>43</v>
      </c>
      <c r="C174" s="90"/>
      <c r="D174" s="90"/>
      <c r="E174" s="13">
        <v>184252</v>
      </c>
      <c r="F174" s="13">
        <v>179547</v>
      </c>
      <c r="G174" s="13">
        <f t="shared" si="9"/>
        <v>97</v>
      </c>
      <c r="H174" s="13">
        <v>123582</v>
      </c>
      <c r="I174" s="13">
        <v>10229</v>
      </c>
      <c r="J174" s="13">
        <v>22618</v>
      </c>
      <c r="K174" s="13">
        <v>1971</v>
      </c>
      <c r="L174" s="13"/>
      <c r="M174" s="13"/>
      <c r="N174" s="13">
        <v>5242</v>
      </c>
      <c r="O174" s="13"/>
      <c r="P174" s="13">
        <v>14607</v>
      </c>
    </row>
    <row r="175" spans="1:16" ht="11.25">
      <c r="A175" s="128" t="s">
        <v>97</v>
      </c>
      <c r="B175" s="90">
        <v>44</v>
      </c>
      <c r="C175" s="90"/>
      <c r="D175" s="90"/>
      <c r="E175" s="13">
        <v>156204</v>
      </c>
      <c r="F175" s="13">
        <v>151821</v>
      </c>
      <c r="G175" s="13">
        <f t="shared" si="9"/>
        <v>97</v>
      </c>
      <c r="H175" s="13">
        <v>105495</v>
      </c>
      <c r="I175" s="13">
        <v>8243</v>
      </c>
      <c r="J175" s="13">
        <v>17772</v>
      </c>
      <c r="K175" s="13">
        <v>1460</v>
      </c>
      <c r="L175" s="13">
        <v>5928</v>
      </c>
      <c r="M175" s="13">
        <v>2500</v>
      </c>
      <c r="N175" s="13">
        <v>4923</v>
      </c>
      <c r="O175" s="13"/>
      <c r="P175" s="13"/>
    </row>
    <row r="176" spans="1:16" ht="11.25">
      <c r="A176" s="128" t="s">
        <v>98</v>
      </c>
      <c r="B176" s="90">
        <v>45</v>
      </c>
      <c r="C176" s="90"/>
      <c r="D176" s="90"/>
      <c r="E176" s="13">
        <v>392547</v>
      </c>
      <c r="F176" s="13">
        <v>385947</v>
      </c>
      <c r="G176" s="13">
        <f t="shared" si="9"/>
        <v>98</v>
      </c>
      <c r="H176" s="13">
        <v>244239</v>
      </c>
      <c r="I176" s="13">
        <v>17735</v>
      </c>
      <c r="J176" s="13">
        <v>42754</v>
      </c>
      <c r="K176" s="13">
        <v>3281</v>
      </c>
      <c r="L176" s="13">
        <v>33442</v>
      </c>
      <c r="M176" s="13">
        <v>6856</v>
      </c>
      <c r="N176" s="13">
        <v>10355</v>
      </c>
      <c r="O176" s="13"/>
      <c r="P176" s="13">
        <v>13870</v>
      </c>
    </row>
    <row r="177" spans="1:16" ht="11.25">
      <c r="A177" s="128" t="s">
        <v>99</v>
      </c>
      <c r="B177" s="90">
        <v>46</v>
      </c>
      <c r="C177" s="90"/>
      <c r="D177" s="90"/>
      <c r="E177" s="13">
        <v>307685</v>
      </c>
      <c r="F177" s="13">
        <v>299683</v>
      </c>
      <c r="G177" s="13">
        <f t="shared" si="9"/>
        <v>97</v>
      </c>
      <c r="H177" s="13">
        <v>199053</v>
      </c>
      <c r="I177" s="13">
        <v>14791</v>
      </c>
      <c r="J177" s="13">
        <v>35325</v>
      </c>
      <c r="K177" s="13">
        <v>3384</v>
      </c>
      <c r="L177" s="13">
        <v>8432</v>
      </c>
      <c r="M177" s="13">
        <v>1670</v>
      </c>
      <c r="N177" s="13">
        <v>8661</v>
      </c>
      <c r="O177" s="13"/>
      <c r="P177" s="13">
        <v>20851</v>
      </c>
    </row>
    <row r="178" spans="1:16" ht="11.25">
      <c r="A178" s="128" t="s">
        <v>100</v>
      </c>
      <c r="B178" s="90">
        <v>47</v>
      </c>
      <c r="C178" s="90"/>
      <c r="D178" s="90"/>
      <c r="E178" s="13">
        <v>323041</v>
      </c>
      <c r="F178" s="13">
        <v>319386</v>
      </c>
      <c r="G178" s="13">
        <f t="shared" si="9"/>
        <v>99</v>
      </c>
      <c r="H178" s="13">
        <v>211795</v>
      </c>
      <c r="I178" s="13">
        <v>16108</v>
      </c>
      <c r="J178" s="13">
        <v>36491</v>
      </c>
      <c r="K178" s="13">
        <v>2476</v>
      </c>
      <c r="L178" s="13">
        <v>27300</v>
      </c>
      <c r="M178" s="13">
        <v>1998</v>
      </c>
      <c r="N178" s="13">
        <v>8569</v>
      </c>
      <c r="O178" s="13"/>
      <c r="P178" s="13">
        <v>10000</v>
      </c>
    </row>
    <row r="179" spans="1:16" ht="11.25">
      <c r="A179" s="128" t="s">
        <v>101</v>
      </c>
      <c r="B179" s="90">
        <v>48</v>
      </c>
      <c r="C179" s="90"/>
      <c r="D179" s="90"/>
      <c r="E179" s="13">
        <v>284067</v>
      </c>
      <c r="F179" s="13">
        <v>282167</v>
      </c>
      <c r="G179" s="13">
        <f t="shared" si="9"/>
        <v>99</v>
      </c>
      <c r="H179" s="13">
        <v>208455</v>
      </c>
      <c r="I179" s="13">
        <v>14715</v>
      </c>
      <c r="J179" s="13">
        <v>37565</v>
      </c>
      <c r="K179" s="13">
        <v>4685</v>
      </c>
      <c r="L179" s="13"/>
      <c r="M179" s="13"/>
      <c r="N179" s="13">
        <v>8894</v>
      </c>
      <c r="O179" s="13"/>
      <c r="P179" s="13"/>
    </row>
    <row r="180" spans="1:16" ht="22.5">
      <c r="A180" s="124" t="s">
        <v>89</v>
      </c>
      <c r="B180" s="109"/>
      <c r="C180" s="109"/>
      <c r="D180" s="109"/>
      <c r="E180" s="14">
        <f>SUM(E144:E179)</f>
        <v>6503347</v>
      </c>
      <c r="F180" s="14">
        <f>SUM(F144:F179)</f>
        <v>6336579</v>
      </c>
      <c r="G180" s="14">
        <f t="shared" si="9"/>
        <v>97</v>
      </c>
      <c r="H180" s="14">
        <f aca="true" t="shared" si="11" ref="H180:P180">SUM(H144:H179)</f>
        <v>4312011</v>
      </c>
      <c r="I180" s="14">
        <f t="shared" si="11"/>
        <v>333213</v>
      </c>
      <c r="J180" s="14">
        <f t="shared" si="11"/>
        <v>761223</v>
      </c>
      <c r="K180" s="14">
        <f t="shared" si="11"/>
        <v>71243</v>
      </c>
      <c r="L180" s="14">
        <f t="shared" si="11"/>
        <v>280245</v>
      </c>
      <c r="M180" s="14">
        <f t="shared" si="11"/>
        <v>91441</v>
      </c>
      <c r="N180" s="14">
        <f>SUM(N144:N179)</f>
        <v>188100</v>
      </c>
      <c r="O180" s="14">
        <f t="shared" si="11"/>
        <v>58073</v>
      </c>
      <c r="P180" s="14">
        <f t="shared" si="11"/>
        <v>59328</v>
      </c>
    </row>
    <row r="181" spans="1:16" ht="11.25">
      <c r="A181" s="127" t="s">
        <v>29</v>
      </c>
      <c r="B181" s="116" t="s">
        <v>29</v>
      </c>
      <c r="C181" s="109"/>
      <c r="D181" s="109"/>
      <c r="E181" s="13">
        <v>22851</v>
      </c>
      <c r="F181" s="13">
        <f>7125.87+1000</f>
        <v>8126</v>
      </c>
      <c r="G181" s="13">
        <f t="shared" si="9"/>
        <v>36</v>
      </c>
      <c r="I181" s="13"/>
      <c r="J181" s="13"/>
      <c r="K181" s="13"/>
      <c r="L181" s="13"/>
      <c r="M181" s="13"/>
      <c r="N181" s="13"/>
      <c r="O181" s="13"/>
      <c r="P181" s="13"/>
    </row>
    <row r="182" spans="1:16" ht="11.25">
      <c r="A182" s="128" t="s">
        <v>40</v>
      </c>
      <c r="B182" s="90" t="s">
        <v>40</v>
      </c>
      <c r="C182" s="109"/>
      <c r="D182" s="109"/>
      <c r="E182" s="13">
        <v>3000</v>
      </c>
      <c r="F182" s="13">
        <v>3000</v>
      </c>
      <c r="G182" s="13">
        <f t="shared" si="9"/>
        <v>100</v>
      </c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1.25">
      <c r="A183" s="128" t="s">
        <v>30</v>
      </c>
      <c r="B183" s="90" t="s">
        <v>30</v>
      </c>
      <c r="C183" s="109"/>
      <c r="D183" s="109"/>
      <c r="E183" s="13">
        <v>1257754</v>
      </c>
      <c r="F183" s="13">
        <v>1166203</v>
      </c>
      <c r="G183" s="13">
        <f t="shared" si="9"/>
        <v>93</v>
      </c>
      <c r="H183" s="13">
        <v>462619</v>
      </c>
      <c r="I183" s="13">
        <v>36511</v>
      </c>
      <c r="J183" s="13">
        <v>83515</v>
      </c>
      <c r="K183" s="13">
        <v>6545</v>
      </c>
      <c r="L183" s="13">
        <v>360294</v>
      </c>
      <c r="M183" s="13"/>
      <c r="N183" s="13">
        <v>17912</v>
      </c>
      <c r="O183" s="13"/>
      <c r="P183" s="13"/>
    </row>
    <row r="184" spans="1:16" ht="11.25">
      <c r="A184" s="128" t="s">
        <v>69</v>
      </c>
      <c r="B184" s="90">
        <v>6</v>
      </c>
      <c r="C184" s="109"/>
      <c r="D184" s="109"/>
      <c r="E184" s="13">
        <v>23350</v>
      </c>
      <c r="F184" s="13">
        <v>23350</v>
      </c>
      <c r="G184" s="13">
        <f t="shared" si="9"/>
        <v>100</v>
      </c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1.25">
      <c r="A185" s="128" t="s">
        <v>31</v>
      </c>
      <c r="B185" s="90" t="s">
        <v>31</v>
      </c>
      <c r="C185" s="109"/>
      <c r="D185" s="109"/>
      <c r="E185" s="13">
        <v>50450</v>
      </c>
      <c r="F185" s="13">
        <v>50345</v>
      </c>
      <c r="G185" s="13">
        <f t="shared" si="9"/>
        <v>100</v>
      </c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1.25">
      <c r="A186" s="128" t="s">
        <v>91</v>
      </c>
      <c r="B186" s="90">
        <v>8</v>
      </c>
      <c r="C186" s="109"/>
      <c r="D186" s="109"/>
      <c r="E186" s="13">
        <v>16280</v>
      </c>
      <c r="F186" s="13">
        <v>16280</v>
      </c>
      <c r="G186" s="13">
        <f t="shared" si="9"/>
        <v>100</v>
      </c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1.25">
      <c r="A187" s="128" t="s">
        <v>65</v>
      </c>
      <c r="B187" s="90">
        <v>10</v>
      </c>
      <c r="C187" s="109"/>
      <c r="D187" s="109"/>
      <c r="E187" s="13">
        <v>91477</v>
      </c>
      <c r="F187" s="13">
        <v>91236</v>
      </c>
      <c r="G187" s="13">
        <f t="shared" si="9"/>
        <v>100</v>
      </c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1.25">
      <c r="A188" s="128" t="s">
        <v>92</v>
      </c>
      <c r="B188" s="90">
        <v>11</v>
      </c>
      <c r="C188" s="109"/>
      <c r="D188" s="109"/>
      <c r="E188" s="13">
        <v>25000</v>
      </c>
      <c r="F188" s="13">
        <v>24994</v>
      </c>
      <c r="G188" s="13">
        <f t="shared" si="9"/>
        <v>100</v>
      </c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1.25">
      <c r="A189" s="128" t="s">
        <v>93</v>
      </c>
      <c r="B189" s="90">
        <v>12</v>
      </c>
      <c r="C189" s="109"/>
      <c r="D189" s="109"/>
      <c r="E189" s="13">
        <v>1343227</v>
      </c>
      <c r="F189" s="13">
        <v>1308923</v>
      </c>
      <c r="G189" s="13">
        <f t="shared" si="9"/>
        <v>97</v>
      </c>
      <c r="H189" s="13">
        <v>548466</v>
      </c>
      <c r="I189" s="13">
        <v>42999</v>
      </c>
      <c r="J189" s="13">
        <v>103773</v>
      </c>
      <c r="K189" s="13">
        <v>12551</v>
      </c>
      <c r="L189" s="13">
        <v>340607</v>
      </c>
      <c r="M189" s="13">
        <v>12593</v>
      </c>
      <c r="N189" s="13">
        <v>22558</v>
      </c>
      <c r="O189" s="13"/>
      <c r="P189" s="13"/>
    </row>
    <row r="190" spans="1:16" ht="11.25">
      <c r="A190" s="128" t="s">
        <v>70</v>
      </c>
      <c r="B190" s="90">
        <v>13</v>
      </c>
      <c r="C190" s="109"/>
      <c r="D190" s="109"/>
      <c r="E190" s="13">
        <v>4800</v>
      </c>
      <c r="F190" s="13">
        <v>4800</v>
      </c>
      <c r="G190" s="13">
        <f t="shared" si="9"/>
        <v>100</v>
      </c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1.25">
      <c r="A191" s="128" t="s">
        <v>56</v>
      </c>
      <c r="B191" s="90">
        <v>14</v>
      </c>
      <c r="C191" s="109"/>
      <c r="D191" s="109"/>
      <c r="E191" s="13">
        <v>13235</v>
      </c>
      <c r="F191" s="13">
        <v>13057</v>
      </c>
      <c r="G191" s="13">
        <f t="shared" si="9"/>
        <v>99</v>
      </c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1.25">
      <c r="A192" s="128" t="s">
        <v>71</v>
      </c>
      <c r="B192" s="90">
        <v>16</v>
      </c>
      <c r="C192" s="109"/>
      <c r="D192" s="109"/>
      <c r="E192" s="13">
        <v>36340</v>
      </c>
      <c r="F192" s="13">
        <v>36340</v>
      </c>
      <c r="G192" s="13">
        <f t="shared" si="9"/>
        <v>100</v>
      </c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4.25" customHeight="1">
      <c r="A193" s="128" t="s">
        <v>72</v>
      </c>
      <c r="B193" s="90">
        <v>17</v>
      </c>
      <c r="C193" s="109"/>
      <c r="D193" s="109"/>
      <c r="E193" s="13">
        <v>6700</v>
      </c>
      <c r="F193" s="13">
        <v>6698</v>
      </c>
      <c r="G193" s="13">
        <f t="shared" si="9"/>
        <v>100</v>
      </c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4.25" customHeight="1">
      <c r="A194" s="128" t="s">
        <v>73</v>
      </c>
      <c r="B194" s="90">
        <v>18</v>
      </c>
      <c r="C194" s="109"/>
      <c r="D194" s="109"/>
      <c r="E194" s="13">
        <v>10000</v>
      </c>
      <c r="F194" s="13">
        <v>9928</v>
      </c>
      <c r="G194" s="13">
        <f t="shared" si="9"/>
        <v>99</v>
      </c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4.25" customHeight="1">
      <c r="A195" s="128" t="s">
        <v>127</v>
      </c>
      <c r="B195" s="90" t="s">
        <v>32</v>
      </c>
      <c r="C195" s="109"/>
      <c r="D195" s="109"/>
      <c r="E195" s="13">
        <v>29160</v>
      </c>
      <c r="F195" s="13">
        <v>29105</v>
      </c>
      <c r="G195" s="13">
        <f t="shared" si="9"/>
        <v>100</v>
      </c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1.25">
      <c r="A196" s="128" t="s">
        <v>74</v>
      </c>
      <c r="B196" s="90">
        <v>20</v>
      </c>
      <c r="C196" s="109"/>
      <c r="D196" s="109"/>
      <c r="E196" s="13">
        <v>8700</v>
      </c>
      <c r="F196" s="13">
        <v>8699</v>
      </c>
      <c r="G196" s="13">
        <f t="shared" si="9"/>
        <v>100</v>
      </c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1.25">
      <c r="A197" s="128" t="s">
        <v>75</v>
      </c>
      <c r="B197" s="90">
        <v>21</v>
      </c>
      <c r="C197" s="109"/>
      <c r="D197" s="109"/>
      <c r="E197" s="13">
        <v>24800</v>
      </c>
      <c r="F197" s="13">
        <v>24641</v>
      </c>
      <c r="G197" s="13">
        <f t="shared" si="9"/>
        <v>99</v>
      </c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1.25">
      <c r="A198" s="128" t="s">
        <v>76</v>
      </c>
      <c r="B198" s="90">
        <v>23</v>
      </c>
      <c r="C198" s="109"/>
      <c r="D198" s="109"/>
      <c r="E198" s="13">
        <v>17360</v>
      </c>
      <c r="F198" s="13">
        <v>17360</v>
      </c>
      <c r="G198" s="13">
        <f t="shared" si="9"/>
        <v>100</v>
      </c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1.25">
      <c r="A199" s="128" t="s">
        <v>77</v>
      </c>
      <c r="B199" s="90">
        <v>26</v>
      </c>
      <c r="C199" s="109"/>
      <c r="D199" s="109"/>
      <c r="E199" s="13">
        <v>11340</v>
      </c>
      <c r="F199" s="13">
        <v>11335</v>
      </c>
      <c r="G199" s="13">
        <f t="shared" si="9"/>
        <v>100</v>
      </c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1.25">
      <c r="A200" s="128" t="s">
        <v>33</v>
      </c>
      <c r="B200" s="90" t="s">
        <v>33</v>
      </c>
      <c r="C200" s="109"/>
      <c r="D200" s="109"/>
      <c r="E200" s="13">
        <v>2500</v>
      </c>
      <c r="F200" s="13">
        <v>2446</v>
      </c>
      <c r="G200" s="13">
        <f t="shared" si="9"/>
        <v>98</v>
      </c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 ht="11.25">
      <c r="A201" s="128" t="s">
        <v>78</v>
      </c>
      <c r="B201" s="90">
        <v>28</v>
      </c>
      <c r="C201" s="109"/>
      <c r="D201" s="109"/>
      <c r="E201" s="13">
        <v>4200</v>
      </c>
      <c r="F201" s="13">
        <v>2700</v>
      </c>
      <c r="G201" s="13">
        <f t="shared" si="9"/>
        <v>64</v>
      </c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 ht="11.25">
      <c r="A202" s="128" t="s">
        <v>79</v>
      </c>
      <c r="B202" s="90">
        <v>29</v>
      </c>
      <c r="C202" s="109"/>
      <c r="D202" s="109"/>
      <c r="E202" s="13">
        <v>98911</v>
      </c>
      <c r="F202" s="13">
        <v>98862</v>
      </c>
      <c r="G202" s="13">
        <f t="shared" si="9"/>
        <v>100</v>
      </c>
      <c r="H202" s="13"/>
      <c r="I202" s="13"/>
      <c r="J202" s="13">
        <v>6690</v>
      </c>
      <c r="K202" s="13">
        <v>954</v>
      </c>
      <c r="L202" s="13">
        <v>25716</v>
      </c>
      <c r="M202" s="13"/>
      <c r="N202" s="13"/>
      <c r="O202" s="13"/>
      <c r="P202" s="13"/>
    </row>
    <row r="203" spans="1:16" ht="11.25">
      <c r="A203" s="128" t="s">
        <v>94</v>
      </c>
      <c r="B203" s="90">
        <v>31</v>
      </c>
      <c r="C203" s="109"/>
      <c r="D203" s="109"/>
      <c r="E203" s="13">
        <v>15460</v>
      </c>
      <c r="F203" s="13">
        <v>15249</v>
      </c>
      <c r="G203" s="13">
        <f aca="true" t="shared" si="12" ref="G203:G264">F203/E203*100</f>
        <v>99</v>
      </c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 ht="11.25">
      <c r="A204" s="128" t="s">
        <v>80</v>
      </c>
      <c r="B204" s="90">
        <v>33</v>
      </c>
      <c r="C204" s="109"/>
      <c r="D204" s="109"/>
      <c r="E204" s="13">
        <v>31940</v>
      </c>
      <c r="F204" s="13">
        <v>30411</v>
      </c>
      <c r="G204" s="13">
        <f t="shared" si="12"/>
        <v>95</v>
      </c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 ht="11.25">
      <c r="A205" s="128" t="s">
        <v>81</v>
      </c>
      <c r="B205" s="90">
        <v>34</v>
      </c>
      <c r="C205" s="109"/>
      <c r="D205" s="109"/>
      <c r="E205" s="13">
        <v>44437</v>
      </c>
      <c r="F205" s="13">
        <v>44437</v>
      </c>
      <c r="G205" s="13">
        <f t="shared" si="12"/>
        <v>100</v>
      </c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 ht="11.25">
      <c r="A206" s="128" t="s">
        <v>82</v>
      </c>
      <c r="B206" s="90">
        <v>35</v>
      </c>
      <c r="C206" s="109"/>
      <c r="D206" s="109"/>
      <c r="E206" s="13">
        <v>26560</v>
      </c>
      <c r="F206" s="13">
        <v>26560</v>
      </c>
      <c r="G206" s="13">
        <f t="shared" si="12"/>
        <v>100</v>
      </c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ht="11.25">
      <c r="A207" s="128" t="s">
        <v>124</v>
      </c>
      <c r="B207" s="90" t="s">
        <v>36</v>
      </c>
      <c r="C207" s="109"/>
      <c r="D207" s="109"/>
      <c r="E207" s="13">
        <v>36650</v>
      </c>
      <c r="F207" s="13">
        <v>36272</v>
      </c>
      <c r="G207" s="13">
        <f t="shared" si="12"/>
        <v>99</v>
      </c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 ht="11.25">
      <c r="A208" s="128" t="s">
        <v>83</v>
      </c>
      <c r="B208" s="90">
        <v>37</v>
      </c>
      <c r="C208" s="109"/>
      <c r="D208" s="109"/>
      <c r="E208" s="13">
        <v>1000</v>
      </c>
      <c r="F208" s="13">
        <v>999</v>
      </c>
      <c r="G208" s="13">
        <f t="shared" si="12"/>
        <v>100</v>
      </c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 ht="11.25">
      <c r="A209" s="128" t="s">
        <v>84</v>
      </c>
      <c r="B209" s="90">
        <v>39</v>
      </c>
      <c r="C209" s="109"/>
      <c r="D209" s="109"/>
      <c r="E209" s="13">
        <v>595692</v>
      </c>
      <c r="F209" s="13">
        <v>557894</v>
      </c>
      <c r="G209" s="13">
        <f t="shared" si="12"/>
        <v>94</v>
      </c>
      <c r="H209" s="13">
        <v>278375</v>
      </c>
      <c r="I209" s="13">
        <v>19769</v>
      </c>
      <c r="J209" s="13">
        <v>47050</v>
      </c>
      <c r="K209" s="13">
        <v>3081</v>
      </c>
      <c r="L209" s="13">
        <v>134234</v>
      </c>
      <c r="M209" s="13">
        <v>11000</v>
      </c>
      <c r="N209" s="13">
        <v>10364</v>
      </c>
      <c r="O209" s="13"/>
      <c r="P209" s="13"/>
    </row>
    <row r="210" spans="1:16" ht="11.25">
      <c r="A210" s="128" t="s">
        <v>85</v>
      </c>
      <c r="B210" s="90">
        <v>40</v>
      </c>
      <c r="C210" s="109"/>
      <c r="D210" s="109"/>
      <c r="E210" s="13">
        <v>44090</v>
      </c>
      <c r="F210" s="13">
        <v>44090</v>
      </c>
      <c r="G210" s="13">
        <f t="shared" si="12"/>
        <v>100</v>
      </c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 ht="11.25">
      <c r="A211" s="128" t="s">
        <v>125</v>
      </c>
      <c r="B211" s="90" t="s">
        <v>46</v>
      </c>
      <c r="C211" s="109"/>
      <c r="D211" s="109"/>
      <c r="E211" s="13">
        <v>1100</v>
      </c>
      <c r="F211" s="13">
        <v>1100</v>
      </c>
      <c r="G211" s="13">
        <f t="shared" si="12"/>
        <v>100</v>
      </c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 ht="11.25">
      <c r="A212" s="128" t="s">
        <v>95</v>
      </c>
      <c r="B212" s="90">
        <v>42</v>
      </c>
      <c r="C212" s="109"/>
      <c r="D212" s="109"/>
      <c r="E212" s="13">
        <v>1444142</v>
      </c>
      <c r="F212" s="13">
        <v>1385892</v>
      </c>
      <c r="G212" s="13">
        <f t="shared" si="12"/>
        <v>96</v>
      </c>
      <c r="H212" s="13">
        <v>589783</v>
      </c>
      <c r="I212" s="13">
        <v>44517</v>
      </c>
      <c r="J212" s="13">
        <v>87581</v>
      </c>
      <c r="K212" s="13">
        <v>9940</v>
      </c>
      <c r="L212" s="13">
        <v>375130</v>
      </c>
      <c r="M212" s="13">
        <v>36273</v>
      </c>
      <c r="N212" s="13">
        <v>21788</v>
      </c>
      <c r="O212" s="13">
        <v>9970</v>
      </c>
      <c r="P212" s="13"/>
    </row>
    <row r="213" spans="1:16" ht="11.25">
      <c r="A213" s="128" t="s">
        <v>96</v>
      </c>
      <c r="B213" s="90">
        <v>43</v>
      </c>
      <c r="C213" s="109"/>
      <c r="D213" s="109"/>
      <c r="E213" s="13">
        <v>58470</v>
      </c>
      <c r="F213" s="13">
        <v>58130</v>
      </c>
      <c r="G213" s="13">
        <f t="shared" si="12"/>
        <v>99</v>
      </c>
      <c r="H213" s="13"/>
      <c r="I213" s="13"/>
      <c r="J213" s="13"/>
      <c r="K213" s="13"/>
      <c r="L213" s="13"/>
      <c r="M213" s="13"/>
      <c r="N213" s="13"/>
      <c r="O213" s="13"/>
      <c r="P213" s="13">
        <v>3000</v>
      </c>
    </row>
    <row r="214" spans="1:16" ht="11.25">
      <c r="A214" s="128" t="s">
        <v>97</v>
      </c>
      <c r="B214" s="90">
        <v>44</v>
      </c>
      <c r="C214" s="109"/>
      <c r="D214" s="109"/>
      <c r="E214" s="13">
        <v>19815</v>
      </c>
      <c r="F214" s="13">
        <f>15331.32+4410.6</f>
        <v>19742</v>
      </c>
      <c r="G214" s="13">
        <f t="shared" si="12"/>
        <v>100</v>
      </c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 ht="11.25">
      <c r="A215" s="128" t="s">
        <v>98</v>
      </c>
      <c r="B215" s="90">
        <v>45</v>
      </c>
      <c r="C215" s="109"/>
      <c r="D215" s="109"/>
      <c r="E215" s="13">
        <v>6200</v>
      </c>
      <c r="F215" s="13">
        <v>6200</v>
      </c>
      <c r="G215" s="13">
        <f t="shared" si="12"/>
        <v>100</v>
      </c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 ht="11.25">
      <c r="A216" s="128" t="s">
        <v>99</v>
      </c>
      <c r="B216" s="90">
        <v>46</v>
      </c>
      <c r="C216" s="109"/>
      <c r="D216" s="109"/>
      <c r="E216" s="13">
        <v>24650</v>
      </c>
      <c r="F216" s="13">
        <v>24608</v>
      </c>
      <c r="G216" s="13">
        <f t="shared" si="12"/>
        <v>100</v>
      </c>
      <c r="H216" s="13"/>
      <c r="I216" s="13"/>
      <c r="J216" s="13"/>
      <c r="K216" s="13"/>
      <c r="L216" s="13"/>
      <c r="M216" s="13"/>
      <c r="N216" s="13"/>
      <c r="O216" s="13">
        <v>15000</v>
      </c>
      <c r="P216" s="13"/>
    </row>
    <row r="217" spans="1:16" ht="11.25">
      <c r="A217" s="128" t="s">
        <v>100</v>
      </c>
      <c r="B217" s="90">
        <v>47</v>
      </c>
      <c r="C217" s="109"/>
      <c r="D217" s="109"/>
      <c r="E217" s="13">
        <v>69525</v>
      </c>
      <c r="F217" s="13">
        <f>41121.54+27391.58</f>
        <v>68513</v>
      </c>
      <c r="G217" s="13">
        <f t="shared" si="12"/>
        <v>99</v>
      </c>
      <c r="H217" s="13"/>
      <c r="I217" s="13"/>
      <c r="J217" s="13"/>
      <c r="K217" s="13"/>
      <c r="L217" s="13"/>
      <c r="M217" s="13"/>
      <c r="N217" s="13"/>
      <c r="O217" s="13"/>
      <c r="P217" s="13">
        <v>5724</v>
      </c>
    </row>
    <row r="218" spans="1:16" ht="11.25">
      <c r="A218" s="128" t="s">
        <v>101</v>
      </c>
      <c r="B218" s="90">
        <v>48</v>
      </c>
      <c r="C218" s="109"/>
      <c r="D218" s="109"/>
      <c r="E218" s="13">
        <v>54030</v>
      </c>
      <c r="F218" s="13">
        <v>53998</v>
      </c>
      <c r="G218" s="13">
        <f t="shared" si="12"/>
        <v>100</v>
      </c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 ht="22.5">
      <c r="A219" s="124" t="s">
        <v>106</v>
      </c>
      <c r="B219" s="109"/>
      <c r="C219" s="109"/>
      <c r="D219" s="109"/>
      <c r="E219" s="14">
        <f>SUM(E181:E218)</f>
        <v>5575196</v>
      </c>
      <c r="F219" s="14">
        <f aca="true" t="shared" si="13" ref="F219:P219">SUM(F181:F218)</f>
        <v>5332523</v>
      </c>
      <c r="G219" s="14">
        <f t="shared" si="12"/>
        <v>96</v>
      </c>
      <c r="H219" s="14">
        <f>SUM(H182:H218)</f>
        <v>1879243</v>
      </c>
      <c r="I219" s="14">
        <f t="shared" si="13"/>
        <v>143796</v>
      </c>
      <c r="J219" s="14">
        <f t="shared" si="13"/>
        <v>328609</v>
      </c>
      <c r="K219" s="14">
        <f t="shared" si="13"/>
        <v>33071</v>
      </c>
      <c r="L219" s="14">
        <f t="shared" si="13"/>
        <v>1235981</v>
      </c>
      <c r="M219" s="14">
        <f t="shared" si="13"/>
        <v>59866</v>
      </c>
      <c r="N219" s="14">
        <f>SUM(N181:N218)</f>
        <v>72622</v>
      </c>
      <c r="O219" s="14">
        <f t="shared" si="13"/>
        <v>24970</v>
      </c>
      <c r="P219" s="14">
        <f t="shared" si="13"/>
        <v>8724</v>
      </c>
    </row>
    <row r="220" spans="1:16" ht="11.25">
      <c r="A220" s="128" t="s">
        <v>69</v>
      </c>
      <c r="B220" s="90">
        <v>6</v>
      </c>
      <c r="C220" s="109"/>
      <c r="D220" s="109"/>
      <c r="E220" s="27">
        <v>382998</v>
      </c>
      <c r="F220" s="27">
        <v>382454</v>
      </c>
      <c r="G220" s="14">
        <f t="shared" si="12"/>
        <v>100</v>
      </c>
      <c r="H220" s="27">
        <v>276271</v>
      </c>
      <c r="I220" s="27">
        <v>20893</v>
      </c>
      <c r="J220" s="27">
        <v>49282</v>
      </c>
      <c r="K220" s="27">
        <v>5215</v>
      </c>
      <c r="L220" s="27">
        <v>5087</v>
      </c>
      <c r="M220" s="27">
        <v>600</v>
      </c>
      <c r="N220" s="27">
        <v>21830</v>
      </c>
      <c r="O220" s="27"/>
      <c r="P220" s="27"/>
    </row>
    <row r="221" spans="1:16" ht="11.25">
      <c r="A221" s="128" t="s">
        <v>91</v>
      </c>
      <c r="B221" s="90">
        <v>8</v>
      </c>
      <c r="C221" s="109"/>
      <c r="D221" s="109"/>
      <c r="E221" s="27">
        <v>256859</v>
      </c>
      <c r="F221" s="27">
        <v>250076</v>
      </c>
      <c r="G221" s="14">
        <f t="shared" si="12"/>
        <v>97</v>
      </c>
      <c r="H221" s="27">
        <v>181028</v>
      </c>
      <c r="I221" s="27">
        <v>12134</v>
      </c>
      <c r="J221" s="27">
        <v>24236</v>
      </c>
      <c r="K221" s="27">
        <v>2241</v>
      </c>
      <c r="L221" s="27">
        <v>15176</v>
      </c>
      <c r="M221" s="27"/>
      <c r="N221" s="27">
        <v>13104</v>
      </c>
      <c r="O221" s="27"/>
      <c r="P221" s="27"/>
    </row>
    <row r="222" spans="1:16" ht="11.25">
      <c r="A222" s="128" t="s">
        <v>65</v>
      </c>
      <c r="B222" s="90">
        <v>10</v>
      </c>
      <c r="C222" s="109"/>
      <c r="D222" s="109"/>
      <c r="E222" s="27">
        <v>368814</v>
      </c>
      <c r="F222" s="27">
        <v>367397</v>
      </c>
      <c r="G222" s="14">
        <f t="shared" si="12"/>
        <v>100</v>
      </c>
      <c r="H222" s="27">
        <v>256531</v>
      </c>
      <c r="I222" s="27">
        <v>19797</v>
      </c>
      <c r="J222" s="27">
        <v>47051</v>
      </c>
      <c r="K222" s="27">
        <v>3598</v>
      </c>
      <c r="L222" s="27">
        <v>19155</v>
      </c>
      <c r="M222" s="27"/>
      <c r="N222" s="27">
        <v>17265</v>
      </c>
      <c r="O222" s="27"/>
      <c r="P222" s="27"/>
    </row>
    <row r="223" spans="1:16" ht="11.25">
      <c r="A223" s="128" t="s">
        <v>92</v>
      </c>
      <c r="B223" s="90">
        <v>11</v>
      </c>
      <c r="C223" s="109"/>
      <c r="D223" s="109"/>
      <c r="E223" s="27">
        <v>216079</v>
      </c>
      <c r="F223" s="27">
        <v>215496</v>
      </c>
      <c r="G223" s="14">
        <f t="shared" si="12"/>
        <v>100</v>
      </c>
      <c r="H223" s="27">
        <v>159792</v>
      </c>
      <c r="I223" s="27">
        <v>10852</v>
      </c>
      <c r="J223" s="27">
        <v>29227</v>
      </c>
      <c r="K223" s="27">
        <v>4187</v>
      </c>
      <c r="L223" s="27"/>
      <c r="M223" s="27"/>
      <c r="N223" s="27">
        <v>10923</v>
      </c>
      <c r="O223" s="27"/>
      <c r="P223" s="27"/>
    </row>
    <row r="224" spans="1:16" ht="13.5" customHeight="1">
      <c r="A224" s="128" t="s">
        <v>93</v>
      </c>
      <c r="B224" s="90">
        <v>12</v>
      </c>
      <c r="C224" s="109"/>
      <c r="D224" s="109"/>
      <c r="E224" s="27">
        <v>550078</v>
      </c>
      <c r="F224" s="27">
        <v>541917</v>
      </c>
      <c r="G224" s="14">
        <f t="shared" si="12"/>
        <v>99</v>
      </c>
      <c r="H224" s="27">
        <v>373043</v>
      </c>
      <c r="I224" s="27">
        <v>29421</v>
      </c>
      <c r="J224" s="27">
        <v>71255</v>
      </c>
      <c r="K224" s="27">
        <v>8416</v>
      </c>
      <c r="L224" s="27">
        <v>25542</v>
      </c>
      <c r="M224" s="27"/>
      <c r="N224" s="27">
        <v>33004</v>
      </c>
      <c r="O224" s="27"/>
      <c r="P224" s="27"/>
    </row>
    <row r="225" spans="1:16" ht="11.25">
      <c r="A225" s="128" t="s">
        <v>70</v>
      </c>
      <c r="B225" s="90">
        <v>13</v>
      </c>
      <c r="C225" s="92"/>
      <c r="D225" s="92"/>
      <c r="E225" s="27">
        <v>317585</v>
      </c>
      <c r="F225" s="27">
        <v>316954</v>
      </c>
      <c r="G225" s="14">
        <f t="shared" si="12"/>
        <v>100</v>
      </c>
      <c r="H225" s="27">
        <v>230746</v>
      </c>
      <c r="I225" s="27">
        <v>14562</v>
      </c>
      <c r="J225" s="27">
        <v>33058</v>
      </c>
      <c r="K225" s="27">
        <v>4150</v>
      </c>
      <c r="L225" s="27">
        <v>5290</v>
      </c>
      <c r="M225" s="27"/>
      <c r="N225" s="27">
        <v>21599</v>
      </c>
      <c r="O225" s="27"/>
      <c r="P225" s="27"/>
    </row>
    <row r="226" spans="1:16" ht="11.25">
      <c r="A226" s="128" t="s">
        <v>71</v>
      </c>
      <c r="B226" s="90">
        <v>16</v>
      </c>
      <c r="C226" s="92"/>
      <c r="D226" s="92"/>
      <c r="E226" s="27">
        <v>367920</v>
      </c>
      <c r="F226" s="27">
        <v>361613</v>
      </c>
      <c r="G226" s="14">
        <f t="shared" si="12"/>
        <v>98</v>
      </c>
      <c r="H226" s="27">
        <v>260715</v>
      </c>
      <c r="I226" s="27">
        <v>21648</v>
      </c>
      <c r="J226" s="27">
        <v>46824</v>
      </c>
      <c r="K226" s="27">
        <v>5588</v>
      </c>
      <c r="L226" s="27">
        <v>6201</v>
      </c>
      <c r="M226" s="27"/>
      <c r="N226" s="27">
        <v>18555</v>
      </c>
      <c r="O226" s="27"/>
      <c r="P226" s="27"/>
    </row>
    <row r="227" spans="1:16" ht="11.25">
      <c r="A227" s="128" t="s">
        <v>72</v>
      </c>
      <c r="B227" s="90">
        <v>17</v>
      </c>
      <c r="C227" s="92"/>
      <c r="D227" s="92"/>
      <c r="E227" s="27">
        <v>288027</v>
      </c>
      <c r="F227" s="27">
        <v>282544</v>
      </c>
      <c r="G227" s="14">
        <f t="shared" si="12"/>
        <v>98</v>
      </c>
      <c r="H227" s="27">
        <v>197984</v>
      </c>
      <c r="I227" s="27">
        <v>13129</v>
      </c>
      <c r="J227" s="27">
        <v>35760</v>
      </c>
      <c r="K227" s="27">
        <v>3121</v>
      </c>
      <c r="L227" s="27">
        <v>15766</v>
      </c>
      <c r="M227" s="27">
        <v>200</v>
      </c>
      <c r="N227" s="27">
        <v>13271</v>
      </c>
      <c r="O227" s="27"/>
      <c r="P227" s="27"/>
    </row>
    <row r="228" spans="1:16" ht="11.25">
      <c r="A228" s="128" t="s">
        <v>73</v>
      </c>
      <c r="B228" s="90">
        <v>18</v>
      </c>
      <c r="C228" s="92"/>
      <c r="D228" s="92"/>
      <c r="E228" s="27">
        <v>530907</v>
      </c>
      <c r="F228" s="27">
        <v>524694</v>
      </c>
      <c r="G228" s="14">
        <f t="shared" si="12"/>
        <v>99</v>
      </c>
      <c r="H228" s="27">
        <v>384441</v>
      </c>
      <c r="I228" s="27">
        <v>27603</v>
      </c>
      <c r="J228" s="27">
        <v>66021</v>
      </c>
      <c r="K228" s="27">
        <v>5222</v>
      </c>
      <c r="L228" s="27">
        <v>7320</v>
      </c>
      <c r="M228" s="27"/>
      <c r="N228" s="27">
        <v>29758</v>
      </c>
      <c r="O228" s="27"/>
      <c r="P228" s="27"/>
    </row>
    <row r="229" spans="1:16" ht="11.25">
      <c r="A229" s="128" t="s">
        <v>74</v>
      </c>
      <c r="B229" s="90">
        <v>20</v>
      </c>
      <c r="C229" s="92"/>
      <c r="D229" s="92"/>
      <c r="E229" s="27">
        <v>346733</v>
      </c>
      <c r="F229" s="27">
        <v>323224</v>
      </c>
      <c r="G229" s="14">
        <f t="shared" si="12"/>
        <v>93</v>
      </c>
      <c r="H229" s="27">
        <v>232852</v>
      </c>
      <c r="I229" s="27">
        <v>14884</v>
      </c>
      <c r="J229" s="27">
        <v>42114</v>
      </c>
      <c r="K229" s="27">
        <v>4898</v>
      </c>
      <c r="L229" s="27">
        <v>1218</v>
      </c>
      <c r="M229" s="27"/>
      <c r="N229" s="27">
        <v>23569</v>
      </c>
      <c r="O229" s="27"/>
      <c r="P229" s="27"/>
    </row>
    <row r="230" spans="1:16" ht="11.25">
      <c r="A230" s="128" t="s">
        <v>75</v>
      </c>
      <c r="B230" s="90">
        <v>21</v>
      </c>
      <c r="C230" s="92"/>
      <c r="D230" s="92"/>
      <c r="E230" s="27">
        <v>306163</v>
      </c>
      <c r="F230" s="27">
        <v>305331</v>
      </c>
      <c r="G230" s="14">
        <f t="shared" si="12"/>
        <v>100</v>
      </c>
      <c r="H230" s="27">
        <v>224888</v>
      </c>
      <c r="I230" s="27">
        <v>13156</v>
      </c>
      <c r="J230" s="27">
        <v>40012</v>
      </c>
      <c r="K230" s="27">
        <v>4570</v>
      </c>
      <c r="L230" s="27"/>
      <c r="M230" s="27"/>
      <c r="N230" s="27">
        <v>18950</v>
      </c>
      <c r="O230" s="27"/>
      <c r="P230" s="27"/>
    </row>
    <row r="231" spans="1:16" ht="11.25">
      <c r="A231" s="128" t="s">
        <v>76</v>
      </c>
      <c r="B231" s="90">
        <v>23</v>
      </c>
      <c r="C231" s="92"/>
      <c r="D231" s="92"/>
      <c r="E231" s="27">
        <v>411716</v>
      </c>
      <c r="F231" s="27">
        <v>402618</v>
      </c>
      <c r="G231" s="14">
        <f t="shared" si="12"/>
        <v>98</v>
      </c>
      <c r="H231" s="27">
        <v>297666</v>
      </c>
      <c r="I231" s="27">
        <v>23132</v>
      </c>
      <c r="J231" s="27">
        <v>51294</v>
      </c>
      <c r="K231" s="27">
        <v>2237</v>
      </c>
      <c r="L231" s="27">
        <v>6935</v>
      </c>
      <c r="M231" s="27"/>
      <c r="N231" s="27">
        <v>17567</v>
      </c>
      <c r="O231" s="27"/>
      <c r="P231" s="27"/>
    </row>
    <row r="232" spans="1:16" ht="11.25">
      <c r="A232" s="128" t="s">
        <v>77</v>
      </c>
      <c r="B232" s="90">
        <v>26</v>
      </c>
      <c r="C232" s="92"/>
      <c r="D232" s="92"/>
      <c r="E232" s="27">
        <v>264043</v>
      </c>
      <c r="F232" s="27">
        <v>259526</v>
      </c>
      <c r="G232" s="14">
        <f t="shared" si="12"/>
        <v>98</v>
      </c>
      <c r="H232" s="27">
        <v>191030</v>
      </c>
      <c r="I232" s="27">
        <v>15602</v>
      </c>
      <c r="J232" s="27">
        <v>35066</v>
      </c>
      <c r="K232" s="27">
        <v>4207</v>
      </c>
      <c r="L232" s="27"/>
      <c r="M232" s="27"/>
      <c r="N232" s="27">
        <v>13622</v>
      </c>
      <c r="O232" s="27"/>
      <c r="P232" s="27"/>
    </row>
    <row r="233" spans="1:16" ht="11.25">
      <c r="A233" s="128" t="s">
        <v>78</v>
      </c>
      <c r="B233" s="90">
        <v>28</v>
      </c>
      <c r="C233" s="92"/>
      <c r="D233" s="92"/>
      <c r="E233" s="27">
        <v>176488</v>
      </c>
      <c r="F233" s="27">
        <v>176123</v>
      </c>
      <c r="G233" s="14">
        <f t="shared" si="12"/>
        <v>100</v>
      </c>
      <c r="H233" s="27">
        <v>130865</v>
      </c>
      <c r="I233" s="27">
        <v>9221</v>
      </c>
      <c r="J233" s="27">
        <v>22856</v>
      </c>
      <c r="K233" s="27">
        <v>1354</v>
      </c>
      <c r="L233" s="27">
        <v>1679</v>
      </c>
      <c r="M233" s="27"/>
      <c r="N233" s="27">
        <v>8761</v>
      </c>
      <c r="O233" s="27"/>
      <c r="P233" s="27"/>
    </row>
    <row r="234" spans="1:16" ht="11.25">
      <c r="A234" s="128" t="s">
        <v>79</v>
      </c>
      <c r="B234" s="90">
        <v>29</v>
      </c>
      <c r="C234" s="92"/>
      <c r="D234" s="92"/>
      <c r="E234" s="27">
        <v>257028</v>
      </c>
      <c r="F234" s="27">
        <v>254346</v>
      </c>
      <c r="G234" s="14">
        <f t="shared" si="12"/>
        <v>99</v>
      </c>
      <c r="H234" s="27">
        <v>188938</v>
      </c>
      <c r="I234" s="27">
        <v>10927</v>
      </c>
      <c r="J234" s="27">
        <v>34187</v>
      </c>
      <c r="K234" s="27">
        <v>3801</v>
      </c>
      <c r="L234" s="27"/>
      <c r="M234" s="27"/>
      <c r="N234" s="27">
        <v>13389</v>
      </c>
      <c r="O234" s="27"/>
      <c r="P234" s="27"/>
    </row>
    <row r="235" spans="1:16" ht="11.25">
      <c r="A235" s="128" t="s">
        <v>94</v>
      </c>
      <c r="B235" s="90">
        <v>31</v>
      </c>
      <c r="C235" s="92"/>
      <c r="D235" s="92"/>
      <c r="E235" s="27">
        <v>410719</v>
      </c>
      <c r="F235" s="27">
        <v>398959</v>
      </c>
      <c r="G235" s="14">
        <f t="shared" si="12"/>
        <v>97</v>
      </c>
      <c r="H235" s="27">
        <v>271207</v>
      </c>
      <c r="I235" s="27">
        <v>23987</v>
      </c>
      <c r="J235" s="27">
        <v>47904</v>
      </c>
      <c r="K235" s="27">
        <v>6895</v>
      </c>
      <c r="L235" s="27">
        <v>19110</v>
      </c>
      <c r="M235" s="27"/>
      <c r="N235" s="27">
        <v>22080</v>
      </c>
      <c r="O235" s="27"/>
      <c r="P235" s="27"/>
    </row>
    <row r="236" spans="1:16" ht="11.25">
      <c r="A236" s="128" t="s">
        <v>80</v>
      </c>
      <c r="B236" s="90">
        <v>33</v>
      </c>
      <c r="C236" s="92"/>
      <c r="D236" s="92"/>
      <c r="E236" s="27">
        <v>270278</v>
      </c>
      <c r="F236" s="27">
        <v>269445</v>
      </c>
      <c r="G236" s="14">
        <f t="shared" si="12"/>
        <v>100</v>
      </c>
      <c r="H236" s="27">
        <v>197876</v>
      </c>
      <c r="I236" s="27">
        <v>14527</v>
      </c>
      <c r="J236" s="27">
        <v>35948</v>
      </c>
      <c r="K236" s="27">
        <v>4094</v>
      </c>
      <c r="L236" s="27"/>
      <c r="M236" s="27"/>
      <c r="N236" s="27">
        <v>14400</v>
      </c>
      <c r="O236" s="27"/>
      <c r="P236" s="27"/>
    </row>
    <row r="237" spans="1:16" ht="11.25">
      <c r="A237" s="128" t="s">
        <v>81</v>
      </c>
      <c r="B237" s="90">
        <v>34</v>
      </c>
      <c r="C237" s="92"/>
      <c r="D237" s="92"/>
      <c r="E237" s="27">
        <v>536013</v>
      </c>
      <c r="F237" s="27">
        <v>523832</v>
      </c>
      <c r="G237" s="14">
        <f t="shared" si="12"/>
        <v>98</v>
      </c>
      <c r="H237" s="27">
        <v>398233</v>
      </c>
      <c r="I237" s="27">
        <v>24947</v>
      </c>
      <c r="J237" s="27">
        <v>59800</v>
      </c>
      <c r="K237" s="27">
        <v>7031</v>
      </c>
      <c r="L237" s="27"/>
      <c r="M237" s="27"/>
      <c r="N237" s="27">
        <v>33321</v>
      </c>
      <c r="O237" s="27"/>
      <c r="P237" s="27"/>
    </row>
    <row r="238" spans="1:16" ht="11.25">
      <c r="A238" s="128" t="s">
        <v>82</v>
      </c>
      <c r="B238" s="90">
        <v>35</v>
      </c>
      <c r="C238" s="92"/>
      <c r="D238" s="92"/>
      <c r="E238" s="27">
        <v>300142</v>
      </c>
      <c r="F238" s="27">
        <v>297716</v>
      </c>
      <c r="G238" s="14">
        <f t="shared" si="12"/>
        <v>99</v>
      </c>
      <c r="H238" s="27">
        <v>218401</v>
      </c>
      <c r="I238" s="27">
        <v>15413</v>
      </c>
      <c r="J238" s="27">
        <v>38648</v>
      </c>
      <c r="K238" s="27">
        <v>4417</v>
      </c>
      <c r="L238" s="27"/>
      <c r="M238" s="27"/>
      <c r="N238" s="27">
        <v>20145</v>
      </c>
      <c r="O238" s="27"/>
      <c r="P238" s="27"/>
    </row>
    <row r="239" spans="1:16" ht="11.25">
      <c r="A239" s="128" t="s">
        <v>83</v>
      </c>
      <c r="B239" s="90">
        <v>37</v>
      </c>
      <c r="C239" s="92"/>
      <c r="D239" s="92"/>
      <c r="E239" s="27">
        <v>22218</v>
      </c>
      <c r="F239" s="27">
        <v>21802</v>
      </c>
      <c r="G239" s="14">
        <f t="shared" si="12"/>
        <v>98</v>
      </c>
      <c r="H239" s="27">
        <v>15754</v>
      </c>
      <c r="I239" s="27">
        <v>1350</v>
      </c>
      <c r="J239" s="27">
        <v>2794</v>
      </c>
      <c r="K239" s="27">
        <v>400</v>
      </c>
      <c r="L239" s="27"/>
      <c r="M239" s="27"/>
      <c r="N239" s="27">
        <v>1440</v>
      </c>
      <c r="O239" s="27"/>
      <c r="P239" s="27"/>
    </row>
    <row r="240" spans="1:16" ht="11.25">
      <c r="A240" s="128" t="s">
        <v>84</v>
      </c>
      <c r="B240" s="90">
        <v>39</v>
      </c>
      <c r="C240" s="92"/>
      <c r="D240" s="92"/>
      <c r="E240" s="27">
        <v>597364</v>
      </c>
      <c r="F240" s="27">
        <v>583749</v>
      </c>
      <c r="G240" s="14">
        <f t="shared" si="12"/>
        <v>98</v>
      </c>
      <c r="H240" s="27">
        <v>433162</v>
      </c>
      <c r="I240" s="27">
        <v>26856</v>
      </c>
      <c r="J240" s="27">
        <v>73006</v>
      </c>
      <c r="K240" s="27">
        <v>10496</v>
      </c>
      <c r="L240" s="27"/>
      <c r="M240" s="27"/>
      <c r="N240" s="27">
        <v>38896</v>
      </c>
      <c r="O240" s="27"/>
      <c r="P240" s="27"/>
    </row>
    <row r="241" spans="1:16" ht="11.25">
      <c r="A241" s="128" t="s">
        <v>85</v>
      </c>
      <c r="B241" s="90">
        <v>40</v>
      </c>
      <c r="C241" s="92"/>
      <c r="D241" s="92"/>
      <c r="E241" s="27">
        <v>375354</v>
      </c>
      <c r="F241" s="27">
        <v>368647</v>
      </c>
      <c r="G241" s="14">
        <f t="shared" si="12"/>
        <v>98</v>
      </c>
      <c r="H241" s="27">
        <v>261164</v>
      </c>
      <c r="I241" s="27">
        <v>21829</v>
      </c>
      <c r="J241" s="27">
        <v>47021</v>
      </c>
      <c r="K241" s="27">
        <v>5552</v>
      </c>
      <c r="L241" s="27">
        <v>9000</v>
      </c>
      <c r="M241" s="27"/>
      <c r="N241" s="27">
        <v>22550</v>
      </c>
      <c r="O241" s="27"/>
      <c r="P241" s="27"/>
    </row>
    <row r="242" spans="1:16" ht="11.25">
      <c r="A242" s="128" t="s">
        <v>95</v>
      </c>
      <c r="B242" s="90">
        <v>42</v>
      </c>
      <c r="C242" s="92"/>
      <c r="D242" s="92"/>
      <c r="E242" s="27">
        <v>322641</v>
      </c>
      <c r="F242" s="27">
        <v>312526</v>
      </c>
      <c r="G242" s="14">
        <f t="shared" si="12"/>
        <v>97</v>
      </c>
      <c r="H242" s="27">
        <v>230554</v>
      </c>
      <c r="I242" s="27">
        <v>19256</v>
      </c>
      <c r="J242" s="27">
        <v>40344</v>
      </c>
      <c r="K242" s="27">
        <v>4509</v>
      </c>
      <c r="L242" s="27">
        <v>2600</v>
      </c>
      <c r="M242" s="27"/>
      <c r="N242" s="27">
        <v>14521</v>
      </c>
      <c r="O242" s="27"/>
      <c r="P242" s="27"/>
    </row>
    <row r="243" spans="1:16" ht="11.25">
      <c r="A243" s="128" t="s">
        <v>96</v>
      </c>
      <c r="B243" s="90">
        <v>43</v>
      </c>
      <c r="C243" s="92"/>
      <c r="D243" s="92"/>
      <c r="E243" s="27">
        <v>305194</v>
      </c>
      <c r="F243" s="27">
        <v>303832</v>
      </c>
      <c r="G243" s="14">
        <f t="shared" si="12"/>
        <v>100</v>
      </c>
      <c r="H243" s="27">
        <v>224136</v>
      </c>
      <c r="I243" s="27">
        <v>16080</v>
      </c>
      <c r="J243" s="27">
        <v>41320</v>
      </c>
      <c r="K243" s="27">
        <v>3745</v>
      </c>
      <c r="L243" s="27"/>
      <c r="M243" s="27"/>
      <c r="N243" s="27">
        <v>17841</v>
      </c>
      <c r="O243" s="27"/>
      <c r="P243" s="27"/>
    </row>
    <row r="244" spans="1:16" ht="11.25">
      <c r="A244" s="128" t="s">
        <v>97</v>
      </c>
      <c r="B244" s="90">
        <v>44</v>
      </c>
      <c r="C244" s="92"/>
      <c r="D244" s="92"/>
      <c r="E244" s="27">
        <v>281967</v>
      </c>
      <c r="F244" s="27">
        <v>279148</v>
      </c>
      <c r="G244" s="14">
        <f t="shared" si="12"/>
        <v>99</v>
      </c>
      <c r="H244" s="27">
        <v>206844</v>
      </c>
      <c r="I244" s="27">
        <v>11919</v>
      </c>
      <c r="J244" s="27">
        <v>37829</v>
      </c>
      <c r="K244" s="27">
        <v>4452</v>
      </c>
      <c r="L244" s="27">
        <v>2371</v>
      </c>
      <c r="M244" s="27"/>
      <c r="N244" s="27">
        <v>15099</v>
      </c>
      <c r="O244" s="27"/>
      <c r="P244" s="27"/>
    </row>
    <row r="245" spans="1:16" ht="11.25">
      <c r="A245" s="128" t="s">
        <v>98</v>
      </c>
      <c r="B245" s="90">
        <v>45</v>
      </c>
      <c r="C245" s="92"/>
      <c r="D245" s="92"/>
      <c r="E245" s="27">
        <v>447657</v>
      </c>
      <c r="F245" s="27">
        <v>444551</v>
      </c>
      <c r="G245" s="14">
        <f t="shared" si="12"/>
        <v>99</v>
      </c>
      <c r="H245" s="27">
        <v>327015</v>
      </c>
      <c r="I245" s="27">
        <v>24194</v>
      </c>
      <c r="J245" s="27">
        <v>57026</v>
      </c>
      <c r="K245" s="27">
        <v>6678</v>
      </c>
      <c r="L245" s="27">
        <v>10000</v>
      </c>
      <c r="M245" s="27"/>
      <c r="N245" s="27">
        <v>19200</v>
      </c>
      <c r="O245" s="27"/>
      <c r="P245" s="27"/>
    </row>
    <row r="246" spans="1:16" ht="11.25">
      <c r="A246" s="128" t="s">
        <v>99</v>
      </c>
      <c r="B246" s="90">
        <v>46</v>
      </c>
      <c r="C246" s="92"/>
      <c r="D246" s="92"/>
      <c r="E246" s="27">
        <v>711043</v>
      </c>
      <c r="F246" s="27">
        <v>695303</v>
      </c>
      <c r="G246" s="14">
        <f t="shared" si="12"/>
        <v>98</v>
      </c>
      <c r="H246" s="27">
        <v>512363</v>
      </c>
      <c r="I246" s="27">
        <v>35849</v>
      </c>
      <c r="J246" s="27">
        <v>91618</v>
      </c>
      <c r="K246" s="27">
        <v>11992</v>
      </c>
      <c r="L246" s="27"/>
      <c r="M246" s="27"/>
      <c r="N246" s="27">
        <v>41880</v>
      </c>
      <c r="O246" s="27"/>
      <c r="P246" s="27"/>
    </row>
    <row r="247" spans="1:16" ht="11.25">
      <c r="A247" s="128" t="s">
        <v>100</v>
      </c>
      <c r="B247" s="90">
        <v>47</v>
      </c>
      <c r="C247" s="92"/>
      <c r="D247" s="92"/>
      <c r="E247" s="27">
        <v>872660</v>
      </c>
      <c r="F247" s="27">
        <v>848686</v>
      </c>
      <c r="G247" s="14">
        <f t="shared" si="12"/>
        <v>97</v>
      </c>
      <c r="H247" s="27">
        <v>607430</v>
      </c>
      <c r="I247" s="27">
        <v>49777</v>
      </c>
      <c r="J247" s="27">
        <v>111135</v>
      </c>
      <c r="K247" s="27">
        <v>13264</v>
      </c>
      <c r="L247" s="27">
        <v>20376</v>
      </c>
      <c r="M247" s="27"/>
      <c r="N247" s="27">
        <v>44754</v>
      </c>
      <c r="O247" s="27"/>
      <c r="P247" s="27"/>
    </row>
    <row r="248" spans="1:16" ht="11.25">
      <c r="A248" s="128" t="s">
        <v>101</v>
      </c>
      <c r="B248" s="90">
        <v>48</v>
      </c>
      <c r="C248" s="92"/>
      <c r="D248" s="92"/>
      <c r="E248" s="27">
        <v>356139</v>
      </c>
      <c r="F248" s="27">
        <v>355417</v>
      </c>
      <c r="G248" s="14">
        <f t="shared" si="12"/>
        <v>100</v>
      </c>
      <c r="H248" s="27">
        <v>256882</v>
      </c>
      <c r="I248" s="27">
        <v>17378</v>
      </c>
      <c r="J248" s="27">
        <v>46949</v>
      </c>
      <c r="K248" s="27">
        <v>5452</v>
      </c>
      <c r="L248" s="27">
        <v>1985</v>
      </c>
      <c r="M248" s="27"/>
      <c r="N248" s="27">
        <v>25919</v>
      </c>
      <c r="O248" s="27"/>
      <c r="P248" s="27"/>
    </row>
    <row r="249" spans="1:16" ht="22.5">
      <c r="A249" s="124" t="s">
        <v>90</v>
      </c>
      <c r="B249" s="13"/>
      <c r="C249" s="89"/>
      <c r="D249" s="89"/>
      <c r="E249" s="14">
        <f>SUM(E220:E248)</f>
        <v>10850827</v>
      </c>
      <c r="F249" s="14">
        <f aca="true" t="shared" si="14" ref="F249:P249">SUM(F220:F248)</f>
        <v>10667926</v>
      </c>
      <c r="G249" s="14">
        <f t="shared" si="12"/>
        <v>98</v>
      </c>
      <c r="H249" s="14">
        <f t="shared" si="14"/>
        <v>7747811</v>
      </c>
      <c r="I249" s="14">
        <f t="shared" si="14"/>
        <v>560323</v>
      </c>
      <c r="J249" s="14">
        <f t="shared" si="14"/>
        <v>1359585</v>
      </c>
      <c r="K249" s="14">
        <f t="shared" si="14"/>
        <v>151782</v>
      </c>
      <c r="L249" s="14">
        <f t="shared" si="14"/>
        <v>174811</v>
      </c>
      <c r="M249" s="14">
        <f t="shared" si="14"/>
        <v>800</v>
      </c>
      <c r="N249" s="14">
        <f>SUM(N220:N248)</f>
        <v>607213</v>
      </c>
      <c r="O249" s="14">
        <f t="shared" si="14"/>
        <v>0</v>
      </c>
      <c r="P249" s="14">
        <f t="shared" si="14"/>
        <v>0</v>
      </c>
    </row>
    <row r="250" spans="1:16" ht="11.25" hidden="1">
      <c r="A250" s="128" t="s">
        <v>29</v>
      </c>
      <c r="B250" s="90" t="s">
        <v>29</v>
      </c>
      <c r="C250" s="92"/>
      <c r="D250" s="92"/>
      <c r="E250" s="13"/>
      <c r="F250" s="13"/>
      <c r="G250" s="13" t="e">
        <f t="shared" si="12"/>
        <v>#DIV/0!</v>
      </c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ht="11.25">
      <c r="A251" s="128" t="s">
        <v>40</v>
      </c>
      <c r="B251" s="90" t="s">
        <v>40</v>
      </c>
      <c r="C251" s="92"/>
      <c r="D251" s="92"/>
      <c r="E251" s="13">
        <v>2796</v>
      </c>
      <c r="F251" s="13">
        <v>2795</v>
      </c>
      <c r="G251" s="13">
        <f t="shared" si="12"/>
        <v>100</v>
      </c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ht="11.25">
      <c r="A252" s="128" t="s">
        <v>30</v>
      </c>
      <c r="B252" s="90" t="s">
        <v>30</v>
      </c>
      <c r="C252" s="92"/>
      <c r="D252" s="92"/>
      <c r="E252" s="13">
        <v>3043</v>
      </c>
      <c r="F252" s="13">
        <v>3042</v>
      </c>
      <c r="G252" s="13">
        <f t="shared" si="12"/>
        <v>100</v>
      </c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 ht="11.25">
      <c r="A253" s="128" t="s">
        <v>31</v>
      </c>
      <c r="B253" s="90" t="s">
        <v>31</v>
      </c>
      <c r="C253" s="92"/>
      <c r="D253" s="92"/>
      <c r="E253" s="13">
        <v>13012</v>
      </c>
      <c r="F253" s="13">
        <v>13007</v>
      </c>
      <c r="G253" s="13">
        <f t="shared" si="12"/>
        <v>100</v>
      </c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 ht="11.25">
      <c r="A254" s="128" t="s">
        <v>91</v>
      </c>
      <c r="B254" s="90">
        <v>8</v>
      </c>
      <c r="C254" s="92"/>
      <c r="D254" s="92"/>
      <c r="E254" s="13">
        <v>2100</v>
      </c>
      <c r="F254" s="13">
        <v>2098</v>
      </c>
      <c r="G254" s="13">
        <f t="shared" si="12"/>
        <v>100</v>
      </c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ht="11.25">
      <c r="A255" s="128" t="s">
        <v>65</v>
      </c>
      <c r="B255" s="90">
        <v>10</v>
      </c>
      <c r="C255" s="92"/>
      <c r="D255" s="92"/>
      <c r="E255" s="13">
        <v>4000</v>
      </c>
      <c r="F255" s="13">
        <v>4000</v>
      </c>
      <c r="G255" s="13">
        <f t="shared" si="12"/>
        <v>100</v>
      </c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ht="11.25">
      <c r="A256" s="128" t="s">
        <v>92</v>
      </c>
      <c r="B256" s="90">
        <v>11</v>
      </c>
      <c r="C256" s="92"/>
      <c r="D256" s="92"/>
      <c r="E256" s="13">
        <v>1400</v>
      </c>
      <c r="F256" s="13">
        <v>1399</v>
      </c>
      <c r="G256" s="13">
        <f t="shared" si="12"/>
        <v>100</v>
      </c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 ht="11.25">
      <c r="A257" s="128" t="s">
        <v>93</v>
      </c>
      <c r="B257" s="90">
        <v>12</v>
      </c>
      <c r="C257" s="92"/>
      <c r="D257" s="92"/>
      <c r="E257" s="13">
        <v>10500</v>
      </c>
      <c r="F257" s="13">
        <v>10384</v>
      </c>
      <c r="G257" s="13">
        <f t="shared" si="12"/>
        <v>99</v>
      </c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 ht="11.25">
      <c r="A258" s="128" t="s">
        <v>70</v>
      </c>
      <c r="B258" s="90">
        <v>13</v>
      </c>
      <c r="C258" s="92"/>
      <c r="D258" s="92"/>
      <c r="E258" s="13">
        <v>2103</v>
      </c>
      <c r="F258" s="13">
        <v>2100</v>
      </c>
      <c r="G258" s="13">
        <f t="shared" si="12"/>
        <v>100</v>
      </c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 ht="11.25">
      <c r="A259" s="128" t="s">
        <v>56</v>
      </c>
      <c r="B259" s="90">
        <v>14</v>
      </c>
      <c r="C259" s="92"/>
      <c r="D259" s="92"/>
      <c r="E259" s="13">
        <v>4970</v>
      </c>
      <c r="F259" s="13">
        <v>4969</v>
      </c>
      <c r="G259" s="13">
        <f t="shared" si="12"/>
        <v>100</v>
      </c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 ht="11.25">
      <c r="A260" s="128" t="s">
        <v>71</v>
      </c>
      <c r="B260" s="90">
        <v>16</v>
      </c>
      <c r="C260" s="92"/>
      <c r="D260" s="92"/>
      <c r="E260" s="13">
        <v>2083</v>
      </c>
      <c r="F260" s="13">
        <v>2082</v>
      </c>
      <c r="G260" s="13">
        <f t="shared" si="12"/>
        <v>100</v>
      </c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 ht="11.25">
      <c r="A261" s="128" t="s">
        <v>72</v>
      </c>
      <c r="B261" s="90">
        <v>17</v>
      </c>
      <c r="C261" s="92"/>
      <c r="D261" s="92"/>
      <c r="E261" s="13">
        <v>2800</v>
      </c>
      <c r="F261" s="13">
        <v>2799</v>
      </c>
      <c r="G261" s="13">
        <f t="shared" si="12"/>
        <v>100</v>
      </c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 ht="11.25">
      <c r="A262" s="128" t="s">
        <v>73</v>
      </c>
      <c r="B262" s="90">
        <v>18</v>
      </c>
      <c r="C262" s="92"/>
      <c r="D262" s="92"/>
      <c r="E262" s="13">
        <v>5445</v>
      </c>
      <c r="F262" s="13">
        <v>5443</v>
      </c>
      <c r="G262" s="13">
        <f t="shared" si="12"/>
        <v>100</v>
      </c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 ht="11.25">
      <c r="A263" s="128" t="s">
        <v>75</v>
      </c>
      <c r="B263" s="90">
        <v>21</v>
      </c>
      <c r="C263" s="92"/>
      <c r="D263" s="92"/>
      <c r="E263" s="13">
        <v>11745</v>
      </c>
      <c r="F263" s="13">
        <v>11716</v>
      </c>
      <c r="G263" s="13">
        <f t="shared" si="12"/>
        <v>100</v>
      </c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 ht="11.25">
      <c r="A264" s="128" t="s">
        <v>76</v>
      </c>
      <c r="B264" s="90">
        <v>23</v>
      </c>
      <c r="C264" s="92"/>
      <c r="D264" s="92"/>
      <c r="E264" s="13">
        <v>5552</v>
      </c>
      <c r="F264" s="13">
        <v>5551</v>
      </c>
      <c r="G264" s="13">
        <f t="shared" si="12"/>
        <v>100</v>
      </c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 ht="11.25">
      <c r="A265" s="128" t="s">
        <v>77</v>
      </c>
      <c r="B265" s="90">
        <v>26</v>
      </c>
      <c r="C265" s="92"/>
      <c r="D265" s="92"/>
      <c r="E265" s="13">
        <v>2796</v>
      </c>
      <c r="F265" s="13">
        <v>2795</v>
      </c>
      <c r="G265" s="13">
        <f aca="true" t="shared" si="15" ref="G265:G320">F265/E265*100</f>
        <v>100</v>
      </c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ht="11.25">
      <c r="A266" s="128" t="s">
        <v>78</v>
      </c>
      <c r="B266" s="90">
        <v>28</v>
      </c>
      <c r="C266" s="92"/>
      <c r="D266" s="92"/>
      <c r="E266" s="13">
        <v>2100</v>
      </c>
      <c r="F266" s="13">
        <v>2096</v>
      </c>
      <c r="G266" s="13">
        <f t="shared" si="15"/>
        <v>100</v>
      </c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ht="11.25">
      <c r="A267" s="128" t="s">
        <v>79</v>
      </c>
      <c r="B267" s="90">
        <v>29</v>
      </c>
      <c r="C267" s="92"/>
      <c r="D267" s="92"/>
      <c r="E267" s="13">
        <v>7700</v>
      </c>
      <c r="F267" s="13">
        <v>7699</v>
      </c>
      <c r="G267" s="13">
        <f t="shared" si="15"/>
        <v>100</v>
      </c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ht="11.25">
      <c r="A268" s="128" t="s">
        <v>94</v>
      </c>
      <c r="B268" s="90">
        <v>31</v>
      </c>
      <c r="C268" s="92"/>
      <c r="D268" s="92"/>
      <c r="E268" s="13">
        <v>9800</v>
      </c>
      <c r="F268" s="13">
        <v>9727</v>
      </c>
      <c r="G268" s="13">
        <f t="shared" si="15"/>
        <v>99</v>
      </c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 ht="11.25">
      <c r="A269" s="128" t="s">
        <v>80</v>
      </c>
      <c r="B269" s="90">
        <v>33</v>
      </c>
      <c r="C269" s="92"/>
      <c r="D269" s="92"/>
      <c r="E269" s="13">
        <v>9759</v>
      </c>
      <c r="F269" s="13">
        <v>9757</v>
      </c>
      <c r="G269" s="13">
        <f t="shared" si="15"/>
        <v>100</v>
      </c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 ht="11.25">
      <c r="A270" s="128" t="s">
        <v>82</v>
      </c>
      <c r="B270" s="90">
        <v>35</v>
      </c>
      <c r="C270" s="92"/>
      <c r="D270" s="92"/>
      <c r="E270" s="13">
        <v>1434</v>
      </c>
      <c r="F270" s="13">
        <v>1432</v>
      </c>
      <c r="G270" s="13">
        <f t="shared" si="15"/>
        <v>100</v>
      </c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ht="11.25">
      <c r="A271" s="128" t="s">
        <v>124</v>
      </c>
      <c r="B271" s="90" t="s">
        <v>36</v>
      </c>
      <c r="C271" s="92"/>
      <c r="D271" s="92"/>
      <c r="E271" s="13">
        <v>4600</v>
      </c>
      <c r="F271" s="13">
        <v>4599</v>
      </c>
      <c r="G271" s="13">
        <f t="shared" si="15"/>
        <v>100</v>
      </c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 ht="11.25">
      <c r="A272" s="128" t="s">
        <v>84</v>
      </c>
      <c r="B272" s="90">
        <v>39</v>
      </c>
      <c r="C272" s="92"/>
      <c r="D272" s="92"/>
      <c r="E272" s="13">
        <v>3494</v>
      </c>
      <c r="F272" s="13">
        <v>3494</v>
      </c>
      <c r="G272" s="13">
        <f t="shared" si="15"/>
        <v>100</v>
      </c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ht="11.25">
      <c r="A273" s="128" t="s">
        <v>85</v>
      </c>
      <c r="B273" s="90">
        <v>40</v>
      </c>
      <c r="C273" s="92"/>
      <c r="D273" s="92"/>
      <c r="E273" s="13">
        <v>9965</v>
      </c>
      <c r="F273" s="13">
        <v>9963</v>
      </c>
      <c r="G273" s="13">
        <f t="shared" si="15"/>
        <v>100</v>
      </c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ht="11.25">
      <c r="A274" s="128" t="s">
        <v>125</v>
      </c>
      <c r="B274" s="90" t="s">
        <v>46</v>
      </c>
      <c r="C274" s="92"/>
      <c r="D274" s="92"/>
      <c r="E274" s="13">
        <v>700</v>
      </c>
      <c r="F274" s="13">
        <v>0</v>
      </c>
      <c r="G274" s="13">
        <f t="shared" si="15"/>
        <v>0</v>
      </c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 ht="11.25">
      <c r="A275" s="128" t="s">
        <v>95</v>
      </c>
      <c r="B275" s="90">
        <v>42</v>
      </c>
      <c r="C275" s="92"/>
      <c r="D275" s="92"/>
      <c r="E275" s="13">
        <v>20300</v>
      </c>
      <c r="F275" s="13">
        <v>20156</v>
      </c>
      <c r="G275" s="13">
        <f t="shared" si="15"/>
        <v>99</v>
      </c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 ht="11.25">
      <c r="A276" s="128" t="s">
        <v>96</v>
      </c>
      <c r="B276" s="90">
        <v>43</v>
      </c>
      <c r="C276" s="92"/>
      <c r="D276" s="92"/>
      <c r="E276" s="13">
        <v>2083</v>
      </c>
      <c r="F276" s="13">
        <v>2082</v>
      </c>
      <c r="G276" s="13">
        <f t="shared" si="15"/>
        <v>100</v>
      </c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 ht="11.25">
      <c r="A277" s="128" t="s">
        <v>97</v>
      </c>
      <c r="B277" s="90">
        <v>44</v>
      </c>
      <c r="C277" s="92"/>
      <c r="D277" s="92"/>
      <c r="E277" s="13">
        <v>5457</v>
      </c>
      <c r="F277" s="13">
        <v>5456</v>
      </c>
      <c r="G277" s="13">
        <f t="shared" si="15"/>
        <v>100</v>
      </c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 ht="11.25">
      <c r="A278" s="128" t="s">
        <v>99</v>
      </c>
      <c r="B278" s="90">
        <v>46</v>
      </c>
      <c r="C278" s="92"/>
      <c r="D278" s="92"/>
      <c r="E278" s="13">
        <v>5600</v>
      </c>
      <c r="F278" s="13">
        <v>5599</v>
      </c>
      <c r="G278" s="13">
        <f t="shared" si="15"/>
        <v>100</v>
      </c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ht="11.25">
      <c r="A279" s="128" t="s">
        <v>100</v>
      </c>
      <c r="B279" s="90">
        <v>47</v>
      </c>
      <c r="C279" s="92"/>
      <c r="D279" s="92"/>
      <c r="E279" s="13">
        <v>31570</v>
      </c>
      <c r="F279" s="13">
        <f>19554.05+11986.52</f>
        <v>31541</v>
      </c>
      <c r="G279" s="13">
        <f t="shared" si="15"/>
        <v>100</v>
      </c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ht="11.25">
      <c r="A280" s="128" t="s">
        <v>101</v>
      </c>
      <c r="B280" s="90">
        <v>48</v>
      </c>
      <c r="C280" s="92"/>
      <c r="D280" s="92"/>
      <c r="E280" s="13">
        <v>3279</v>
      </c>
      <c r="F280" s="13">
        <v>3277</v>
      </c>
      <c r="G280" s="13">
        <f t="shared" si="15"/>
        <v>100</v>
      </c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 ht="22.5">
      <c r="A281" s="124" t="s">
        <v>107</v>
      </c>
      <c r="B281" s="109"/>
      <c r="C281" s="92"/>
      <c r="D281" s="92"/>
      <c r="E281" s="14">
        <f>SUM(E250:E280)</f>
        <v>192186</v>
      </c>
      <c r="F281" s="14">
        <f>SUM(F250:F280)</f>
        <v>191058</v>
      </c>
      <c r="G281" s="14">
        <f t="shared" si="15"/>
        <v>99</v>
      </c>
      <c r="H281" s="14">
        <f aca="true" t="shared" si="16" ref="H281:P281">SUM(H250:H280)</f>
        <v>0</v>
      </c>
      <c r="I281" s="14">
        <f t="shared" si="16"/>
        <v>0</v>
      </c>
      <c r="J281" s="14">
        <f t="shared" si="16"/>
        <v>0</v>
      </c>
      <c r="K281" s="14">
        <f t="shared" si="16"/>
        <v>0</v>
      </c>
      <c r="L281" s="14">
        <f t="shared" si="16"/>
        <v>0</v>
      </c>
      <c r="M281" s="14">
        <f t="shared" si="16"/>
        <v>0</v>
      </c>
      <c r="N281" s="14">
        <f t="shared" si="16"/>
        <v>0</v>
      </c>
      <c r="O281" s="14">
        <f t="shared" si="16"/>
        <v>0</v>
      </c>
      <c r="P281" s="14">
        <f t="shared" si="16"/>
        <v>0</v>
      </c>
    </row>
    <row r="282" spans="1:16" ht="11.25">
      <c r="A282" s="127" t="s">
        <v>29</v>
      </c>
      <c r="B282" s="116" t="s">
        <v>29</v>
      </c>
      <c r="C282" s="92"/>
      <c r="D282" s="92"/>
      <c r="E282" s="13">
        <v>8460</v>
      </c>
      <c r="F282" s="13">
        <v>8171</v>
      </c>
      <c r="G282" s="13">
        <f t="shared" si="15"/>
        <v>97</v>
      </c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 ht="11.25">
      <c r="A283" s="128" t="s">
        <v>40</v>
      </c>
      <c r="B283" s="90" t="s">
        <v>40</v>
      </c>
      <c r="C283" s="92"/>
      <c r="D283" s="92"/>
      <c r="E283" s="13">
        <v>6828</v>
      </c>
      <c r="F283" s="13">
        <v>6386</v>
      </c>
      <c r="G283" s="13">
        <f t="shared" si="15"/>
        <v>94</v>
      </c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 ht="11.25">
      <c r="A284" s="128" t="s">
        <v>30</v>
      </c>
      <c r="B284" s="90" t="s">
        <v>30</v>
      </c>
      <c r="C284" s="92"/>
      <c r="D284" s="92"/>
      <c r="E284" s="13">
        <v>24365</v>
      </c>
      <c r="F284" s="13">
        <v>24338</v>
      </c>
      <c r="G284" s="13">
        <f t="shared" si="15"/>
        <v>100</v>
      </c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 ht="11.25">
      <c r="A285" s="128" t="s">
        <v>69</v>
      </c>
      <c r="B285" s="90">
        <v>6</v>
      </c>
      <c r="C285" s="92"/>
      <c r="D285" s="92"/>
      <c r="E285" s="13">
        <v>24078</v>
      </c>
      <c r="F285" s="13">
        <v>23738</v>
      </c>
      <c r="G285" s="13">
        <f t="shared" si="15"/>
        <v>99</v>
      </c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ht="11.25">
      <c r="A286" s="128" t="s">
        <v>31</v>
      </c>
      <c r="B286" s="90" t="s">
        <v>31</v>
      </c>
      <c r="C286" s="92"/>
      <c r="D286" s="92"/>
      <c r="E286" s="13">
        <v>37565</v>
      </c>
      <c r="F286" s="13">
        <v>37562</v>
      </c>
      <c r="G286" s="13">
        <f t="shared" si="15"/>
        <v>100</v>
      </c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 ht="11.25">
      <c r="A287" s="128" t="s">
        <v>91</v>
      </c>
      <c r="B287" s="90">
        <v>8</v>
      </c>
      <c r="C287" s="92"/>
      <c r="D287" s="92"/>
      <c r="E287" s="13">
        <v>20572</v>
      </c>
      <c r="F287" s="13">
        <v>20571</v>
      </c>
      <c r="G287" s="13">
        <f t="shared" si="15"/>
        <v>100</v>
      </c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ht="11.25">
      <c r="A288" s="128" t="s">
        <v>65</v>
      </c>
      <c r="B288" s="90">
        <v>10</v>
      </c>
      <c r="C288" s="92"/>
      <c r="D288" s="92"/>
      <c r="E288" s="13">
        <v>81338</v>
      </c>
      <c r="F288" s="13">
        <v>81252</v>
      </c>
      <c r="G288" s="13">
        <f t="shared" si="15"/>
        <v>100</v>
      </c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ht="11.25">
      <c r="A289" s="128" t="s">
        <v>92</v>
      </c>
      <c r="B289" s="90">
        <v>11</v>
      </c>
      <c r="C289" s="92"/>
      <c r="D289" s="92"/>
      <c r="E289" s="13">
        <v>25932</v>
      </c>
      <c r="F289" s="13">
        <v>25930</v>
      </c>
      <c r="G289" s="13">
        <f t="shared" si="15"/>
        <v>100</v>
      </c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 ht="11.25">
      <c r="A290" s="128" t="s">
        <v>93</v>
      </c>
      <c r="B290" s="90">
        <v>12</v>
      </c>
      <c r="C290" s="92"/>
      <c r="D290" s="92"/>
      <c r="E290" s="13">
        <v>32724</v>
      </c>
      <c r="F290" s="13">
        <v>32724</v>
      </c>
      <c r="G290" s="13">
        <f t="shared" si="15"/>
        <v>100</v>
      </c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 ht="11.25">
      <c r="A291" s="128" t="s">
        <v>70</v>
      </c>
      <c r="B291" s="90">
        <v>13</v>
      </c>
      <c r="C291" s="92"/>
      <c r="D291" s="92"/>
      <c r="E291" s="13">
        <v>26114</v>
      </c>
      <c r="F291" s="13">
        <v>26113</v>
      </c>
      <c r="G291" s="13">
        <f t="shared" si="15"/>
        <v>100</v>
      </c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 ht="11.25">
      <c r="A292" s="128" t="s">
        <v>56</v>
      </c>
      <c r="B292" s="90">
        <v>14</v>
      </c>
      <c r="C292" s="92"/>
      <c r="D292" s="92"/>
      <c r="E292" s="13">
        <v>15498</v>
      </c>
      <c r="F292" s="13">
        <v>15412</v>
      </c>
      <c r="G292" s="13">
        <f t="shared" si="15"/>
        <v>99</v>
      </c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 ht="11.25">
      <c r="A293" s="128" t="s">
        <v>71</v>
      </c>
      <c r="B293" s="90">
        <v>16</v>
      </c>
      <c r="C293" s="92"/>
      <c r="D293" s="92"/>
      <c r="E293" s="13">
        <v>23236</v>
      </c>
      <c r="F293" s="13">
        <v>23232</v>
      </c>
      <c r="G293" s="13">
        <f t="shared" si="15"/>
        <v>100</v>
      </c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 ht="11.25">
      <c r="A294" s="128" t="s">
        <v>72</v>
      </c>
      <c r="B294" s="90">
        <v>17</v>
      </c>
      <c r="C294" s="92"/>
      <c r="D294" s="92"/>
      <c r="E294" s="13">
        <v>47231</v>
      </c>
      <c r="F294" s="13">
        <v>47230</v>
      </c>
      <c r="G294" s="13">
        <f t="shared" si="15"/>
        <v>100</v>
      </c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 ht="11.25">
      <c r="A295" s="128" t="s">
        <v>73</v>
      </c>
      <c r="B295" s="90">
        <v>18</v>
      </c>
      <c r="C295" s="92"/>
      <c r="D295" s="92"/>
      <c r="E295" s="13">
        <v>15160</v>
      </c>
      <c r="F295" s="13">
        <v>14902</v>
      </c>
      <c r="G295" s="13">
        <f t="shared" si="15"/>
        <v>98</v>
      </c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ht="11.25">
      <c r="A296" s="128" t="s">
        <v>127</v>
      </c>
      <c r="B296" s="90" t="s">
        <v>32</v>
      </c>
      <c r="C296" s="92"/>
      <c r="D296" s="92"/>
      <c r="E296" s="13">
        <v>34232</v>
      </c>
      <c r="F296" s="13">
        <v>32305</v>
      </c>
      <c r="G296" s="13">
        <f t="shared" si="15"/>
        <v>94</v>
      </c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 ht="11.25">
      <c r="A297" s="128" t="s">
        <v>74</v>
      </c>
      <c r="B297" s="90">
        <v>20</v>
      </c>
      <c r="C297" s="92"/>
      <c r="D297" s="92"/>
      <c r="E297" s="13">
        <v>12751</v>
      </c>
      <c r="F297" s="13">
        <v>12750</v>
      </c>
      <c r="G297" s="13">
        <f t="shared" si="15"/>
        <v>100</v>
      </c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ht="11.25">
      <c r="A298" s="128" t="s">
        <v>75</v>
      </c>
      <c r="B298" s="90">
        <v>21</v>
      </c>
      <c r="C298" s="92"/>
      <c r="D298" s="92"/>
      <c r="E298" s="13">
        <v>27262</v>
      </c>
      <c r="F298" s="13">
        <v>27259</v>
      </c>
      <c r="G298" s="13">
        <f t="shared" si="15"/>
        <v>100</v>
      </c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ht="11.25">
      <c r="A299" s="128" t="s">
        <v>76</v>
      </c>
      <c r="B299" s="90">
        <v>23</v>
      </c>
      <c r="C299" s="92"/>
      <c r="D299" s="92"/>
      <c r="E299" s="13">
        <v>29850</v>
      </c>
      <c r="F299" s="13">
        <v>29589</v>
      </c>
      <c r="G299" s="13">
        <f t="shared" si="15"/>
        <v>99</v>
      </c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ht="11.25">
      <c r="A300" s="128" t="s">
        <v>77</v>
      </c>
      <c r="B300" s="90">
        <v>26</v>
      </c>
      <c r="C300" s="92"/>
      <c r="D300" s="92"/>
      <c r="E300" s="13">
        <v>18348</v>
      </c>
      <c r="F300" s="13">
        <v>18188</v>
      </c>
      <c r="G300" s="13">
        <f t="shared" si="15"/>
        <v>99</v>
      </c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 ht="11.25">
      <c r="A301" s="128" t="s">
        <v>33</v>
      </c>
      <c r="B301" s="90" t="s">
        <v>33</v>
      </c>
      <c r="C301" s="92"/>
      <c r="D301" s="92"/>
      <c r="E301" s="13">
        <v>14639</v>
      </c>
      <c r="F301" s="13">
        <v>14383</v>
      </c>
      <c r="G301" s="13">
        <f t="shared" si="15"/>
        <v>98</v>
      </c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 ht="11.25">
      <c r="A302" s="128" t="s">
        <v>78</v>
      </c>
      <c r="B302" s="90">
        <v>28</v>
      </c>
      <c r="C302" s="92"/>
      <c r="D302" s="92"/>
      <c r="E302" s="13">
        <v>14042</v>
      </c>
      <c r="F302" s="13">
        <v>14040</v>
      </c>
      <c r="G302" s="13">
        <f t="shared" si="15"/>
        <v>100</v>
      </c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 ht="11.25">
      <c r="A303" s="128" t="s">
        <v>79</v>
      </c>
      <c r="B303" s="90">
        <v>29</v>
      </c>
      <c r="C303" s="92"/>
      <c r="D303" s="92"/>
      <c r="E303" s="13">
        <v>53503</v>
      </c>
      <c r="F303" s="13">
        <v>53503</v>
      </c>
      <c r="G303" s="13">
        <f t="shared" si="15"/>
        <v>100</v>
      </c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 ht="11.25">
      <c r="A304" s="128" t="s">
        <v>94</v>
      </c>
      <c r="B304" s="90">
        <v>31</v>
      </c>
      <c r="C304" s="92"/>
      <c r="D304" s="92"/>
      <c r="E304" s="13">
        <v>88264</v>
      </c>
      <c r="F304" s="13">
        <v>86486</v>
      </c>
      <c r="G304" s="13">
        <f t="shared" si="15"/>
        <v>98</v>
      </c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ht="11.25">
      <c r="A305" s="128" t="s">
        <v>80</v>
      </c>
      <c r="B305" s="90">
        <v>33</v>
      </c>
      <c r="C305" s="92"/>
      <c r="D305" s="92"/>
      <c r="E305" s="13">
        <v>47817</v>
      </c>
      <c r="F305" s="13">
        <v>47590</v>
      </c>
      <c r="G305" s="13">
        <f t="shared" si="15"/>
        <v>100</v>
      </c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ht="11.25">
      <c r="A306" s="128" t="s">
        <v>81</v>
      </c>
      <c r="B306" s="90">
        <v>34</v>
      </c>
      <c r="C306" s="92"/>
      <c r="D306" s="92"/>
      <c r="E306" s="13">
        <v>20196</v>
      </c>
      <c r="F306" s="13">
        <v>19899</v>
      </c>
      <c r="G306" s="13">
        <f t="shared" si="15"/>
        <v>99</v>
      </c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 ht="11.25">
      <c r="A307" s="128" t="s">
        <v>82</v>
      </c>
      <c r="B307" s="90">
        <v>35</v>
      </c>
      <c r="C307" s="92"/>
      <c r="D307" s="92"/>
      <c r="E307" s="13">
        <v>43866</v>
      </c>
      <c r="F307" s="13">
        <v>43505</v>
      </c>
      <c r="G307" s="13">
        <f t="shared" si="15"/>
        <v>99</v>
      </c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 ht="11.25">
      <c r="A308" s="128" t="s">
        <v>124</v>
      </c>
      <c r="B308" s="90" t="s">
        <v>36</v>
      </c>
      <c r="C308" s="92"/>
      <c r="D308" s="92"/>
      <c r="E308" s="13">
        <v>19015</v>
      </c>
      <c r="F308" s="13">
        <v>19013</v>
      </c>
      <c r="G308" s="13">
        <f t="shared" si="15"/>
        <v>100</v>
      </c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ht="11.25">
      <c r="A309" s="128" t="s">
        <v>83</v>
      </c>
      <c r="B309" s="90">
        <v>37</v>
      </c>
      <c r="C309" s="92"/>
      <c r="D309" s="92"/>
      <c r="E309" s="13">
        <v>8968</v>
      </c>
      <c r="F309" s="13">
        <v>8968</v>
      </c>
      <c r="G309" s="13">
        <f t="shared" si="15"/>
        <v>100</v>
      </c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ht="11.25">
      <c r="A310" s="128" t="s">
        <v>84</v>
      </c>
      <c r="B310" s="90">
        <v>39</v>
      </c>
      <c r="C310" s="92"/>
      <c r="D310" s="92"/>
      <c r="E310" s="13">
        <v>37898</v>
      </c>
      <c r="F310" s="13">
        <v>36991</v>
      </c>
      <c r="G310" s="13">
        <f t="shared" si="15"/>
        <v>98</v>
      </c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 ht="11.25">
      <c r="A311" s="128" t="s">
        <v>85</v>
      </c>
      <c r="B311" s="90">
        <v>40</v>
      </c>
      <c r="C311" s="92"/>
      <c r="D311" s="92"/>
      <c r="E311" s="13">
        <v>58078</v>
      </c>
      <c r="F311" s="13">
        <v>57821</v>
      </c>
      <c r="G311" s="13">
        <f t="shared" si="15"/>
        <v>100</v>
      </c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 ht="11.25">
      <c r="A312" s="128" t="s">
        <v>125</v>
      </c>
      <c r="B312" s="90" t="s">
        <v>46</v>
      </c>
      <c r="C312" s="92"/>
      <c r="D312" s="92"/>
      <c r="E312" s="13">
        <v>36695</v>
      </c>
      <c r="F312" s="13">
        <v>36693</v>
      </c>
      <c r="G312" s="13">
        <f t="shared" si="15"/>
        <v>100</v>
      </c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 ht="11.25">
      <c r="A313" s="128" t="s">
        <v>95</v>
      </c>
      <c r="B313" s="90">
        <v>42</v>
      </c>
      <c r="C313" s="92"/>
      <c r="D313" s="92"/>
      <c r="E313" s="13">
        <v>20139</v>
      </c>
      <c r="F313" s="13">
        <v>20136</v>
      </c>
      <c r="G313" s="13">
        <f t="shared" si="15"/>
        <v>100</v>
      </c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 ht="11.25">
      <c r="A314" s="128" t="s">
        <v>96</v>
      </c>
      <c r="B314" s="90">
        <v>43</v>
      </c>
      <c r="C314" s="92"/>
      <c r="D314" s="92"/>
      <c r="E314" s="13">
        <v>57755</v>
      </c>
      <c r="F314" s="13">
        <v>57452</v>
      </c>
      <c r="G314" s="13">
        <f t="shared" si="15"/>
        <v>99</v>
      </c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ht="11.25">
      <c r="A315" s="128" t="s">
        <v>97</v>
      </c>
      <c r="B315" s="90">
        <v>44</v>
      </c>
      <c r="C315" s="92"/>
      <c r="D315" s="92"/>
      <c r="E315" s="13">
        <v>16710</v>
      </c>
      <c r="F315" s="13">
        <v>16708</v>
      </c>
      <c r="G315" s="13">
        <f t="shared" si="15"/>
        <v>100</v>
      </c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 ht="11.25">
      <c r="A316" s="128" t="s">
        <v>98</v>
      </c>
      <c r="B316" s="90">
        <v>45</v>
      </c>
      <c r="C316" s="92"/>
      <c r="D316" s="92"/>
      <c r="E316" s="13">
        <v>5073</v>
      </c>
      <c r="F316" s="13">
        <v>5071</v>
      </c>
      <c r="G316" s="13">
        <f t="shared" si="15"/>
        <v>100</v>
      </c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 ht="11.25">
      <c r="A317" s="128" t="s">
        <v>99</v>
      </c>
      <c r="B317" s="90">
        <v>46</v>
      </c>
      <c r="C317" s="92"/>
      <c r="D317" s="92"/>
      <c r="E317" s="13">
        <v>23958</v>
      </c>
      <c r="F317" s="13">
        <v>23956</v>
      </c>
      <c r="G317" s="13">
        <f t="shared" si="15"/>
        <v>100</v>
      </c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 ht="11.25">
      <c r="A318" s="128" t="s">
        <v>100</v>
      </c>
      <c r="B318" s="90">
        <v>47</v>
      </c>
      <c r="C318" s="92"/>
      <c r="D318" s="92"/>
      <c r="E318" s="13">
        <v>26718</v>
      </c>
      <c r="F318" s="13">
        <v>26717</v>
      </c>
      <c r="G318" s="13">
        <f t="shared" si="15"/>
        <v>100</v>
      </c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 ht="11.25">
      <c r="A319" s="128" t="s">
        <v>101</v>
      </c>
      <c r="B319" s="90">
        <v>48</v>
      </c>
      <c r="C319" s="92"/>
      <c r="D319" s="92"/>
      <c r="E319" s="13">
        <v>16951</v>
      </c>
      <c r="F319" s="13">
        <v>16950</v>
      </c>
      <c r="G319" s="13">
        <f t="shared" si="15"/>
        <v>100</v>
      </c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 ht="22.5">
      <c r="A320" s="124" t="s">
        <v>108</v>
      </c>
      <c r="B320" s="109"/>
      <c r="C320" s="92"/>
      <c r="D320" s="92"/>
      <c r="E320" s="14">
        <f>SUM(E282:E319)</f>
        <v>1121829</v>
      </c>
      <c r="F320" s="14">
        <f aca="true" t="shared" si="17" ref="F320:P320">SUM(F282:F319)</f>
        <v>1113534</v>
      </c>
      <c r="G320" s="14">
        <f t="shared" si="15"/>
        <v>99</v>
      </c>
      <c r="H320" s="89">
        <f t="shared" si="17"/>
        <v>0</v>
      </c>
      <c r="I320" s="89">
        <f t="shared" si="17"/>
        <v>0</v>
      </c>
      <c r="J320" s="89">
        <f t="shared" si="17"/>
        <v>0</v>
      </c>
      <c r="K320" s="89">
        <f t="shared" si="17"/>
        <v>0</v>
      </c>
      <c r="L320" s="89">
        <f t="shared" si="17"/>
        <v>0</v>
      </c>
      <c r="M320" s="89">
        <f t="shared" si="17"/>
        <v>0</v>
      </c>
      <c r="N320" s="89">
        <f>SUM(N282:N319)</f>
        <v>0</v>
      </c>
      <c r="O320" s="89">
        <f t="shared" si="17"/>
        <v>0</v>
      </c>
      <c r="P320" s="89">
        <f t="shared" si="17"/>
        <v>0</v>
      </c>
    </row>
    <row r="321" spans="1:16" ht="11.25">
      <c r="A321" s="127" t="s">
        <v>40</v>
      </c>
      <c r="B321" s="116" t="s">
        <v>40</v>
      </c>
      <c r="C321" s="92"/>
      <c r="D321" s="92"/>
      <c r="E321" s="13">
        <v>1600</v>
      </c>
      <c r="F321" s="13">
        <v>1600</v>
      </c>
      <c r="G321" s="13">
        <f>F321/E321*100</f>
        <v>100</v>
      </c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 ht="11.25">
      <c r="A322" s="127" t="s">
        <v>160</v>
      </c>
      <c r="B322" s="116" t="s">
        <v>30</v>
      </c>
      <c r="C322" s="92"/>
      <c r="D322" s="92"/>
      <c r="E322" s="13">
        <v>40000</v>
      </c>
      <c r="F322" s="13">
        <v>39933</v>
      </c>
      <c r="G322" s="13">
        <f>F322/E322*100</f>
        <v>100</v>
      </c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 ht="11.25">
      <c r="A323" s="127" t="s">
        <v>92</v>
      </c>
      <c r="B323" s="116">
        <v>11</v>
      </c>
      <c r="C323" s="92"/>
      <c r="D323" s="92"/>
      <c r="E323" s="13">
        <v>30000</v>
      </c>
      <c r="F323" s="13">
        <v>29999</v>
      </c>
      <c r="G323" s="13">
        <f>F323/E323*100</f>
        <v>100</v>
      </c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 ht="11.25">
      <c r="A324" s="127" t="s">
        <v>93</v>
      </c>
      <c r="B324" s="116">
        <v>12</v>
      </c>
      <c r="C324" s="92"/>
      <c r="D324" s="92"/>
      <c r="E324" s="13">
        <v>30000</v>
      </c>
      <c r="F324" s="13">
        <v>30000</v>
      </c>
      <c r="G324" s="13">
        <f>F324/E324*100</f>
        <v>100</v>
      </c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 ht="11.25">
      <c r="A325" s="127" t="s">
        <v>70</v>
      </c>
      <c r="B325" s="116">
        <v>13</v>
      </c>
      <c r="C325" s="92"/>
      <c r="D325" s="92"/>
      <c r="E325" s="13">
        <v>3500</v>
      </c>
      <c r="F325" s="13">
        <v>3456</v>
      </c>
      <c r="G325" s="13">
        <f aca="true" t="shared" si="18" ref="G325:G370">F325/E325*100</f>
        <v>99</v>
      </c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 ht="11.25">
      <c r="A326" s="127" t="s">
        <v>94</v>
      </c>
      <c r="B326" s="116">
        <v>31</v>
      </c>
      <c r="C326" s="92"/>
      <c r="D326" s="92"/>
      <c r="E326" s="13">
        <v>40000</v>
      </c>
      <c r="F326" s="13">
        <v>39289</v>
      </c>
      <c r="G326" s="13">
        <f t="shared" si="18"/>
        <v>98</v>
      </c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 ht="11.25">
      <c r="A327" s="127" t="s">
        <v>82</v>
      </c>
      <c r="B327" s="116">
        <v>35</v>
      </c>
      <c r="C327" s="92"/>
      <c r="D327" s="92"/>
      <c r="E327" s="13">
        <v>20000</v>
      </c>
      <c r="F327" s="13">
        <v>19867</v>
      </c>
      <c r="G327" s="13">
        <f t="shared" si="18"/>
        <v>99</v>
      </c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 ht="11.25">
      <c r="A328" s="127" t="s">
        <v>124</v>
      </c>
      <c r="B328" s="116" t="s">
        <v>36</v>
      </c>
      <c r="C328" s="92"/>
      <c r="D328" s="92"/>
      <c r="E328" s="13">
        <v>100000</v>
      </c>
      <c r="F328" s="13">
        <v>100000</v>
      </c>
      <c r="G328" s="13">
        <f t="shared" si="18"/>
        <v>100</v>
      </c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 ht="11.25">
      <c r="A329" s="127" t="s">
        <v>96</v>
      </c>
      <c r="B329" s="116">
        <v>43</v>
      </c>
      <c r="C329" s="92"/>
      <c r="D329" s="92"/>
      <c r="E329" s="13">
        <v>30000</v>
      </c>
      <c r="F329" s="13">
        <v>29345</v>
      </c>
      <c r="G329" s="13">
        <f t="shared" si="18"/>
        <v>98</v>
      </c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 ht="11.25">
      <c r="A330" s="127" t="s">
        <v>97</v>
      </c>
      <c r="B330" s="116">
        <v>44</v>
      </c>
      <c r="C330" s="92"/>
      <c r="D330" s="92"/>
      <c r="E330" s="13">
        <v>30000</v>
      </c>
      <c r="F330" s="13">
        <v>30000</v>
      </c>
      <c r="G330" s="13">
        <f t="shared" si="18"/>
        <v>100</v>
      </c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 ht="22.5">
      <c r="A331" s="124" t="s">
        <v>109</v>
      </c>
      <c r="B331" s="92"/>
      <c r="C331" s="92"/>
      <c r="D331" s="92"/>
      <c r="E331" s="14">
        <f>SUM(E321:E330)</f>
        <v>325100</v>
      </c>
      <c r="F331" s="14">
        <f>SUM(F321:F330)</f>
        <v>323489</v>
      </c>
      <c r="G331" s="14">
        <f>F331/E331*100</f>
        <v>100</v>
      </c>
      <c r="H331" s="14">
        <f aca="true" t="shared" si="19" ref="H331:P331">SUM(H321:H330)</f>
        <v>0</v>
      </c>
      <c r="I331" s="14">
        <f t="shared" si="19"/>
        <v>0</v>
      </c>
      <c r="J331" s="14">
        <f t="shared" si="19"/>
        <v>0</v>
      </c>
      <c r="K331" s="14">
        <f t="shared" si="19"/>
        <v>0</v>
      </c>
      <c r="L331" s="14">
        <f t="shared" si="19"/>
        <v>0</v>
      </c>
      <c r="M331" s="14">
        <f t="shared" si="19"/>
        <v>0</v>
      </c>
      <c r="N331" s="14">
        <f>SUM(N321:N330)</f>
        <v>0</v>
      </c>
      <c r="O331" s="14">
        <f t="shared" si="19"/>
        <v>0</v>
      </c>
      <c r="P331" s="14">
        <f t="shared" si="19"/>
        <v>0</v>
      </c>
    </row>
    <row r="332" spans="1:16" ht="22.5">
      <c r="A332" s="129" t="s">
        <v>110</v>
      </c>
      <c r="B332" s="79" t="s">
        <v>29</v>
      </c>
      <c r="C332" s="79"/>
      <c r="D332" s="79"/>
      <c r="E332" s="130">
        <v>20900</v>
      </c>
      <c r="F332" s="131">
        <v>20860</v>
      </c>
      <c r="G332" s="13">
        <f t="shared" si="18"/>
        <v>100</v>
      </c>
      <c r="I332" s="92"/>
      <c r="J332" s="92"/>
      <c r="K332" s="92"/>
      <c r="L332" s="92"/>
      <c r="M332" s="92"/>
      <c r="N332" s="92"/>
      <c r="O332" s="92"/>
      <c r="P332" s="92"/>
    </row>
    <row r="333" spans="1:16" ht="22.5">
      <c r="A333" s="129" t="s">
        <v>111</v>
      </c>
      <c r="B333" s="79" t="s">
        <v>40</v>
      </c>
      <c r="C333" s="79"/>
      <c r="D333" s="79"/>
      <c r="E333" s="130">
        <v>7031</v>
      </c>
      <c r="F333" s="131">
        <v>7029</v>
      </c>
      <c r="G333" s="13">
        <f t="shared" si="18"/>
        <v>100</v>
      </c>
      <c r="I333" s="92"/>
      <c r="J333" s="92"/>
      <c r="K333" s="92"/>
      <c r="L333" s="92"/>
      <c r="M333" s="92"/>
      <c r="N333" s="92"/>
      <c r="O333" s="92"/>
      <c r="P333" s="92"/>
    </row>
    <row r="334" spans="1:16" ht="22.5">
      <c r="A334" s="129" t="s">
        <v>112</v>
      </c>
      <c r="B334" s="79" t="s">
        <v>30</v>
      </c>
      <c r="C334" s="79"/>
      <c r="D334" s="79"/>
      <c r="E334" s="130">
        <v>4904</v>
      </c>
      <c r="F334" s="131">
        <v>4853</v>
      </c>
      <c r="G334" s="13">
        <f t="shared" si="18"/>
        <v>99</v>
      </c>
      <c r="I334" s="92"/>
      <c r="J334" s="92"/>
      <c r="K334" s="92"/>
      <c r="L334" s="92"/>
      <c r="M334" s="92"/>
      <c r="N334" s="92"/>
      <c r="O334" s="92"/>
      <c r="P334" s="92"/>
    </row>
    <row r="335" spans="1:16" ht="11.25">
      <c r="A335" s="129" t="s">
        <v>113</v>
      </c>
      <c r="B335" s="79">
        <v>6</v>
      </c>
      <c r="C335" s="79"/>
      <c r="D335" s="79"/>
      <c r="E335" s="130">
        <v>16217</v>
      </c>
      <c r="F335" s="131">
        <v>15066</v>
      </c>
      <c r="G335" s="13">
        <f t="shared" si="18"/>
        <v>93</v>
      </c>
      <c r="I335" s="92"/>
      <c r="J335" s="92"/>
      <c r="K335" s="92"/>
      <c r="L335" s="92"/>
      <c r="M335" s="92"/>
      <c r="N335" s="92"/>
      <c r="O335" s="92"/>
      <c r="P335" s="92"/>
    </row>
    <row r="336" spans="1:16" ht="22.5">
      <c r="A336" s="129" t="s">
        <v>114</v>
      </c>
      <c r="B336" s="79" t="s">
        <v>31</v>
      </c>
      <c r="C336" s="79"/>
      <c r="D336" s="79"/>
      <c r="E336" s="130">
        <v>9143</v>
      </c>
      <c r="F336" s="131">
        <v>9140</v>
      </c>
      <c r="G336" s="13">
        <f t="shared" si="18"/>
        <v>100</v>
      </c>
      <c r="I336" s="92"/>
      <c r="J336" s="92"/>
      <c r="K336" s="92"/>
      <c r="L336" s="92"/>
      <c r="M336" s="92"/>
      <c r="N336" s="92"/>
      <c r="O336" s="92"/>
      <c r="P336" s="92"/>
    </row>
    <row r="337" spans="1:16" ht="11.25">
      <c r="A337" s="129" t="s">
        <v>115</v>
      </c>
      <c r="B337" s="79">
        <v>8</v>
      </c>
      <c r="C337" s="79"/>
      <c r="D337" s="79"/>
      <c r="E337" s="130">
        <v>13162</v>
      </c>
      <c r="F337" s="131">
        <v>13112</v>
      </c>
      <c r="G337" s="13">
        <f t="shared" si="18"/>
        <v>100</v>
      </c>
      <c r="I337" s="92"/>
      <c r="J337" s="92"/>
      <c r="K337" s="92"/>
      <c r="L337" s="92"/>
      <c r="M337" s="92"/>
      <c r="N337" s="92"/>
      <c r="O337" s="92"/>
      <c r="P337" s="92"/>
    </row>
    <row r="338" spans="1:16" ht="11.25">
      <c r="A338" s="129" t="s">
        <v>116</v>
      </c>
      <c r="B338" s="79">
        <v>10</v>
      </c>
      <c r="C338" s="79"/>
      <c r="D338" s="79"/>
      <c r="E338" s="130">
        <v>11524</v>
      </c>
      <c r="F338" s="131">
        <v>11524</v>
      </c>
      <c r="G338" s="13">
        <f t="shared" si="18"/>
        <v>100</v>
      </c>
      <c r="I338" s="92"/>
      <c r="J338" s="92"/>
      <c r="K338" s="92"/>
      <c r="L338" s="92"/>
      <c r="M338" s="92"/>
      <c r="N338" s="92"/>
      <c r="O338" s="92"/>
      <c r="P338" s="92"/>
    </row>
    <row r="339" spans="1:16" ht="11.25">
      <c r="A339" s="129" t="s">
        <v>92</v>
      </c>
      <c r="B339" s="79">
        <v>11</v>
      </c>
      <c r="C339" s="79"/>
      <c r="D339" s="79"/>
      <c r="E339" s="130">
        <v>9659</v>
      </c>
      <c r="F339" s="131">
        <v>9650</v>
      </c>
      <c r="G339" s="13">
        <f t="shared" si="18"/>
        <v>100</v>
      </c>
      <c r="I339" s="92"/>
      <c r="J339" s="92"/>
      <c r="K339" s="92"/>
      <c r="L339" s="92"/>
      <c r="M339" s="92"/>
      <c r="N339" s="92"/>
      <c r="O339" s="92"/>
      <c r="P339" s="92"/>
    </row>
    <row r="340" spans="1:16" ht="11.25">
      <c r="A340" s="129" t="s">
        <v>117</v>
      </c>
      <c r="B340" s="79">
        <v>12</v>
      </c>
      <c r="C340" s="79"/>
      <c r="D340" s="79"/>
      <c r="E340" s="130">
        <v>17492</v>
      </c>
      <c r="F340" s="131">
        <v>17166</v>
      </c>
      <c r="G340" s="13">
        <f t="shared" si="18"/>
        <v>98</v>
      </c>
      <c r="I340" s="92"/>
      <c r="J340" s="92"/>
      <c r="K340" s="92"/>
      <c r="L340" s="92"/>
      <c r="M340" s="92"/>
      <c r="N340" s="92"/>
      <c r="O340" s="92"/>
      <c r="P340" s="92"/>
    </row>
    <row r="341" spans="1:16" ht="11.25">
      <c r="A341" s="129" t="s">
        <v>70</v>
      </c>
      <c r="B341" s="79">
        <v>13</v>
      </c>
      <c r="C341" s="79"/>
      <c r="D341" s="79"/>
      <c r="E341" s="130">
        <v>7789</v>
      </c>
      <c r="F341" s="131">
        <v>7788</v>
      </c>
      <c r="G341" s="13">
        <f t="shared" si="18"/>
        <v>100</v>
      </c>
      <c r="I341" s="92"/>
      <c r="J341" s="92"/>
      <c r="K341" s="92"/>
      <c r="L341" s="92"/>
      <c r="M341" s="92"/>
      <c r="N341" s="92"/>
      <c r="O341" s="92"/>
      <c r="P341" s="92"/>
    </row>
    <row r="342" spans="1:16" ht="11.25">
      <c r="A342" s="129" t="s">
        <v>56</v>
      </c>
      <c r="B342" s="79">
        <v>14</v>
      </c>
      <c r="C342" s="79"/>
      <c r="D342" s="79"/>
      <c r="E342" s="130">
        <v>11184</v>
      </c>
      <c r="F342" s="131">
        <v>11134</v>
      </c>
      <c r="G342" s="13">
        <f t="shared" si="18"/>
        <v>100</v>
      </c>
      <c r="I342" s="92"/>
      <c r="J342" s="92"/>
      <c r="K342" s="92"/>
      <c r="L342" s="92"/>
      <c r="M342" s="92"/>
      <c r="N342" s="92"/>
      <c r="O342" s="92"/>
      <c r="P342" s="92"/>
    </row>
    <row r="343" spans="1:16" ht="11.25">
      <c r="A343" s="129" t="s">
        <v>71</v>
      </c>
      <c r="B343" s="79">
        <v>16</v>
      </c>
      <c r="C343" s="79"/>
      <c r="D343" s="79"/>
      <c r="E343" s="130">
        <v>11524</v>
      </c>
      <c r="F343" s="131">
        <v>11523</v>
      </c>
      <c r="G343" s="13">
        <f t="shared" si="18"/>
        <v>100</v>
      </c>
      <c r="I343" s="92"/>
      <c r="J343" s="92"/>
      <c r="K343" s="92"/>
      <c r="L343" s="92"/>
      <c r="M343" s="92"/>
      <c r="N343" s="92"/>
      <c r="O343" s="92"/>
      <c r="P343" s="92"/>
    </row>
    <row r="344" spans="1:16" ht="11.25">
      <c r="A344" s="129" t="s">
        <v>120</v>
      </c>
      <c r="B344" s="79">
        <v>17</v>
      </c>
      <c r="C344" s="79"/>
      <c r="D344" s="79"/>
      <c r="E344" s="130">
        <v>12982</v>
      </c>
      <c r="F344" s="131">
        <v>12790</v>
      </c>
      <c r="G344" s="13">
        <f t="shared" si="18"/>
        <v>99</v>
      </c>
      <c r="I344" s="92"/>
      <c r="J344" s="92"/>
      <c r="K344" s="92"/>
      <c r="L344" s="92"/>
      <c r="M344" s="92"/>
      <c r="N344" s="92"/>
      <c r="O344" s="92"/>
      <c r="P344" s="92"/>
    </row>
    <row r="345" spans="1:16" ht="11.25">
      <c r="A345" s="129" t="s">
        <v>118</v>
      </c>
      <c r="B345" s="79">
        <v>18</v>
      </c>
      <c r="C345" s="79"/>
      <c r="D345" s="79"/>
      <c r="E345" s="130">
        <v>15748</v>
      </c>
      <c r="F345" s="131">
        <v>15731</v>
      </c>
      <c r="G345" s="13">
        <f t="shared" si="18"/>
        <v>100</v>
      </c>
      <c r="I345" s="92"/>
      <c r="J345" s="92"/>
      <c r="K345" s="92"/>
      <c r="L345" s="92"/>
      <c r="M345" s="92"/>
      <c r="N345" s="92"/>
      <c r="O345" s="92"/>
      <c r="P345" s="92"/>
    </row>
    <row r="346" spans="1:16" ht="11.25">
      <c r="A346" s="129" t="s">
        <v>127</v>
      </c>
      <c r="B346" s="79" t="s">
        <v>32</v>
      </c>
      <c r="C346" s="79"/>
      <c r="D346" s="79"/>
      <c r="E346" s="130">
        <v>5905</v>
      </c>
      <c r="F346" s="131">
        <v>5905</v>
      </c>
      <c r="G346" s="13">
        <f t="shared" si="18"/>
        <v>100</v>
      </c>
      <c r="I346" s="92"/>
      <c r="J346" s="92"/>
      <c r="K346" s="92"/>
      <c r="L346" s="92"/>
      <c r="M346" s="92"/>
      <c r="N346" s="92"/>
      <c r="O346" s="92"/>
      <c r="P346" s="92"/>
    </row>
    <row r="347" spans="1:16" ht="11.25">
      <c r="A347" s="129" t="s">
        <v>119</v>
      </c>
      <c r="B347" s="79">
        <v>20</v>
      </c>
      <c r="C347" s="79"/>
      <c r="D347" s="79"/>
      <c r="E347" s="130">
        <v>13809</v>
      </c>
      <c r="F347" s="131">
        <v>10629</v>
      </c>
      <c r="G347" s="13">
        <f t="shared" si="18"/>
        <v>77</v>
      </c>
      <c r="I347" s="92"/>
      <c r="J347" s="92"/>
      <c r="K347" s="92"/>
      <c r="L347" s="92"/>
      <c r="M347" s="92"/>
      <c r="N347" s="92"/>
      <c r="O347" s="92"/>
      <c r="P347" s="92"/>
    </row>
    <row r="348" spans="1:16" ht="11.25">
      <c r="A348" s="129" t="s">
        <v>121</v>
      </c>
      <c r="B348" s="79">
        <v>21</v>
      </c>
      <c r="C348" s="79"/>
      <c r="D348" s="79"/>
      <c r="E348" s="130">
        <v>11055</v>
      </c>
      <c r="F348" s="131">
        <v>11055</v>
      </c>
      <c r="G348" s="13">
        <f t="shared" si="18"/>
        <v>100</v>
      </c>
      <c r="I348" s="92"/>
      <c r="J348" s="92"/>
      <c r="K348" s="92"/>
      <c r="L348" s="92"/>
      <c r="M348" s="92"/>
      <c r="N348" s="92"/>
      <c r="O348" s="92"/>
      <c r="P348" s="92"/>
    </row>
    <row r="349" spans="1:16" ht="11.25">
      <c r="A349" s="129" t="s">
        <v>122</v>
      </c>
      <c r="B349" s="79">
        <v>23</v>
      </c>
      <c r="C349" s="79"/>
      <c r="D349" s="79"/>
      <c r="E349" s="130">
        <v>7508</v>
      </c>
      <c r="F349" s="131">
        <v>7505</v>
      </c>
      <c r="G349" s="13">
        <f t="shared" si="18"/>
        <v>100</v>
      </c>
      <c r="I349" s="92"/>
      <c r="J349" s="92"/>
      <c r="K349" s="92"/>
      <c r="L349" s="92"/>
      <c r="M349" s="92"/>
      <c r="N349" s="92"/>
      <c r="O349" s="92"/>
      <c r="P349" s="92"/>
    </row>
    <row r="350" spans="1:16" ht="11.25">
      <c r="A350" s="129" t="s">
        <v>77</v>
      </c>
      <c r="B350" s="79">
        <v>26</v>
      </c>
      <c r="C350" s="79"/>
      <c r="D350" s="79"/>
      <c r="E350" s="130">
        <v>7758</v>
      </c>
      <c r="F350" s="131">
        <v>7755</v>
      </c>
      <c r="G350" s="13">
        <f t="shared" si="18"/>
        <v>100</v>
      </c>
      <c r="I350" s="92"/>
      <c r="J350" s="92"/>
      <c r="K350" s="92"/>
      <c r="L350" s="92"/>
      <c r="M350" s="92"/>
      <c r="N350" s="92"/>
      <c r="O350" s="92"/>
      <c r="P350" s="92"/>
    </row>
    <row r="351" spans="1:16" ht="22.5">
      <c r="A351" s="129" t="s">
        <v>123</v>
      </c>
      <c r="B351" s="79" t="s">
        <v>33</v>
      </c>
      <c r="C351" s="79"/>
      <c r="D351" s="79"/>
      <c r="E351" s="130">
        <v>11113</v>
      </c>
      <c r="F351" s="131">
        <v>11113</v>
      </c>
      <c r="G351" s="13">
        <f t="shared" si="18"/>
        <v>100</v>
      </c>
      <c r="I351" s="92"/>
      <c r="J351" s="92"/>
      <c r="K351" s="92"/>
      <c r="L351" s="92"/>
      <c r="M351" s="92"/>
      <c r="N351" s="92"/>
      <c r="O351" s="92"/>
      <c r="P351" s="92"/>
    </row>
    <row r="352" spans="1:16" ht="11.25">
      <c r="A352" s="129" t="s">
        <v>78</v>
      </c>
      <c r="B352" s="79">
        <v>28</v>
      </c>
      <c r="C352" s="79"/>
      <c r="D352" s="79"/>
      <c r="E352" s="130">
        <v>7977</v>
      </c>
      <c r="F352" s="131">
        <v>4060</v>
      </c>
      <c r="G352" s="13">
        <f t="shared" si="18"/>
        <v>51</v>
      </c>
      <c r="I352" s="92"/>
      <c r="J352" s="92"/>
      <c r="K352" s="92"/>
      <c r="L352" s="92"/>
      <c r="M352" s="92"/>
      <c r="N352" s="92"/>
      <c r="O352" s="92"/>
      <c r="P352" s="92"/>
    </row>
    <row r="353" spans="1:16" ht="11.25">
      <c r="A353" s="129" t="s">
        <v>79</v>
      </c>
      <c r="B353" s="79">
        <v>29</v>
      </c>
      <c r="C353" s="79"/>
      <c r="D353" s="79"/>
      <c r="E353" s="130">
        <v>9010</v>
      </c>
      <c r="F353" s="131">
        <v>9010</v>
      </c>
      <c r="G353" s="13">
        <f t="shared" si="18"/>
        <v>100</v>
      </c>
      <c r="I353" s="92"/>
      <c r="J353" s="92"/>
      <c r="K353" s="92"/>
      <c r="L353" s="92"/>
      <c r="M353" s="92"/>
      <c r="N353" s="92"/>
      <c r="O353" s="92"/>
      <c r="P353" s="92"/>
    </row>
    <row r="354" spans="1:16" ht="11.25">
      <c r="A354" s="129" t="s">
        <v>94</v>
      </c>
      <c r="B354" s="79">
        <v>31</v>
      </c>
      <c r="C354" s="79"/>
      <c r="D354" s="79"/>
      <c r="E354" s="130">
        <v>20433</v>
      </c>
      <c r="F354" s="131">
        <v>20433</v>
      </c>
      <c r="G354" s="13">
        <f t="shared" si="18"/>
        <v>100</v>
      </c>
      <c r="I354" s="92"/>
      <c r="J354" s="92"/>
      <c r="K354" s="92"/>
      <c r="L354" s="92"/>
      <c r="M354" s="92"/>
      <c r="N354" s="92"/>
      <c r="O354" s="92"/>
      <c r="P354" s="92"/>
    </row>
    <row r="355" spans="1:16" ht="11.25">
      <c r="A355" s="129" t="s">
        <v>80</v>
      </c>
      <c r="B355" s="79">
        <v>33</v>
      </c>
      <c r="C355" s="79"/>
      <c r="D355" s="79"/>
      <c r="E355" s="130">
        <v>15983</v>
      </c>
      <c r="F355" s="131">
        <v>15848</v>
      </c>
      <c r="G355" s="13">
        <f t="shared" si="18"/>
        <v>99</v>
      </c>
      <c r="I355" s="92"/>
      <c r="J355" s="92"/>
      <c r="K355" s="92"/>
      <c r="L355" s="92"/>
      <c r="M355" s="92"/>
      <c r="N355" s="92"/>
      <c r="O355" s="92"/>
      <c r="P355" s="92"/>
    </row>
    <row r="356" spans="1:16" ht="11.25">
      <c r="A356" s="129" t="s">
        <v>81</v>
      </c>
      <c r="B356" s="79">
        <v>34</v>
      </c>
      <c r="C356" s="79"/>
      <c r="D356" s="79"/>
      <c r="E356" s="130">
        <v>9666</v>
      </c>
      <c r="F356" s="131">
        <v>8148</v>
      </c>
      <c r="G356" s="13">
        <f t="shared" si="18"/>
        <v>84</v>
      </c>
      <c r="I356" s="92"/>
      <c r="J356" s="92"/>
      <c r="K356" s="92"/>
      <c r="L356" s="92"/>
      <c r="M356" s="92"/>
      <c r="N356" s="92"/>
      <c r="O356" s="92"/>
      <c r="P356" s="92"/>
    </row>
    <row r="357" spans="1:16" ht="11.25">
      <c r="A357" s="129" t="s">
        <v>82</v>
      </c>
      <c r="B357" s="79">
        <v>35</v>
      </c>
      <c r="C357" s="79"/>
      <c r="D357" s="79"/>
      <c r="E357" s="130">
        <v>10069</v>
      </c>
      <c r="F357" s="131">
        <v>10069</v>
      </c>
      <c r="G357" s="13">
        <f t="shared" si="18"/>
        <v>100</v>
      </c>
      <c r="I357" s="92"/>
      <c r="J357" s="92"/>
      <c r="K357" s="92"/>
      <c r="L357" s="92"/>
      <c r="M357" s="92"/>
      <c r="N357" s="92"/>
      <c r="O357" s="92"/>
      <c r="P357" s="92"/>
    </row>
    <row r="358" spans="1:16" ht="11.25">
      <c r="A358" s="129" t="s">
        <v>124</v>
      </c>
      <c r="B358" s="79" t="s">
        <v>36</v>
      </c>
      <c r="C358" s="79"/>
      <c r="D358" s="79"/>
      <c r="E358" s="130">
        <v>10308</v>
      </c>
      <c r="F358" s="131">
        <v>10295</v>
      </c>
      <c r="G358" s="13">
        <f t="shared" si="18"/>
        <v>100</v>
      </c>
      <c r="I358" s="92"/>
      <c r="J358" s="92"/>
      <c r="K358" s="92"/>
      <c r="L358" s="92"/>
      <c r="M358" s="92"/>
      <c r="N358" s="92"/>
      <c r="O358" s="92"/>
      <c r="P358" s="92"/>
    </row>
    <row r="359" spans="1:16" ht="11.25">
      <c r="A359" s="129" t="s">
        <v>83</v>
      </c>
      <c r="B359" s="79">
        <v>37</v>
      </c>
      <c r="C359" s="79"/>
      <c r="D359" s="79"/>
      <c r="E359" s="130">
        <v>4974</v>
      </c>
      <c r="F359" s="131">
        <v>1344</v>
      </c>
      <c r="G359" s="13">
        <f t="shared" si="18"/>
        <v>27</v>
      </c>
      <c r="I359" s="92"/>
      <c r="J359" s="92"/>
      <c r="K359" s="92"/>
      <c r="L359" s="92"/>
      <c r="M359" s="92"/>
      <c r="N359" s="92"/>
      <c r="O359" s="92"/>
      <c r="P359" s="92"/>
    </row>
    <row r="360" spans="1:16" ht="11.25">
      <c r="A360" s="129" t="s">
        <v>84</v>
      </c>
      <c r="B360" s="79">
        <v>39</v>
      </c>
      <c r="C360" s="79"/>
      <c r="D360" s="79"/>
      <c r="E360" s="130">
        <v>16233</v>
      </c>
      <c r="F360" s="131">
        <v>16103</v>
      </c>
      <c r="G360" s="13">
        <f t="shared" si="18"/>
        <v>99</v>
      </c>
      <c r="I360" s="92"/>
      <c r="J360" s="92"/>
      <c r="K360" s="92"/>
      <c r="L360" s="92"/>
      <c r="M360" s="92"/>
      <c r="N360" s="92"/>
      <c r="O360" s="92"/>
      <c r="P360" s="92"/>
    </row>
    <row r="361" spans="1:16" ht="11.25">
      <c r="A361" s="129" t="s">
        <v>85</v>
      </c>
      <c r="B361" s="79">
        <v>40</v>
      </c>
      <c r="C361" s="79"/>
      <c r="D361" s="79"/>
      <c r="E361" s="130">
        <v>22005</v>
      </c>
      <c r="F361" s="131">
        <v>22005</v>
      </c>
      <c r="G361" s="13">
        <f t="shared" si="18"/>
        <v>100</v>
      </c>
      <c r="I361" s="92"/>
      <c r="J361" s="92"/>
      <c r="K361" s="92"/>
      <c r="L361" s="92"/>
      <c r="M361" s="92"/>
      <c r="N361" s="92"/>
      <c r="O361" s="92"/>
      <c r="P361" s="92"/>
    </row>
    <row r="362" spans="1:16" ht="11.25">
      <c r="A362" s="129" t="s">
        <v>125</v>
      </c>
      <c r="B362" s="79" t="s">
        <v>46</v>
      </c>
      <c r="C362" s="79"/>
      <c r="D362" s="79"/>
      <c r="E362" s="130">
        <v>10418</v>
      </c>
      <c r="F362" s="131">
        <v>10418</v>
      </c>
      <c r="G362" s="13">
        <f t="shared" si="18"/>
        <v>100</v>
      </c>
      <c r="I362" s="92"/>
      <c r="J362" s="92"/>
      <c r="K362" s="92"/>
      <c r="L362" s="92"/>
      <c r="M362" s="92"/>
      <c r="N362" s="92"/>
      <c r="O362" s="92"/>
      <c r="P362" s="92"/>
    </row>
    <row r="363" spans="1:16" ht="11.25">
      <c r="A363" s="129" t="s">
        <v>95</v>
      </c>
      <c r="B363" s="79">
        <v>42</v>
      </c>
      <c r="C363" s="79"/>
      <c r="D363" s="79"/>
      <c r="E363" s="130">
        <v>17570</v>
      </c>
      <c r="F363" s="131">
        <v>17570</v>
      </c>
      <c r="G363" s="13">
        <f t="shared" si="18"/>
        <v>100</v>
      </c>
      <c r="I363" s="92"/>
      <c r="J363" s="92"/>
      <c r="K363" s="92"/>
      <c r="L363" s="92"/>
      <c r="M363" s="92"/>
      <c r="N363" s="92"/>
      <c r="O363" s="92"/>
      <c r="P363" s="92"/>
    </row>
    <row r="364" spans="1:16" ht="11.25">
      <c r="A364" s="129" t="s">
        <v>96</v>
      </c>
      <c r="B364" s="79">
        <v>43</v>
      </c>
      <c r="C364" s="79"/>
      <c r="D364" s="79"/>
      <c r="E364" s="130">
        <v>15740</v>
      </c>
      <c r="F364" s="131">
        <v>15740</v>
      </c>
      <c r="G364" s="13">
        <f t="shared" si="18"/>
        <v>100</v>
      </c>
      <c r="I364" s="92"/>
      <c r="J364" s="92"/>
      <c r="K364" s="92"/>
      <c r="L364" s="92"/>
      <c r="M364" s="92"/>
      <c r="N364" s="92"/>
      <c r="O364" s="92"/>
      <c r="P364" s="92"/>
    </row>
    <row r="365" spans="1:16" ht="11.25">
      <c r="A365" s="129" t="s">
        <v>97</v>
      </c>
      <c r="B365" s="79">
        <v>44</v>
      </c>
      <c r="C365" s="79"/>
      <c r="D365" s="79"/>
      <c r="E365" s="130">
        <v>13413</v>
      </c>
      <c r="F365" s="131">
        <v>13175</v>
      </c>
      <c r="G365" s="13">
        <f t="shared" si="18"/>
        <v>98</v>
      </c>
      <c r="I365" s="92"/>
      <c r="J365" s="92"/>
      <c r="K365" s="92"/>
      <c r="L365" s="92"/>
      <c r="M365" s="92"/>
      <c r="N365" s="92"/>
      <c r="O365" s="92"/>
      <c r="P365" s="92"/>
    </row>
    <row r="366" spans="1:16" ht="11.25">
      <c r="A366" s="129" t="s">
        <v>98</v>
      </c>
      <c r="B366" s="79">
        <v>45</v>
      </c>
      <c r="C366" s="79"/>
      <c r="D366" s="79"/>
      <c r="E366" s="130">
        <v>6757</v>
      </c>
      <c r="F366" s="131">
        <v>6756</v>
      </c>
      <c r="G366" s="13">
        <f t="shared" si="18"/>
        <v>100</v>
      </c>
      <c r="I366" s="92"/>
      <c r="J366" s="92"/>
      <c r="K366" s="92"/>
      <c r="L366" s="92"/>
      <c r="M366" s="92"/>
      <c r="N366" s="92"/>
      <c r="O366" s="92"/>
      <c r="P366" s="92"/>
    </row>
    <row r="367" spans="1:16" ht="11.25">
      <c r="A367" s="129" t="s">
        <v>99</v>
      </c>
      <c r="B367" s="79">
        <v>46</v>
      </c>
      <c r="C367" s="79"/>
      <c r="D367" s="79"/>
      <c r="E367" s="130">
        <v>19108</v>
      </c>
      <c r="F367" s="131">
        <v>17748</v>
      </c>
      <c r="G367" s="13">
        <f t="shared" si="18"/>
        <v>93</v>
      </c>
      <c r="I367" s="92"/>
      <c r="J367" s="92"/>
      <c r="K367" s="92"/>
      <c r="L367" s="92"/>
      <c r="M367" s="92"/>
      <c r="N367" s="92"/>
      <c r="O367" s="92"/>
      <c r="P367" s="92"/>
    </row>
    <row r="368" spans="1:16" ht="11.25">
      <c r="A368" s="129" t="s">
        <v>100</v>
      </c>
      <c r="B368" s="79">
        <v>47</v>
      </c>
      <c r="C368" s="79"/>
      <c r="D368" s="79"/>
      <c r="E368" s="130">
        <v>22310</v>
      </c>
      <c r="F368" s="131">
        <v>22150</v>
      </c>
      <c r="G368" s="13">
        <f t="shared" si="18"/>
        <v>99</v>
      </c>
      <c r="I368" s="92"/>
      <c r="J368" s="92"/>
      <c r="K368" s="92"/>
      <c r="L368" s="92"/>
      <c r="M368" s="92"/>
      <c r="N368" s="92"/>
      <c r="O368" s="92"/>
      <c r="P368" s="92"/>
    </row>
    <row r="369" spans="1:16" ht="11.25">
      <c r="A369" s="129" t="s">
        <v>101</v>
      </c>
      <c r="B369" s="79">
        <v>48</v>
      </c>
      <c r="C369" s="79"/>
      <c r="D369" s="79"/>
      <c r="E369" s="130">
        <v>16209</v>
      </c>
      <c r="F369" s="131">
        <v>16209</v>
      </c>
      <c r="G369" s="13">
        <f t="shared" si="18"/>
        <v>100</v>
      </c>
      <c r="I369" s="92"/>
      <c r="J369" s="92"/>
      <c r="K369" s="92"/>
      <c r="L369" s="92"/>
      <c r="M369" s="92"/>
      <c r="N369" s="92"/>
      <c r="O369" s="92"/>
      <c r="P369" s="92"/>
    </row>
    <row r="370" spans="1:16" ht="22.5">
      <c r="A370" s="6" t="s">
        <v>312</v>
      </c>
      <c r="B370" s="14"/>
      <c r="C370" s="14"/>
      <c r="D370" s="14"/>
      <c r="E370" s="14">
        <v>474590</v>
      </c>
      <c r="F370" s="14">
        <v>458409</v>
      </c>
      <c r="G370" s="13">
        <f t="shared" si="18"/>
        <v>97</v>
      </c>
      <c r="I370" s="92"/>
      <c r="J370" s="92"/>
      <c r="K370" s="92"/>
      <c r="L370" s="92"/>
      <c r="M370" s="92"/>
      <c r="N370" s="92"/>
      <c r="O370" s="92"/>
      <c r="P370" s="92"/>
    </row>
    <row r="371" ht="11.25">
      <c r="H371" s="97"/>
    </row>
    <row r="372" ht="11.25">
      <c r="H372" s="97"/>
    </row>
    <row r="373" ht="11.25">
      <c r="H373" s="97"/>
    </row>
    <row r="374" ht="11.25">
      <c r="H374" s="97"/>
    </row>
    <row r="375" ht="11.25">
      <c r="H375" s="97"/>
    </row>
    <row r="376" ht="11.25">
      <c r="H376" s="97"/>
    </row>
    <row r="377" ht="11.25">
      <c r="H377" s="97"/>
    </row>
    <row r="378" ht="11.25">
      <c r="H378" s="97"/>
    </row>
    <row r="379" ht="11.25">
      <c r="H379" s="97"/>
    </row>
    <row r="380" ht="11.25">
      <c r="H380" s="97"/>
    </row>
    <row r="381" ht="11.25">
      <c r="H381" s="97"/>
    </row>
    <row r="382" ht="11.25">
      <c r="H382" s="97"/>
    </row>
    <row r="383" ht="11.25">
      <c r="H383" s="97"/>
    </row>
    <row r="384" ht="11.25">
      <c r="H384" s="97"/>
    </row>
    <row r="385" ht="11.25">
      <c r="H385" s="97"/>
    </row>
    <row r="386" ht="11.25">
      <c r="H386" s="97"/>
    </row>
    <row r="387" ht="11.25">
      <c r="H387" s="97"/>
    </row>
    <row r="388" ht="11.25">
      <c r="H388" s="97"/>
    </row>
    <row r="389" ht="11.25">
      <c r="H389" s="97"/>
    </row>
    <row r="390" ht="11.25">
      <c r="H390" s="97"/>
    </row>
    <row r="391" ht="11.25">
      <c r="H391" s="97"/>
    </row>
    <row r="392" ht="11.25">
      <c r="H392" s="97"/>
    </row>
    <row r="393" ht="11.25">
      <c r="H393" s="97"/>
    </row>
    <row r="394" ht="11.25">
      <c r="H394" s="97"/>
    </row>
    <row r="395" ht="11.25">
      <c r="H395" s="97"/>
    </row>
    <row r="396" ht="11.25">
      <c r="H396" s="97"/>
    </row>
    <row r="397" ht="11.25">
      <c r="H397" s="97"/>
    </row>
    <row r="398" ht="11.25">
      <c r="H398" s="97"/>
    </row>
    <row r="399" ht="11.25">
      <c r="H399" s="97"/>
    </row>
    <row r="400" ht="11.25">
      <c r="H400" s="97"/>
    </row>
    <row r="401" ht="11.25">
      <c r="H401" s="97"/>
    </row>
    <row r="402" ht="11.25">
      <c r="H402" s="97"/>
    </row>
    <row r="403" ht="11.25">
      <c r="H403" s="97"/>
    </row>
    <row r="404" ht="11.25">
      <c r="H404" s="97"/>
    </row>
    <row r="405" ht="11.25">
      <c r="H405" s="97"/>
    </row>
    <row r="406" ht="11.25">
      <c r="H406" s="97"/>
    </row>
    <row r="407" ht="11.25">
      <c r="H407" s="97"/>
    </row>
    <row r="408" ht="11.25">
      <c r="H408" s="97"/>
    </row>
    <row r="409" ht="11.25">
      <c r="H409" s="97"/>
    </row>
    <row r="410" ht="11.25">
      <c r="H410" s="97"/>
    </row>
    <row r="411" ht="11.25">
      <c r="H411" s="97"/>
    </row>
    <row r="412" ht="11.25">
      <c r="H412" s="97"/>
    </row>
    <row r="413" ht="11.25">
      <c r="H413" s="97"/>
    </row>
    <row r="414" ht="11.25">
      <c r="H414" s="97"/>
    </row>
    <row r="415" ht="11.25">
      <c r="H415" s="97"/>
    </row>
    <row r="416" ht="11.25">
      <c r="H416" s="97"/>
    </row>
    <row r="417" ht="11.25">
      <c r="H417" s="97"/>
    </row>
    <row r="418" ht="11.25">
      <c r="H418" s="97"/>
    </row>
    <row r="419" ht="11.25">
      <c r="H419" s="97"/>
    </row>
    <row r="420" ht="11.25">
      <c r="H420" s="97"/>
    </row>
    <row r="421" ht="11.25">
      <c r="H421" s="97"/>
    </row>
    <row r="422" ht="11.25">
      <c r="H422" s="97"/>
    </row>
    <row r="423" ht="11.25">
      <c r="H423" s="97"/>
    </row>
    <row r="424" ht="11.25">
      <c r="H424" s="97"/>
    </row>
    <row r="425" ht="11.25">
      <c r="H425" s="97"/>
    </row>
    <row r="426" ht="11.25">
      <c r="H426" s="97"/>
    </row>
    <row r="427" ht="11.25">
      <c r="H427" s="97"/>
    </row>
    <row r="428" ht="11.25">
      <c r="H428" s="97"/>
    </row>
    <row r="429" ht="11.25">
      <c r="H429" s="97"/>
    </row>
    <row r="430" ht="11.25">
      <c r="H430" s="97"/>
    </row>
    <row r="431" ht="11.25">
      <c r="H431" s="97"/>
    </row>
    <row r="432" ht="11.25">
      <c r="H432" s="97"/>
    </row>
    <row r="433" ht="11.25">
      <c r="H433" s="97"/>
    </row>
    <row r="434" ht="11.25">
      <c r="H434" s="97"/>
    </row>
    <row r="435" ht="11.25">
      <c r="H435" s="97"/>
    </row>
    <row r="436" ht="11.25">
      <c r="H436" s="97"/>
    </row>
    <row r="437" ht="11.25">
      <c r="H437" s="97"/>
    </row>
    <row r="438" ht="11.25">
      <c r="H438" s="97"/>
    </row>
    <row r="439" ht="11.25">
      <c r="H439" s="97"/>
    </row>
    <row r="440" ht="11.25">
      <c r="H440" s="97"/>
    </row>
    <row r="441" ht="11.25">
      <c r="H441" s="97"/>
    </row>
    <row r="442" ht="11.25">
      <c r="H442" s="97"/>
    </row>
    <row r="443" ht="11.25">
      <c r="H443" s="97"/>
    </row>
    <row r="444" ht="11.25">
      <c r="H444" s="97"/>
    </row>
    <row r="445" ht="11.25">
      <c r="H445" s="97"/>
    </row>
    <row r="446" ht="11.25">
      <c r="H446" s="97"/>
    </row>
    <row r="447" ht="11.25">
      <c r="H447" s="97"/>
    </row>
    <row r="448" ht="11.25">
      <c r="H448" s="97"/>
    </row>
    <row r="449" ht="11.25">
      <c r="H449" s="97"/>
    </row>
    <row r="450" ht="11.25">
      <c r="H450" s="97"/>
    </row>
    <row r="451" ht="11.25">
      <c r="H451" s="97"/>
    </row>
    <row r="452" ht="11.25">
      <c r="H452" s="97"/>
    </row>
    <row r="453" ht="11.25">
      <c r="H453" s="97"/>
    </row>
    <row r="454" ht="11.25">
      <c r="H454" s="97"/>
    </row>
    <row r="455" ht="11.25">
      <c r="H455" s="97"/>
    </row>
    <row r="456" ht="11.25">
      <c r="H456" s="97"/>
    </row>
    <row r="457" ht="11.25">
      <c r="H457" s="97"/>
    </row>
    <row r="458" ht="11.25">
      <c r="H458" s="97"/>
    </row>
    <row r="459" ht="11.25">
      <c r="H459" s="97"/>
    </row>
    <row r="460" ht="11.25">
      <c r="H460" s="97"/>
    </row>
    <row r="461" ht="11.25">
      <c r="H461" s="97"/>
    </row>
    <row r="462" ht="11.25">
      <c r="H462" s="97"/>
    </row>
    <row r="463" ht="11.25">
      <c r="H463" s="97"/>
    </row>
    <row r="464" ht="11.25">
      <c r="H464" s="97"/>
    </row>
    <row r="465" ht="11.25">
      <c r="H465" s="97"/>
    </row>
    <row r="466" ht="11.25">
      <c r="H466" s="97"/>
    </row>
    <row r="467" ht="11.25">
      <c r="H467" s="97"/>
    </row>
    <row r="468" ht="11.25">
      <c r="H468" s="97"/>
    </row>
    <row r="469" ht="11.25">
      <c r="H469" s="97"/>
    </row>
    <row r="470" ht="11.25">
      <c r="H470" s="97"/>
    </row>
    <row r="471" ht="11.25">
      <c r="H471" s="97"/>
    </row>
    <row r="472" ht="11.25">
      <c r="H472" s="97"/>
    </row>
    <row r="473" ht="11.25">
      <c r="H473" s="97"/>
    </row>
    <row r="474" ht="11.25">
      <c r="H474" s="97"/>
    </row>
    <row r="475" ht="11.25">
      <c r="H475" s="97"/>
    </row>
    <row r="476" ht="11.25">
      <c r="H476" s="97"/>
    </row>
    <row r="477" ht="11.25">
      <c r="H477" s="97"/>
    </row>
    <row r="478" ht="11.25">
      <c r="H478" s="97"/>
    </row>
    <row r="479" ht="11.25">
      <c r="H479" s="97"/>
    </row>
    <row r="480" ht="11.25">
      <c r="H480" s="97"/>
    </row>
    <row r="481" ht="11.25">
      <c r="H481" s="97"/>
    </row>
    <row r="482" ht="11.25">
      <c r="H482" s="97"/>
    </row>
    <row r="483" ht="11.25">
      <c r="H483" s="97"/>
    </row>
    <row r="484" ht="11.25">
      <c r="H484" s="97"/>
    </row>
    <row r="485" ht="11.25">
      <c r="H485" s="97"/>
    </row>
    <row r="486" ht="11.25">
      <c r="H486" s="97"/>
    </row>
    <row r="487" ht="11.25">
      <c r="H487" s="97"/>
    </row>
    <row r="488" ht="11.25">
      <c r="H488" s="97"/>
    </row>
    <row r="489" ht="11.25">
      <c r="H489" s="97"/>
    </row>
    <row r="490" ht="11.25">
      <c r="H490" s="97"/>
    </row>
    <row r="491" ht="11.25">
      <c r="H491" s="97"/>
    </row>
    <row r="492" ht="11.25">
      <c r="H492" s="97"/>
    </row>
    <row r="493" ht="11.25">
      <c r="H493" s="97"/>
    </row>
    <row r="494" ht="11.25">
      <c r="H494" s="97"/>
    </row>
    <row r="495" ht="11.25">
      <c r="H495" s="97"/>
    </row>
    <row r="496" ht="11.25">
      <c r="H496" s="97"/>
    </row>
    <row r="497" ht="11.25">
      <c r="H497" s="97"/>
    </row>
    <row r="498" ht="11.25">
      <c r="H498" s="97"/>
    </row>
    <row r="499" ht="11.25">
      <c r="H499" s="97"/>
    </row>
    <row r="500" ht="11.25">
      <c r="H500" s="97"/>
    </row>
    <row r="501" ht="11.25">
      <c r="H501" s="97"/>
    </row>
    <row r="502" ht="11.25">
      <c r="H502" s="97"/>
    </row>
    <row r="503" ht="11.25">
      <c r="H503" s="97"/>
    </row>
    <row r="504" ht="11.25">
      <c r="H504" s="97"/>
    </row>
    <row r="505" ht="11.25">
      <c r="H505" s="97"/>
    </row>
    <row r="506" ht="11.25">
      <c r="H506" s="97"/>
    </row>
    <row r="507" ht="11.25">
      <c r="H507" s="97"/>
    </row>
    <row r="508" ht="11.25">
      <c r="H508" s="97"/>
    </row>
    <row r="509" ht="11.25">
      <c r="H509" s="97"/>
    </row>
    <row r="510" ht="11.25">
      <c r="H510" s="97"/>
    </row>
    <row r="511" ht="11.25">
      <c r="H511" s="97"/>
    </row>
    <row r="512" ht="11.25">
      <c r="H512" s="97"/>
    </row>
    <row r="513" ht="11.25">
      <c r="H513" s="97"/>
    </row>
    <row r="514" ht="11.25">
      <c r="H514" s="97"/>
    </row>
    <row r="515" ht="11.25">
      <c r="H515" s="97"/>
    </row>
    <row r="516" ht="11.25">
      <c r="H516" s="97"/>
    </row>
    <row r="517" ht="11.25">
      <c r="H517" s="97"/>
    </row>
    <row r="518" ht="11.25">
      <c r="H518" s="97"/>
    </row>
    <row r="519" ht="11.25">
      <c r="H519" s="97"/>
    </row>
    <row r="520" ht="11.25">
      <c r="H520" s="97"/>
    </row>
    <row r="521" ht="11.25">
      <c r="H521" s="97"/>
    </row>
    <row r="522" ht="11.25">
      <c r="H522" s="97"/>
    </row>
    <row r="523" ht="11.25">
      <c r="H523" s="97"/>
    </row>
    <row r="524" ht="11.25">
      <c r="H524" s="97"/>
    </row>
    <row r="525" ht="11.25">
      <c r="H525" s="97"/>
    </row>
    <row r="526" ht="11.25">
      <c r="H526" s="97"/>
    </row>
    <row r="527" ht="11.25">
      <c r="H527" s="97"/>
    </row>
    <row r="528" ht="11.25">
      <c r="H528" s="97"/>
    </row>
    <row r="529" ht="11.25">
      <c r="H529" s="97"/>
    </row>
    <row r="530" ht="11.25">
      <c r="H530" s="97"/>
    </row>
    <row r="531" ht="11.25">
      <c r="H531" s="97"/>
    </row>
    <row r="532" ht="11.25">
      <c r="H532" s="97"/>
    </row>
    <row r="533" ht="11.25">
      <c r="H533" s="97"/>
    </row>
    <row r="534" ht="11.25">
      <c r="H534" s="97"/>
    </row>
    <row r="535" ht="11.25">
      <c r="H535" s="97"/>
    </row>
    <row r="536" ht="11.25">
      <c r="H536" s="97"/>
    </row>
    <row r="537" ht="11.25">
      <c r="H537" s="97"/>
    </row>
    <row r="538" ht="11.25">
      <c r="H538" s="97"/>
    </row>
    <row r="539" ht="11.25">
      <c r="H539" s="97"/>
    </row>
    <row r="540" ht="11.25">
      <c r="H540" s="97"/>
    </row>
    <row r="541" ht="11.25">
      <c r="H541" s="97"/>
    </row>
    <row r="542" ht="11.25">
      <c r="H542" s="97"/>
    </row>
    <row r="543" ht="11.25">
      <c r="H543" s="97"/>
    </row>
    <row r="544" ht="11.25">
      <c r="H544" s="97"/>
    </row>
    <row r="545" ht="11.25">
      <c r="H545" s="97"/>
    </row>
    <row r="546" ht="11.25">
      <c r="H546" s="97"/>
    </row>
    <row r="547" ht="11.25">
      <c r="H547" s="97"/>
    </row>
    <row r="548" ht="11.25">
      <c r="H548" s="97"/>
    </row>
    <row r="549" ht="11.25">
      <c r="H549" s="97"/>
    </row>
    <row r="550" ht="11.25">
      <c r="H550" s="97"/>
    </row>
    <row r="551" ht="11.25">
      <c r="H551" s="97"/>
    </row>
    <row r="552" ht="11.25">
      <c r="H552" s="97"/>
    </row>
    <row r="553" ht="11.25">
      <c r="H553" s="97"/>
    </row>
    <row r="554" ht="11.25">
      <c r="H554" s="97"/>
    </row>
    <row r="555" ht="11.25">
      <c r="H555" s="97"/>
    </row>
    <row r="556" ht="11.25">
      <c r="H556" s="97"/>
    </row>
    <row r="557" ht="11.25">
      <c r="H557" s="97"/>
    </row>
    <row r="558" ht="11.25">
      <c r="H558" s="97"/>
    </row>
    <row r="559" ht="11.25">
      <c r="H559" s="97"/>
    </row>
    <row r="560" ht="11.25">
      <c r="H560" s="97"/>
    </row>
    <row r="561" ht="11.25">
      <c r="H561" s="97"/>
    </row>
    <row r="562" ht="11.25">
      <c r="H562" s="97"/>
    </row>
    <row r="563" ht="11.25">
      <c r="H563" s="97"/>
    </row>
    <row r="564" ht="11.25">
      <c r="H564" s="97"/>
    </row>
    <row r="565" ht="11.25">
      <c r="H565" s="97"/>
    </row>
    <row r="566" ht="11.25">
      <c r="H566" s="97"/>
    </row>
    <row r="567" ht="11.25">
      <c r="H567" s="97"/>
    </row>
    <row r="568" ht="11.25">
      <c r="H568" s="97"/>
    </row>
    <row r="569" ht="11.25">
      <c r="H569" s="97"/>
    </row>
    <row r="570" ht="11.25">
      <c r="H570" s="97"/>
    </row>
    <row r="571" ht="11.25">
      <c r="H571" s="97"/>
    </row>
    <row r="572" ht="11.25">
      <c r="H572" s="97"/>
    </row>
    <row r="573" ht="11.25">
      <c r="H573" s="97"/>
    </row>
    <row r="574" ht="11.25">
      <c r="H574" s="97"/>
    </row>
    <row r="575" ht="11.25">
      <c r="H575" s="97"/>
    </row>
    <row r="576" ht="11.25">
      <c r="H576" s="97"/>
    </row>
    <row r="577" ht="11.25">
      <c r="H577" s="97"/>
    </row>
    <row r="578" ht="11.25">
      <c r="H578" s="97"/>
    </row>
    <row r="579" ht="11.25">
      <c r="H579" s="97"/>
    </row>
    <row r="580" ht="11.25">
      <c r="H580" s="97"/>
    </row>
    <row r="581" ht="11.25">
      <c r="H581" s="97"/>
    </row>
    <row r="582" ht="11.25">
      <c r="H582" s="97"/>
    </row>
    <row r="583" ht="11.25">
      <c r="H583" s="97"/>
    </row>
    <row r="584" ht="11.25">
      <c r="H584" s="97"/>
    </row>
    <row r="585" ht="11.25">
      <c r="H585" s="97"/>
    </row>
    <row r="586" ht="11.25">
      <c r="H586" s="97"/>
    </row>
    <row r="587" ht="11.25">
      <c r="H587" s="97"/>
    </row>
    <row r="588" ht="11.25">
      <c r="H588" s="97"/>
    </row>
    <row r="589" ht="11.25">
      <c r="H589" s="97"/>
    </row>
    <row r="590" ht="11.25">
      <c r="H590" s="97"/>
    </row>
    <row r="591" ht="11.25">
      <c r="H591" s="97"/>
    </row>
    <row r="592" ht="11.25">
      <c r="H592" s="97"/>
    </row>
    <row r="593" ht="11.25">
      <c r="H593" s="97"/>
    </row>
    <row r="594" ht="11.25">
      <c r="H594" s="97"/>
    </row>
    <row r="595" ht="11.25">
      <c r="H595" s="97"/>
    </row>
    <row r="596" ht="11.25">
      <c r="H596" s="97"/>
    </row>
    <row r="597" ht="11.25">
      <c r="H597" s="97"/>
    </row>
    <row r="598" ht="11.25">
      <c r="H598" s="97"/>
    </row>
    <row r="599" ht="11.25">
      <c r="H599" s="97"/>
    </row>
    <row r="600" ht="11.25">
      <c r="H600" s="97"/>
    </row>
    <row r="601" ht="11.25">
      <c r="H601" s="97"/>
    </row>
    <row r="602" ht="11.25">
      <c r="H602" s="97"/>
    </row>
    <row r="603" ht="11.25">
      <c r="H603" s="97"/>
    </row>
    <row r="604" ht="11.25">
      <c r="H604" s="97"/>
    </row>
    <row r="605" ht="11.25">
      <c r="H605" s="97"/>
    </row>
    <row r="606" ht="11.25">
      <c r="H606" s="97"/>
    </row>
    <row r="607" ht="11.25">
      <c r="H607" s="97"/>
    </row>
    <row r="608" ht="11.25">
      <c r="H608" s="97"/>
    </row>
    <row r="609" ht="11.25">
      <c r="H609" s="97"/>
    </row>
    <row r="610" ht="11.25">
      <c r="H610" s="97"/>
    </row>
    <row r="611" ht="11.25">
      <c r="H611" s="97"/>
    </row>
    <row r="612" ht="11.25">
      <c r="H612" s="97"/>
    </row>
    <row r="613" ht="11.25">
      <c r="H613" s="97"/>
    </row>
    <row r="614" ht="11.25">
      <c r="H614" s="97"/>
    </row>
    <row r="615" ht="11.25">
      <c r="H615" s="97"/>
    </row>
    <row r="616" ht="11.25">
      <c r="H616" s="97"/>
    </row>
    <row r="617" ht="11.25">
      <c r="H617" s="97"/>
    </row>
    <row r="618" ht="11.25">
      <c r="H618" s="97"/>
    </row>
    <row r="619" ht="11.25">
      <c r="H619" s="97"/>
    </row>
    <row r="620" ht="11.25">
      <c r="H620" s="97"/>
    </row>
    <row r="621" ht="11.25">
      <c r="H621" s="97"/>
    </row>
    <row r="622" ht="11.25">
      <c r="H622" s="97"/>
    </row>
    <row r="623" ht="11.25">
      <c r="H623" s="97"/>
    </row>
    <row r="624" ht="11.25">
      <c r="H624" s="97"/>
    </row>
    <row r="625" ht="11.25">
      <c r="H625" s="97"/>
    </row>
    <row r="626" ht="11.25">
      <c r="H626" s="97"/>
    </row>
    <row r="627" ht="11.25">
      <c r="H627" s="97"/>
    </row>
    <row r="628" ht="11.25">
      <c r="H628" s="97"/>
    </row>
    <row r="629" ht="11.25">
      <c r="H629" s="97"/>
    </row>
    <row r="630" ht="11.25">
      <c r="H630" s="97"/>
    </row>
    <row r="631" ht="11.25">
      <c r="H631" s="97"/>
    </row>
    <row r="632" ht="11.25">
      <c r="H632" s="97"/>
    </row>
    <row r="633" ht="11.25">
      <c r="H633" s="97"/>
    </row>
    <row r="634" ht="11.25">
      <c r="H634" s="97"/>
    </row>
    <row r="635" ht="11.25">
      <c r="H635" s="97"/>
    </row>
    <row r="636" ht="11.25">
      <c r="H636" s="97"/>
    </row>
    <row r="637" ht="11.25">
      <c r="H637" s="97"/>
    </row>
    <row r="638" ht="11.25">
      <c r="H638" s="97"/>
    </row>
    <row r="639" ht="11.25">
      <c r="H639" s="97"/>
    </row>
    <row r="640" ht="11.25">
      <c r="H640" s="97"/>
    </row>
    <row r="641" ht="11.25">
      <c r="H641" s="97"/>
    </row>
    <row r="642" ht="11.25">
      <c r="H642" s="97"/>
    </row>
    <row r="643" ht="11.25">
      <c r="H643" s="97"/>
    </row>
    <row r="644" ht="11.25">
      <c r="H644" s="97"/>
    </row>
    <row r="645" ht="11.25">
      <c r="H645" s="97"/>
    </row>
    <row r="646" ht="11.25">
      <c r="H646" s="97"/>
    </row>
    <row r="647" ht="11.25">
      <c r="H647" s="97"/>
    </row>
    <row r="648" ht="11.25">
      <c r="H648" s="97"/>
    </row>
    <row r="649" ht="11.25">
      <c r="H649" s="97"/>
    </row>
    <row r="650" ht="11.25">
      <c r="H650" s="97"/>
    </row>
    <row r="651" ht="11.25">
      <c r="H651" s="97"/>
    </row>
    <row r="652" ht="11.25">
      <c r="H652" s="97"/>
    </row>
    <row r="653" ht="11.25">
      <c r="H653" s="97"/>
    </row>
    <row r="654" ht="11.25">
      <c r="H654" s="97"/>
    </row>
    <row r="655" ht="11.25">
      <c r="H655" s="97"/>
    </row>
    <row r="656" ht="11.25">
      <c r="H656" s="97"/>
    </row>
    <row r="657" ht="11.25">
      <c r="H657" s="97"/>
    </row>
    <row r="658" ht="11.25">
      <c r="H658" s="97"/>
    </row>
    <row r="659" ht="11.25">
      <c r="H659" s="97"/>
    </row>
    <row r="660" ht="11.25">
      <c r="H660" s="97"/>
    </row>
    <row r="661" ht="11.25">
      <c r="H661" s="97"/>
    </row>
    <row r="662" ht="11.25">
      <c r="H662" s="97"/>
    </row>
    <row r="663" ht="11.25">
      <c r="H663" s="97"/>
    </row>
    <row r="664" ht="11.25">
      <c r="H664" s="97"/>
    </row>
    <row r="665" ht="11.25">
      <c r="H665" s="97"/>
    </row>
    <row r="666" ht="11.25">
      <c r="H666" s="97"/>
    </row>
    <row r="667" ht="11.25">
      <c r="H667" s="97"/>
    </row>
    <row r="668" ht="11.25">
      <c r="H668" s="97"/>
    </row>
    <row r="669" ht="11.25">
      <c r="H669" s="97"/>
    </row>
    <row r="670" ht="11.25">
      <c r="H670" s="97"/>
    </row>
    <row r="671" ht="11.25">
      <c r="H671" s="97"/>
    </row>
    <row r="672" ht="11.25">
      <c r="H672" s="97"/>
    </row>
    <row r="673" ht="11.25">
      <c r="H673" s="97"/>
    </row>
    <row r="674" ht="11.25">
      <c r="H674" s="97"/>
    </row>
    <row r="675" ht="11.25">
      <c r="H675" s="97"/>
    </row>
    <row r="676" ht="11.25">
      <c r="H676" s="97"/>
    </row>
    <row r="677" ht="11.25">
      <c r="H677" s="97"/>
    </row>
    <row r="678" ht="11.25">
      <c r="H678" s="97"/>
    </row>
    <row r="679" ht="11.25">
      <c r="H679" s="97"/>
    </row>
    <row r="680" ht="11.25">
      <c r="H680" s="97"/>
    </row>
    <row r="681" ht="11.25">
      <c r="H681" s="97"/>
    </row>
    <row r="682" ht="11.25">
      <c r="H682" s="97"/>
    </row>
    <row r="683" ht="11.25">
      <c r="H683" s="97"/>
    </row>
    <row r="684" ht="11.25">
      <c r="H684" s="97"/>
    </row>
    <row r="685" ht="11.25">
      <c r="H685" s="97"/>
    </row>
    <row r="686" ht="11.25">
      <c r="H686" s="97"/>
    </row>
    <row r="687" ht="11.25">
      <c r="H687" s="97"/>
    </row>
    <row r="688" ht="11.25">
      <c r="H688" s="97"/>
    </row>
    <row r="689" ht="11.25">
      <c r="H689" s="97"/>
    </row>
    <row r="690" ht="11.25">
      <c r="H690" s="97"/>
    </row>
    <row r="691" ht="11.25">
      <c r="H691" s="97"/>
    </row>
    <row r="692" ht="11.25">
      <c r="H692" s="97"/>
    </row>
    <row r="693" ht="11.25">
      <c r="H693" s="97"/>
    </row>
    <row r="694" ht="11.25">
      <c r="H694" s="97"/>
    </row>
    <row r="695" ht="11.25">
      <c r="H695" s="97"/>
    </row>
    <row r="696" ht="11.25">
      <c r="H696" s="97"/>
    </row>
    <row r="697" ht="11.25">
      <c r="H697" s="97"/>
    </row>
    <row r="698" ht="11.25">
      <c r="H698" s="97"/>
    </row>
    <row r="699" ht="11.25">
      <c r="H699" s="97"/>
    </row>
    <row r="700" ht="11.25">
      <c r="H700" s="97"/>
    </row>
    <row r="701" ht="11.25">
      <c r="H701" s="97"/>
    </row>
    <row r="702" ht="11.25">
      <c r="H702" s="97"/>
    </row>
    <row r="703" ht="11.25">
      <c r="H703" s="97"/>
    </row>
    <row r="704" ht="11.25">
      <c r="H704" s="97"/>
    </row>
    <row r="705" ht="11.25">
      <c r="H705" s="97"/>
    </row>
    <row r="706" ht="11.25">
      <c r="H706" s="97"/>
    </row>
    <row r="707" ht="11.25">
      <c r="H707" s="97"/>
    </row>
    <row r="708" ht="11.25">
      <c r="H708" s="97"/>
    </row>
    <row r="709" ht="11.25">
      <c r="H709" s="97"/>
    </row>
    <row r="710" ht="11.25">
      <c r="H710" s="97"/>
    </row>
    <row r="711" ht="11.25">
      <c r="H711" s="97"/>
    </row>
    <row r="712" ht="11.25">
      <c r="H712" s="97"/>
    </row>
    <row r="713" ht="11.25">
      <c r="H713" s="97"/>
    </row>
    <row r="714" ht="11.25">
      <c r="H714" s="97"/>
    </row>
    <row r="715" ht="11.25">
      <c r="H715" s="97"/>
    </row>
    <row r="716" ht="11.25">
      <c r="H716" s="97"/>
    </row>
    <row r="717" ht="11.25">
      <c r="H717" s="97"/>
    </row>
    <row r="718" ht="11.25">
      <c r="H718" s="97"/>
    </row>
    <row r="719" ht="11.25">
      <c r="H719" s="97"/>
    </row>
    <row r="720" ht="11.25">
      <c r="H720" s="97"/>
    </row>
    <row r="721" ht="11.25">
      <c r="H721" s="97"/>
    </row>
    <row r="722" ht="11.25">
      <c r="H722" s="97"/>
    </row>
    <row r="723" ht="11.25">
      <c r="H723" s="97"/>
    </row>
    <row r="724" ht="11.25">
      <c r="H724" s="97"/>
    </row>
    <row r="725" ht="11.25">
      <c r="H725" s="97"/>
    </row>
    <row r="726" ht="11.25">
      <c r="H726" s="97"/>
    </row>
    <row r="727" ht="11.25">
      <c r="H727" s="97"/>
    </row>
    <row r="728" ht="11.25">
      <c r="H728" s="97"/>
    </row>
    <row r="729" ht="11.25">
      <c r="H729" s="97"/>
    </row>
    <row r="730" ht="11.25">
      <c r="H730" s="97"/>
    </row>
    <row r="731" ht="11.25">
      <c r="H731" s="97"/>
    </row>
    <row r="732" ht="11.25">
      <c r="H732" s="97"/>
    </row>
    <row r="733" ht="11.25">
      <c r="H733" s="97"/>
    </row>
    <row r="734" ht="11.25">
      <c r="H734" s="97"/>
    </row>
    <row r="735" ht="11.25">
      <c r="H735" s="97"/>
    </row>
    <row r="736" ht="11.25">
      <c r="H736" s="97"/>
    </row>
    <row r="737" ht="11.25">
      <c r="H737" s="97"/>
    </row>
    <row r="738" ht="11.25">
      <c r="H738" s="97"/>
    </row>
    <row r="739" ht="11.25">
      <c r="H739" s="97"/>
    </row>
    <row r="740" ht="11.25">
      <c r="H740" s="97"/>
    </row>
    <row r="741" ht="11.25">
      <c r="H741" s="97"/>
    </row>
    <row r="742" ht="11.25">
      <c r="H742" s="97"/>
    </row>
    <row r="743" ht="11.25">
      <c r="H743" s="97"/>
    </row>
    <row r="744" ht="11.25">
      <c r="H744" s="97"/>
    </row>
    <row r="745" ht="11.25">
      <c r="H745" s="97"/>
    </row>
    <row r="746" ht="11.25">
      <c r="H746" s="97"/>
    </row>
    <row r="747" ht="11.25">
      <c r="H747" s="97"/>
    </row>
    <row r="748" ht="11.25">
      <c r="H748" s="97"/>
    </row>
    <row r="749" ht="11.25">
      <c r="H749" s="97"/>
    </row>
    <row r="750" ht="11.25">
      <c r="H750" s="97"/>
    </row>
    <row r="751" ht="11.25">
      <c r="H751" s="97"/>
    </row>
    <row r="752" ht="11.25">
      <c r="H752" s="97"/>
    </row>
    <row r="753" ht="11.25">
      <c r="H753" s="97"/>
    </row>
    <row r="754" ht="11.25">
      <c r="H754" s="97"/>
    </row>
    <row r="755" ht="11.25">
      <c r="H755" s="97"/>
    </row>
    <row r="756" ht="11.25">
      <c r="H756" s="97"/>
    </row>
    <row r="757" ht="11.25">
      <c r="H757" s="97"/>
    </row>
    <row r="758" ht="11.25">
      <c r="H758" s="97"/>
    </row>
    <row r="759" ht="11.25">
      <c r="H759" s="97"/>
    </row>
    <row r="760" ht="11.25">
      <c r="H760" s="97"/>
    </row>
    <row r="761" ht="11.25">
      <c r="H761" s="97"/>
    </row>
    <row r="762" ht="11.25">
      <c r="H762" s="97"/>
    </row>
    <row r="763" ht="11.25">
      <c r="H763" s="97"/>
    </row>
    <row r="764" ht="11.25">
      <c r="H764" s="97"/>
    </row>
    <row r="765" ht="11.25">
      <c r="H765" s="97"/>
    </row>
    <row r="766" ht="11.25">
      <c r="H766" s="97"/>
    </row>
    <row r="767" ht="11.25">
      <c r="H767" s="97"/>
    </row>
    <row r="768" ht="11.25">
      <c r="H768" s="97"/>
    </row>
    <row r="769" ht="11.25">
      <c r="H769" s="97"/>
    </row>
    <row r="770" ht="11.25">
      <c r="H770" s="97"/>
    </row>
    <row r="771" ht="11.25">
      <c r="H771" s="97"/>
    </row>
    <row r="772" ht="11.25">
      <c r="H772" s="97"/>
    </row>
    <row r="773" ht="11.25">
      <c r="H773" s="97"/>
    </row>
    <row r="774" ht="11.25">
      <c r="H774" s="97"/>
    </row>
    <row r="775" ht="11.25">
      <c r="H775" s="97"/>
    </row>
    <row r="776" ht="11.25">
      <c r="H776" s="97"/>
    </row>
    <row r="777" ht="11.25">
      <c r="H777" s="97"/>
    </row>
    <row r="778" ht="11.25">
      <c r="H778" s="97"/>
    </row>
    <row r="779" ht="11.25">
      <c r="H779" s="97"/>
    </row>
    <row r="780" ht="11.25">
      <c r="H780" s="97"/>
    </row>
    <row r="781" ht="11.25">
      <c r="H781" s="97"/>
    </row>
    <row r="782" ht="11.25">
      <c r="H782" s="97"/>
    </row>
    <row r="783" ht="11.25">
      <c r="H783" s="97"/>
    </row>
    <row r="784" ht="11.25">
      <c r="H784" s="97"/>
    </row>
    <row r="785" ht="11.25">
      <c r="H785" s="97"/>
    </row>
    <row r="786" ht="11.25">
      <c r="H786" s="97"/>
    </row>
    <row r="787" ht="11.25">
      <c r="H787" s="97"/>
    </row>
    <row r="788" ht="11.25">
      <c r="H788" s="97"/>
    </row>
    <row r="789" ht="11.25">
      <c r="H789" s="97"/>
    </row>
    <row r="790" ht="11.25">
      <c r="H790" s="97"/>
    </row>
    <row r="791" ht="11.25">
      <c r="H791" s="97"/>
    </row>
    <row r="792" ht="11.25">
      <c r="H792" s="97"/>
    </row>
    <row r="793" ht="11.25">
      <c r="H793" s="97"/>
    </row>
    <row r="794" ht="11.25">
      <c r="H794" s="97"/>
    </row>
    <row r="795" ht="11.25">
      <c r="H795" s="97"/>
    </row>
    <row r="796" ht="11.25">
      <c r="H796" s="97"/>
    </row>
    <row r="797" ht="11.25">
      <c r="H797" s="97"/>
    </row>
    <row r="798" ht="11.25">
      <c r="H798" s="97"/>
    </row>
    <row r="799" ht="11.25">
      <c r="H799" s="97"/>
    </row>
    <row r="800" ht="11.25">
      <c r="H800" s="97"/>
    </row>
    <row r="801" ht="11.25">
      <c r="H801" s="97"/>
    </row>
    <row r="802" ht="11.25">
      <c r="H802" s="97"/>
    </row>
    <row r="803" ht="11.25">
      <c r="H803" s="97"/>
    </row>
    <row r="804" ht="11.25">
      <c r="H804" s="97"/>
    </row>
    <row r="805" ht="11.25">
      <c r="H805" s="97"/>
    </row>
    <row r="806" ht="11.25">
      <c r="H806" s="97"/>
    </row>
    <row r="807" ht="11.25">
      <c r="H807" s="97"/>
    </row>
    <row r="808" ht="11.25">
      <c r="H808" s="97"/>
    </row>
    <row r="809" ht="11.25">
      <c r="H809" s="97"/>
    </row>
    <row r="810" ht="11.25">
      <c r="H810" s="97"/>
    </row>
    <row r="811" ht="11.25">
      <c r="H811" s="97"/>
    </row>
    <row r="812" ht="11.25">
      <c r="H812" s="97"/>
    </row>
    <row r="813" ht="11.25">
      <c r="H813" s="97"/>
    </row>
    <row r="814" ht="11.25">
      <c r="H814" s="97"/>
    </row>
    <row r="815" ht="11.25">
      <c r="H815" s="97"/>
    </row>
    <row r="816" ht="11.25">
      <c r="H816" s="97"/>
    </row>
    <row r="817" ht="11.25">
      <c r="H817" s="97"/>
    </row>
    <row r="818" ht="11.25">
      <c r="H818" s="97"/>
    </row>
    <row r="819" ht="11.25">
      <c r="H819" s="97"/>
    </row>
    <row r="820" ht="11.25">
      <c r="H820" s="97"/>
    </row>
    <row r="821" ht="11.25">
      <c r="H821" s="97"/>
    </row>
    <row r="822" ht="11.25">
      <c r="H822" s="97"/>
    </row>
    <row r="823" ht="11.25">
      <c r="H823" s="97"/>
    </row>
    <row r="824" ht="11.25">
      <c r="H824" s="97"/>
    </row>
    <row r="825" ht="11.25">
      <c r="H825" s="97"/>
    </row>
    <row r="826" ht="11.25">
      <c r="H826" s="97"/>
    </row>
    <row r="827" ht="11.25">
      <c r="H827" s="97"/>
    </row>
    <row r="828" ht="11.25">
      <c r="H828" s="97"/>
    </row>
    <row r="829" ht="11.25">
      <c r="H829" s="97"/>
    </row>
    <row r="830" ht="11.25">
      <c r="H830" s="97"/>
    </row>
    <row r="831" ht="11.25">
      <c r="H831" s="97"/>
    </row>
    <row r="832" ht="11.25">
      <c r="H832" s="97"/>
    </row>
    <row r="833" ht="11.25">
      <c r="H833" s="97"/>
    </row>
    <row r="834" ht="11.25">
      <c r="H834" s="97"/>
    </row>
    <row r="835" ht="11.25">
      <c r="H835" s="97"/>
    </row>
    <row r="836" ht="11.25">
      <c r="H836" s="97"/>
    </row>
    <row r="837" ht="11.25">
      <c r="H837" s="97"/>
    </row>
    <row r="838" ht="11.25">
      <c r="H838" s="97"/>
    </row>
    <row r="839" ht="11.25">
      <c r="H839" s="97"/>
    </row>
    <row r="840" ht="11.25">
      <c r="H840" s="97"/>
    </row>
    <row r="841" ht="11.25">
      <c r="H841" s="97"/>
    </row>
    <row r="842" ht="11.25">
      <c r="H842" s="97"/>
    </row>
    <row r="843" ht="11.25">
      <c r="H843" s="97"/>
    </row>
    <row r="844" ht="11.25">
      <c r="H844" s="97"/>
    </row>
    <row r="845" ht="11.25">
      <c r="H845" s="97"/>
    </row>
    <row r="846" ht="11.25">
      <c r="H846" s="97"/>
    </row>
    <row r="847" ht="11.25">
      <c r="H847" s="97"/>
    </row>
    <row r="848" ht="11.25">
      <c r="H848" s="97"/>
    </row>
    <row r="849" ht="11.25">
      <c r="H849" s="97"/>
    </row>
    <row r="850" ht="11.25">
      <c r="H850" s="97"/>
    </row>
    <row r="851" ht="11.25">
      <c r="H851" s="97"/>
    </row>
    <row r="852" ht="11.25">
      <c r="H852" s="97"/>
    </row>
    <row r="853" ht="11.25">
      <c r="H853" s="97"/>
    </row>
    <row r="854" ht="11.25">
      <c r="H854" s="97"/>
    </row>
    <row r="855" ht="11.25">
      <c r="H855" s="97"/>
    </row>
    <row r="856" ht="11.25">
      <c r="H856" s="97"/>
    </row>
  </sheetData>
  <sheetProtection/>
  <mergeCells count="1">
    <mergeCell ref="A2:P2"/>
  </mergeCells>
  <printOptions/>
  <pageMargins left="0.56" right="0.58" top="0.63" bottom="0.61" header="0.47" footer="0.4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X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00390625" defaultRowHeight="12.75"/>
  <cols>
    <col min="1" max="1" width="14.625" style="100" customWidth="1"/>
    <col min="2" max="2" width="2.25390625" style="3" hidden="1" customWidth="1"/>
    <col min="3" max="3" width="7.625" style="3" customWidth="1"/>
    <col min="4" max="4" width="6.75390625" style="3" customWidth="1"/>
    <col min="5" max="5" width="6.875" style="3" customWidth="1"/>
    <col min="6" max="6" width="7.25390625" style="3" customWidth="1"/>
    <col min="7" max="7" width="7.75390625" style="3" customWidth="1"/>
    <col min="8" max="8" width="7.25390625" style="3" customWidth="1"/>
    <col min="9" max="9" width="6.875" style="3" customWidth="1"/>
    <col min="10" max="10" width="6.375" style="3" customWidth="1"/>
    <col min="11" max="11" width="6.875" style="3" customWidth="1"/>
    <col min="12" max="12" width="6.00390625" style="3" customWidth="1"/>
    <col min="13" max="13" width="7.375" style="3" customWidth="1"/>
    <col min="14" max="14" width="9.25390625" style="3" customWidth="1"/>
    <col min="15" max="15" width="6.375" style="3" customWidth="1"/>
    <col min="16" max="16" width="6.875" style="3" customWidth="1"/>
    <col min="17" max="18" width="7.375" style="3" customWidth="1"/>
    <col min="19" max="19" width="4.625" style="3" hidden="1" customWidth="1"/>
    <col min="20" max="20" width="6.25390625" style="3" hidden="1" customWidth="1"/>
    <col min="21" max="21" width="5.25390625" style="3" hidden="1" customWidth="1"/>
    <col min="22" max="22" width="4.625" style="3" hidden="1" customWidth="1"/>
    <col min="23" max="23" width="5.25390625" style="3" hidden="1" customWidth="1"/>
    <col min="24" max="24" width="6.625" style="3" hidden="1" customWidth="1"/>
    <col min="25" max="25" width="5.875" style="3" hidden="1" customWidth="1"/>
    <col min="26" max="26" width="6.125" style="3" hidden="1" customWidth="1"/>
    <col min="27" max="27" width="5.125" style="3" hidden="1" customWidth="1"/>
    <col min="28" max="31" width="6.00390625" style="3" hidden="1" customWidth="1"/>
    <col min="32" max="32" width="7.625" style="3" hidden="1" customWidth="1"/>
    <col min="33" max="33" width="6.00390625" style="3" hidden="1" customWidth="1"/>
    <col min="34" max="34" width="0.37109375" style="3" hidden="1" customWidth="1"/>
    <col min="35" max="35" width="7.375" style="3" customWidth="1"/>
    <col min="36" max="36" width="7.00390625" style="3" customWidth="1"/>
    <col min="37" max="37" width="8.00390625" style="3" customWidth="1"/>
    <col min="38" max="38" width="7.00390625" style="3" customWidth="1"/>
    <col min="39" max="39" width="7.625" style="3" customWidth="1"/>
    <col min="40" max="40" width="7.75390625" style="3" customWidth="1"/>
    <col min="41" max="41" width="8.875" style="3" customWidth="1"/>
    <col min="42" max="42" width="8.00390625" style="3" customWidth="1"/>
    <col min="43" max="43" width="7.00390625" style="3" customWidth="1"/>
    <col min="44" max="44" width="7.875" style="3" customWidth="1"/>
    <col min="45" max="45" width="6.75390625" style="3" customWidth="1"/>
    <col min="46" max="46" width="7.00390625" style="3" customWidth="1"/>
    <col min="47" max="47" width="8.00390625" style="3" customWidth="1"/>
    <col min="48" max="48" width="10.25390625" style="3" hidden="1" customWidth="1"/>
    <col min="49" max="49" width="11.625" style="3" hidden="1" customWidth="1"/>
    <col min="50" max="50" width="9.625" style="3" hidden="1" customWidth="1"/>
    <col min="51" max="16384" width="9.125" style="3" customWidth="1"/>
  </cols>
  <sheetData>
    <row r="1" spans="1:47" ht="11.25">
      <c r="A1" s="98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132" t="s">
        <v>314</v>
      </c>
      <c r="AK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47" ht="15.75">
      <c r="A2" s="3"/>
      <c r="B2" s="3" t="s">
        <v>310</v>
      </c>
      <c r="C2" s="166" t="s">
        <v>313</v>
      </c>
      <c r="D2" s="81"/>
      <c r="E2" s="81"/>
      <c r="F2" s="81"/>
      <c r="G2" s="81"/>
      <c r="H2" s="81"/>
      <c r="I2" s="80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</row>
    <row r="3" spans="1:47" ht="5.25" customHeight="1">
      <c r="A3" s="3"/>
      <c r="D3" s="81"/>
      <c r="E3" s="81"/>
      <c r="F3" s="81"/>
      <c r="G3" s="81"/>
      <c r="H3" s="81"/>
      <c r="I3" s="80"/>
      <c r="J3" s="81"/>
      <c r="K3" s="81"/>
      <c r="L3" s="81"/>
      <c r="M3" s="81"/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</row>
    <row r="4" spans="1:50" s="102" customFormat="1" ht="22.5">
      <c r="A4" s="84" t="s">
        <v>4</v>
      </c>
      <c r="B4" s="83" t="s">
        <v>5</v>
      </c>
      <c r="C4" s="173" t="s">
        <v>14</v>
      </c>
      <c r="D4" s="174"/>
      <c r="E4" s="174"/>
      <c r="F4" s="174"/>
      <c r="G4" s="174"/>
      <c r="H4" s="175"/>
      <c r="I4" s="173" t="s">
        <v>15</v>
      </c>
      <c r="J4" s="174"/>
      <c r="K4" s="174"/>
      <c r="L4" s="175"/>
      <c r="M4" s="84" t="s">
        <v>59</v>
      </c>
      <c r="N4" s="170" t="s">
        <v>19</v>
      </c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/>
      <c r="AK4" s="168" t="s">
        <v>53</v>
      </c>
      <c r="AL4" s="169"/>
      <c r="AM4" s="85" t="s">
        <v>66</v>
      </c>
      <c r="AN4" s="85" t="s">
        <v>67</v>
      </c>
      <c r="AO4" s="83" t="s">
        <v>54</v>
      </c>
      <c r="AP4" s="170" t="s">
        <v>316</v>
      </c>
      <c r="AQ4" s="171"/>
      <c r="AR4" s="171"/>
      <c r="AS4" s="171"/>
      <c r="AT4" s="171"/>
      <c r="AU4" s="172"/>
      <c r="AV4" s="101"/>
      <c r="AW4" s="101"/>
      <c r="AX4" s="101"/>
    </row>
    <row r="5" spans="1:50" s="102" customFormat="1" ht="33.75">
      <c r="A5" s="84" t="s">
        <v>37</v>
      </c>
      <c r="B5" s="83" t="s">
        <v>9</v>
      </c>
      <c r="C5" s="83" t="s">
        <v>10</v>
      </c>
      <c r="D5" s="103" t="s">
        <v>153</v>
      </c>
      <c r="E5" s="103" t="s">
        <v>154</v>
      </c>
      <c r="F5" s="84" t="s">
        <v>315</v>
      </c>
      <c r="G5" s="84" t="s">
        <v>11</v>
      </c>
      <c r="H5" s="84" t="s">
        <v>13</v>
      </c>
      <c r="I5" s="83" t="s">
        <v>2</v>
      </c>
      <c r="J5" s="83" t="s">
        <v>12</v>
      </c>
      <c r="K5" s="83" t="s">
        <v>16</v>
      </c>
      <c r="L5" s="83" t="s">
        <v>13</v>
      </c>
      <c r="M5" s="83" t="s">
        <v>17</v>
      </c>
      <c r="N5" s="104" t="s">
        <v>308</v>
      </c>
      <c r="O5" s="105" t="s">
        <v>60</v>
      </c>
      <c r="P5" s="105" t="s">
        <v>61</v>
      </c>
      <c r="Q5" s="105" t="s">
        <v>62</v>
      </c>
      <c r="R5" s="105" t="s">
        <v>63</v>
      </c>
      <c r="S5" s="106" t="s">
        <v>137</v>
      </c>
      <c r="T5" s="106" t="s">
        <v>138</v>
      </c>
      <c r="U5" s="106" t="s">
        <v>139</v>
      </c>
      <c r="V5" s="106" t="s">
        <v>140</v>
      </c>
      <c r="W5" s="106" t="s">
        <v>141</v>
      </c>
      <c r="X5" s="106" t="s">
        <v>142</v>
      </c>
      <c r="Y5" s="106" t="s">
        <v>143</v>
      </c>
      <c r="Z5" s="106" t="s">
        <v>144</v>
      </c>
      <c r="AA5" s="107" t="s">
        <v>145</v>
      </c>
      <c r="AB5" s="107" t="s">
        <v>146</v>
      </c>
      <c r="AC5" s="107" t="s">
        <v>147</v>
      </c>
      <c r="AD5" s="107" t="s">
        <v>148</v>
      </c>
      <c r="AE5" s="107" t="s">
        <v>149</v>
      </c>
      <c r="AF5" s="107" t="s">
        <v>150</v>
      </c>
      <c r="AG5" s="107" t="s">
        <v>151</v>
      </c>
      <c r="AH5" s="107" t="s">
        <v>152</v>
      </c>
      <c r="AI5" s="105" t="s">
        <v>64</v>
      </c>
      <c r="AJ5" s="105" t="s">
        <v>18</v>
      </c>
      <c r="AK5" s="108" t="s">
        <v>68</v>
      </c>
      <c r="AL5" s="107" t="s">
        <v>20</v>
      </c>
      <c r="AM5" s="108" t="s">
        <v>68</v>
      </c>
      <c r="AN5" s="108" t="s">
        <v>68</v>
      </c>
      <c r="AO5" s="83" t="s">
        <v>21</v>
      </c>
      <c r="AP5" s="104" t="s">
        <v>317</v>
      </c>
      <c r="AQ5" s="107" t="s">
        <v>24</v>
      </c>
      <c r="AR5" s="107" t="s">
        <v>22</v>
      </c>
      <c r="AS5" s="107" t="s">
        <v>25</v>
      </c>
      <c r="AT5" s="107" t="s">
        <v>23</v>
      </c>
      <c r="AU5" s="107" t="s">
        <v>26</v>
      </c>
      <c r="AV5" s="109" t="s">
        <v>156</v>
      </c>
      <c r="AW5" s="109" t="s">
        <v>157</v>
      </c>
      <c r="AX5" s="109" t="s">
        <v>158</v>
      </c>
    </row>
    <row r="6" spans="1:50" ht="11.25">
      <c r="A6" s="99" t="s">
        <v>130</v>
      </c>
      <c r="B6" s="90" t="s">
        <v>29</v>
      </c>
      <c r="C6" s="78">
        <f>F6+G6+H6</f>
        <v>493.66</v>
      </c>
      <c r="D6" s="72"/>
      <c r="E6" s="72"/>
      <c r="F6" s="72">
        <f>D6+E6</f>
        <v>0</v>
      </c>
      <c r="G6" s="72"/>
      <c r="H6" s="72">
        <v>493.66</v>
      </c>
      <c r="I6" s="78">
        <f>J6+K6+L6</f>
        <v>18</v>
      </c>
      <c r="J6" s="72"/>
      <c r="K6" s="72"/>
      <c r="L6" s="72">
        <v>18</v>
      </c>
      <c r="M6" s="78">
        <f>N6+AI6+AJ6</f>
        <v>66.15</v>
      </c>
      <c r="N6" s="78">
        <f>O6+P6+Q6+R6</f>
        <v>48.15</v>
      </c>
      <c r="O6" s="72">
        <f>W6+AA6+S6+AE6</f>
        <v>1.26</v>
      </c>
      <c r="P6" s="72">
        <f>X6+AB6+T6+AF6</f>
        <v>3.26</v>
      </c>
      <c r="Q6" s="72">
        <f>Y6+AC6+U6+AG6</f>
        <v>10.91</v>
      </c>
      <c r="R6" s="72">
        <f>Z6+AD6+V6+AH6</f>
        <v>32.72</v>
      </c>
      <c r="S6" s="72"/>
      <c r="T6" s="72"/>
      <c r="U6" s="72"/>
      <c r="V6" s="72"/>
      <c r="W6" s="72"/>
      <c r="X6" s="72"/>
      <c r="Y6" s="72"/>
      <c r="Z6" s="72"/>
      <c r="AA6" s="72">
        <v>1.26</v>
      </c>
      <c r="AB6" s="72">
        <v>3.26</v>
      </c>
      <c r="AC6" s="72">
        <v>10.91</v>
      </c>
      <c r="AD6" s="72">
        <v>32.72</v>
      </c>
      <c r="AE6" s="72"/>
      <c r="AF6" s="72"/>
      <c r="AG6" s="72"/>
      <c r="AH6" s="72"/>
      <c r="AI6" s="78">
        <v>4.5</v>
      </c>
      <c r="AJ6" s="78">
        <v>13.5</v>
      </c>
      <c r="AK6" s="72">
        <v>34.74</v>
      </c>
      <c r="AL6" s="72">
        <v>4.67</v>
      </c>
      <c r="AM6" s="72">
        <v>12</v>
      </c>
      <c r="AN6" s="72">
        <v>24</v>
      </c>
      <c r="AO6" s="91"/>
      <c r="AP6" s="78">
        <f>AQ6+AT6+AU6+AR6+AS6</f>
        <v>0</v>
      </c>
      <c r="AQ6" s="72"/>
      <c r="AR6" s="72"/>
      <c r="AS6" s="72"/>
      <c r="AT6" s="72"/>
      <c r="AU6" s="72"/>
      <c r="AV6" s="72">
        <v>46.99</v>
      </c>
      <c r="AW6" s="92">
        <v>48.73</v>
      </c>
      <c r="AX6" s="72">
        <f>AW6-AV6</f>
        <v>1.74</v>
      </c>
    </row>
    <row r="7" spans="1:50" ht="11.25">
      <c r="A7" s="99" t="s">
        <v>131</v>
      </c>
      <c r="B7" s="90" t="s">
        <v>40</v>
      </c>
      <c r="C7" s="78">
        <f aca="true" t="shared" si="0" ref="C7:C47">F7+G7+H7</f>
        <v>331</v>
      </c>
      <c r="D7" s="72"/>
      <c r="E7" s="72"/>
      <c r="F7" s="72">
        <f aca="true" t="shared" si="1" ref="F7:F44">D7+E7</f>
        <v>0</v>
      </c>
      <c r="G7" s="72"/>
      <c r="H7" s="72">
        <v>331</v>
      </c>
      <c r="I7" s="78">
        <f>J7+K7+L7</f>
        <v>12</v>
      </c>
      <c r="J7" s="72"/>
      <c r="K7" s="72"/>
      <c r="L7" s="72">
        <v>12</v>
      </c>
      <c r="M7" s="78">
        <f>N7+AI7+AJ7</f>
        <v>51.73</v>
      </c>
      <c r="N7" s="78">
        <f>O7+P7+Q7+R7</f>
        <v>36.73</v>
      </c>
      <c r="O7" s="72">
        <f aca="true" t="shared" si="2" ref="O7:O44">W7+AA7+S7+AE7</f>
        <v>0.22</v>
      </c>
      <c r="P7" s="72">
        <f aca="true" t="shared" si="3" ref="P7:P44">X7+AB7+T7+AF7</f>
        <v>5.05</v>
      </c>
      <c r="Q7" s="72">
        <f aca="true" t="shared" si="4" ref="Q7:Q44">Y7+AC7+U7+AG7</f>
        <v>11.22</v>
      </c>
      <c r="R7" s="72">
        <f aca="true" t="shared" si="5" ref="R7:R43">Z7+AD7+V7+AH7</f>
        <v>20.24</v>
      </c>
      <c r="S7" s="72"/>
      <c r="T7" s="72"/>
      <c r="U7" s="72"/>
      <c r="V7" s="72"/>
      <c r="W7" s="72"/>
      <c r="X7" s="72"/>
      <c r="Y7" s="72"/>
      <c r="Z7" s="72"/>
      <c r="AA7" s="72">
        <v>0.22</v>
      </c>
      <c r="AB7" s="72">
        <v>5.05</v>
      </c>
      <c r="AC7" s="72">
        <v>11.22</v>
      </c>
      <c r="AD7" s="72">
        <v>20.24</v>
      </c>
      <c r="AE7" s="72"/>
      <c r="AF7" s="72"/>
      <c r="AG7" s="72"/>
      <c r="AH7" s="72"/>
      <c r="AI7" s="78">
        <v>5.5</v>
      </c>
      <c r="AJ7" s="78">
        <v>9.5</v>
      </c>
      <c r="AK7" s="72">
        <v>54.16</v>
      </c>
      <c r="AL7" s="72">
        <v>5.41</v>
      </c>
      <c r="AM7" s="72">
        <v>40.66</v>
      </c>
      <c r="AN7" s="72">
        <v>12</v>
      </c>
      <c r="AO7" s="78"/>
      <c r="AP7" s="78">
        <f aca="true" t="shared" si="6" ref="AP7:AP43">AQ7+AT7+AU7+AR7+AS7</f>
        <v>106.26</v>
      </c>
      <c r="AQ7" s="72">
        <v>9.1</v>
      </c>
      <c r="AR7" s="72">
        <v>81.25</v>
      </c>
      <c r="AS7" s="72">
        <v>2.48</v>
      </c>
      <c r="AT7" s="72">
        <v>7.93</v>
      </c>
      <c r="AU7" s="72">
        <v>5.5</v>
      </c>
      <c r="AV7" s="72">
        <v>34.8</v>
      </c>
      <c r="AW7" s="72">
        <v>35.01</v>
      </c>
      <c r="AX7" s="72">
        <f aca="true" t="shared" si="7" ref="AX7:AX48">AW7-AV7</f>
        <v>0.21</v>
      </c>
    </row>
    <row r="8" spans="1:50" ht="11.25">
      <c r="A8" s="99" t="s">
        <v>132</v>
      </c>
      <c r="B8" s="90" t="s">
        <v>30</v>
      </c>
      <c r="C8" s="78">
        <f t="shared" si="0"/>
        <v>127.33</v>
      </c>
      <c r="D8" s="72"/>
      <c r="E8" s="72"/>
      <c r="F8" s="72">
        <f t="shared" si="1"/>
        <v>0</v>
      </c>
      <c r="G8" s="72"/>
      <c r="H8" s="72">
        <v>127.33</v>
      </c>
      <c r="I8" s="78">
        <f>J8+K8+L8</f>
        <v>7.33</v>
      </c>
      <c r="J8" s="72"/>
      <c r="K8" s="72"/>
      <c r="L8" s="72">
        <v>7.33</v>
      </c>
      <c r="M8" s="78">
        <f>N8+AI8+AJ8</f>
        <v>68.03</v>
      </c>
      <c r="N8" s="78">
        <f aca="true" t="shared" si="8" ref="N8:N47">O8+P8+Q8+R8</f>
        <v>34.69</v>
      </c>
      <c r="O8" s="72">
        <f t="shared" si="2"/>
        <v>1.89</v>
      </c>
      <c r="P8" s="72">
        <f t="shared" si="3"/>
        <v>5.45</v>
      </c>
      <c r="Q8" s="72">
        <f t="shared" si="4"/>
        <v>9.01</v>
      </c>
      <c r="R8" s="72">
        <f t="shared" si="5"/>
        <v>18.34</v>
      </c>
      <c r="S8" s="72"/>
      <c r="T8" s="72"/>
      <c r="U8" s="72"/>
      <c r="V8" s="72"/>
      <c r="W8" s="72"/>
      <c r="X8" s="72"/>
      <c r="Y8" s="72"/>
      <c r="Z8" s="72"/>
      <c r="AA8" s="72">
        <v>1.89</v>
      </c>
      <c r="AB8" s="72">
        <v>5.45</v>
      </c>
      <c r="AC8" s="72">
        <v>9.01</v>
      </c>
      <c r="AD8" s="72">
        <v>18.34</v>
      </c>
      <c r="AE8" s="72"/>
      <c r="AF8" s="72"/>
      <c r="AG8" s="72"/>
      <c r="AH8" s="72"/>
      <c r="AI8" s="78">
        <v>14.17</v>
      </c>
      <c r="AJ8" s="78">
        <v>19.17</v>
      </c>
      <c r="AK8" s="72">
        <v>120.83</v>
      </c>
      <c r="AL8" s="72">
        <v>12.08</v>
      </c>
      <c r="AM8" s="72">
        <v>24</v>
      </c>
      <c r="AN8" s="72">
        <v>24</v>
      </c>
      <c r="AO8" s="78"/>
      <c r="AP8" s="78">
        <f t="shared" si="6"/>
        <v>37.7</v>
      </c>
      <c r="AQ8" s="72">
        <v>6.4</v>
      </c>
      <c r="AR8" s="72">
        <v>18.3</v>
      </c>
      <c r="AS8" s="72">
        <v>9.2</v>
      </c>
      <c r="AT8" s="72">
        <v>3.8</v>
      </c>
      <c r="AU8" s="72"/>
      <c r="AV8" s="72">
        <v>28.75</v>
      </c>
      <c r="AW8" s="72">
        <v>32.95</v>
      </c>
      <c r="AX8" s="72">
        <f t="shared" si="7"/>
        <v>4.2</v>
      </c>
    </row>
    <row r="9" spans="1:50" ht="11.25">
      <c r="A9" s="99" t="s">
        <v>69</v>
      </c>
      <c r="B9" s="90">
        <v>6</v>
      </c>
      <c r="C9" s="78">
        <f t="shared" si="0"/>
        <v>824</v>
      </c>
      <c r="D9" s="72">
        <v>28.67</v>
      </c>
      <c r="E9" s="72">
        <v>63.33</v>
      </c>
      <c r="F9" s="72">
        <f t="shared" si="1"/>
        <v>92</v>
      </c>
      <c r="G9" s="72">
        <v>732</v>
      </c>
      <c r="H9" s="72"/>
      <c r="I9" s="78">
        <f>J9+K9+L9</f>
        <v>32.66</v>
      </c>
      <c r="J9" s="72">
        <v>3.66</v>
      </c>
      <c r="K9" s="72">
        <v>29</v>
      </c>
      <c r="L9" s="72"/>
      <c r="M9" s="78">
        <f>N9+AI9+AJ9</f>
        <v>88.89</v>
      </c>
      <c r="N9" s="78">
        <f t="shared" si="8"/>
        <v>67.39</v>
      </c>
      <c r="O9" s="72">
        <f t="shared" si="2"/>
        <v>0.35</v>
      </c>
      <c r="P9" s="72">
        <f t="shared" si="3"/>
        <v>10.21</v>
      </c>
      <c r="Q9" s="72">
        <f t="shared" si="4"/>
        <v>13.1</v>
      </c>
      <c r="R9" s="72">
        <f t="shared" si="5"/>
        <v>43.73</v>
      </c>
      <c r="S9" s="72"/>
      <c r="T9" s="72">
        <v>1.33</v>
      </c>
      <c r="U9" s="72">
        <v>0.76</v>
      </c>
      <c r="V9" s="72">
        <v>2.36</v>
      </c>
      <c r="W9" s="72"/>
      <c r="X9" s="72">
        <v>5.21</v>
      </c>
      <c r="Y9" s="72">
        <v>10.29</v>
      </c>
      <c r="Z9" s="72">
        <v>39.87</v>
      </c>
      <c r="AA9" s="72"/>
      <c r="AB9" s="72"/>
      <c r="AC9" s="72"/>
      <c r="AD9" s="72"/>
      <c r="AE9" s="72">
        <v>0.35</v>
      </c>
      <c r="AF9" s="72">
        <v>3.67</v>
      </c>
      <c r="AG9" s="72">
        <v>2.05</v>
      </c>
      <c r="AH9" s="72">
        <v>1.5</v>
      </c>
      <c r="AI9" s="78">
        <v>5</v>
      </c>
      <c r="AJ9" s="78">
        <v>16.5</v>
      </c>
      <c r="AK9" s="72">
        <v>45.33</v>
      </c>
      <c r="AL9" s="72">
        <v>7.66</v>
      </c>
      <c r="AM9" s="72">
        <v>50.66</v>
      </c>
      <c r="AN9" s="72"/>
      <c r="AO9" s="78">
        <v>307</v>
      </c>
      <c r="AP9" s="78">
        <f t="shared" si="6"/>
        <v>560.69</v>
      </c>
      <c r="AQ9" s="72">
        <v>32.66</v>
      </c>
      <c r="AR9" s="72">
        <v>506.7</v>
      </c>
      <c r="AS9" s="72">
        <v>11.33</v>
      </c>
      <c r="AT9" s="72"/>
      <c r="AU9" s="72">
        <v>10</v>
      </c>
      <c r="AV9" s="72">
        <v>63.97</v>
      </c>
      <c r="AW9" s="72">
        <v>65.39</v>
      </c>
      <c r="AX9" s="72">
        <f t="shared" si="7"/>
        <v>1.42</v>
      </c>
    </row>
    <row r="10" spans="1:50" ht="11.25">
      <c r="A10" s="99" t="s">
        <v>114</v>
      </c>
      <c r="B10" s="90" t="s">
        <v>31</v>
      </c>
      <c r="C10" s="78">
        <f t="shared" si="0"/>
        <v>331.08</v>
      </c>
      <c r="D10" s="72"/>
      <c r="E10" s="72"/>
      <c r="F10" s="72">
        <f t="shared" si="1"/>
        <v>0</v>
      </c>
      <c r="G10" s="72"/>
      <c r="H10" s="72">
        <v>331.08</v>
      </c>
      <c r="I10" s="78">
        <f>J10+K10+L10</f>
        <v>14.6</v>
      </c>
      <c r="J10" s="72"/>
      <c r="K10" s="72"/>
      <c r="L10" s="72">
        <v>14.6</v>
      </c>
      <c r="M10" s="78">
        <f>N10+AI10+AJ10</f>
        <v>65.67</v>
      </c>
      <c r="N10" s="78">
        <f t="shared" si="8"/>
        <v>48.92</v>
      </c>
      <c r="O10" s="72">
        <f t="shared" si="2"/>
        <v>0.39</v>
      </c>
      <c r="P10" s="72">
        <f t="shared" si="3"/>
        <v>6.25</v>
      </c>
      <c r="Q10" s="72">
        <f t="shared" si="4"/>
        <v>11</v>
      </c>
      <c r="R10" s="72">
        <f t="shared" si="5"/>
        <v>31.28</v>
      </c>
      <c r="S10" s="72"/>
      <c r="T10" s="72"/>
      <c r="U10" s="72"/>
      <c r="V10" s="72"/>
      <c r="W10" s="72"/>
      <c r="X10" s="72"/>
      <c r="Y10" s="72"/>
      <c r="Z10" s="72"/>
      <c r="AA10" s="72">
        <v>0.39</v>
      </c>
      <c r="AB10" s="72">
        <v>6.25</v>
      </c>
      <c r="AC10" s="72">
        <v>11</v>
      </c>
      <c r="AD10" s="72">
        <v>31.28</v>
      </c>
      <c r="AE10" s="72"/>
      <c r="AF10" s="72"/>
      <c r="AG10" s="72"/>
      <c r="AH10" s="72"/>
      <c r="AI10" s="78">
        <v>5</v>
      </c>
      <c r="AJ10" s="78">
        <v>11.75</v>
      </c>
      <c r="AK10" s="72">
        <v>92.6</v>
      </c>
      <c r="AL10" s="72">
        <v>9.2</v>
      </c>
      <c r="AM10" s="72">
        <v>53.5</v>
      </c>
      <c r="AN10" s="72">
        <v>24</v>
      </c>
      <c r="AO10" s="78"/>
      <c r="AP10" s="78">
        <f t="shared" si="6"/>
        <v>77.27</v>
      </c>
      <c r="AQ10" s="72">
        <v>13.56</v>
      </c>
      <c r="AR10" s="72">
        <v>30.25</v>
      </c>
      <c r="AS10" s="72">
        <v>14.84</v>
      </c>
      <c r="AT10" s="72">
        <v>16.03</v>
      </c>
      <c r="AU10" s="72">
        <v>2.59</v>
      </c>
      <c r="AV10" s="72">
        <v>43.8</v>
      </c>
      <c r="AW10" s="72">
        <v>51.07</v>
      </c>
      <c r="AX10" s="72">
        <f t="shared" si="7"/>
        <v>7.27</v>
      </c>
    </row>
    <row r="11" spans="1:50" ht="11.25">
      <c r="A11" s="99" t="s">
        <v>115</v>
      </c>
      <c r="B11" s="90">
        <v>8</v>
      </c>
      <c r="C11" s="78">
        <f t="shared" si="0"/>
        <v>431</v>
      </c>
      <c r="D11" s="72">
        <v>8</v>
      </c>
      <c r="E11" s="72">
        <v>17</v>
      </c>
      <c r="F11" s="72">
        <f t="shared" si="1"/>
        <v>25</v>
      </c>
      <c r="G11" s="72">
        <v>246</v>
      </c>
      <c r="H11" s="72">
        <v>160</v>
      </c>
      <c r="I11" s="78">
        <f aca="true" t="shared" si="9" ref="I11:I44">J11+K11+L11</f>
        <v>23</v>
      </c>
      <c r="J11" s="72">
        <v>1</v>
      </c>
      <c r="K11" s="72">
        <v>13</v>
      </c>
      <c r="L11" s="72">
        <v>9</v>
      </c>
      <c r="M11" s="78">
        <f aca="true" t="shared" si="10" ref="M11:M46">N11+AI11+AJ11</f>
        <v>85.39</v>
      </c>
      <c r="N11" s="78">
        <f t="shared" si="8"/>
        <v>67.39</v>
      </c>
      <c r="O11" s="72">
        <f t="shared" si="2"/>
        <v>1.17</v>
      </c>
      <c r="P11" s="72">
        <f t="shared" si="3"/>
        <v>12.43</v>
      </c>
      <c r="Q11" s="72">
        <f t="shared" si="4"/>
        <v>22.12</v>
      </c>
      <c r="R11" s="72">
        <f t="shared" si="5"/>
        <v>31.67</v>
      </c>
      <c r="S11" s="72"/>
      <c r="T11" s="72">
        <v>1.14</v>
      </c>
      <c r="U11" s="72"/>
      <c r="V11" s="72">
        <v>0.33</v>
      </c>
      <c r="W11" s="72">
        <v>0.67</v>
      </c>
      <c r="X11" s="72">
        <v>3.81</v>
      </c>
      <c r="Y11" s="72">
        <v>9.87</v>
      </c>
      <c r="Z11" s="72">
        <v>16.46</v>
      </c>
      <c r="AA11" s="72"/>
      <c r="AB11" s="72">
        <v>6.48</v>
      </c>
      <c r="AC11" s="72">
        <v>12.25</v>
      </c>
      <c r="AD11" s="72">
        <v>11.88</v>
      </c>
      <c r="AE11" s="72">
        <v>0.5</v>
      </c>
      <c r="AF11" s="72">
        <v>1</v>
      </c>
      <c r="AG11" s="72"/>
      <c r="AH11" s="72">
        <v>3</v>
      </c>
      <c r="AI11" s="78">
        <v>6.5</v>
      </c>
      <c r="AJ11" s="78">
        <v>11.5</v>
      </c>
      <c r="AK11" s="72">
        <v>70</v>
      </c>
      <c r="AL11" s="72">
        <v>8</v>
      </c>
      <c r="AM11" s="72">
        <v>24</v>
      </c>
      <c r="AN11" s="72">
        <v>24</v>
      </c>
      <c r="AO11" s="78">
        <v>161</v>
      </c>
      <c r="AP11" s="78">
        <f>AQ11+AT11+AU11+AR11+AS11</f>
        <v>259</v>
      </c>
      <c r="AQ11" s="72">
        <v>22</v>
      </c>
      <c r="AR11" s="72">
        <v>213</v>
      </c>
      <c r="AS11" s="72">
        <v>2</v>
      </c>
      <c r="AT11" s="72"/>
      <c r="AU11" s="72">
        <v>22</v>
      </c>
      <c r="AV11" s="72">
        <f>34.07+26.6</f>
        <v>60.67</v>
      </c>
      <c r="AW11" s="72">
        <v>66.99</v>
      </c>
      <c r="AX11" s="72">
        <f t="shared" si="7"/>
        <v>6.32</v>
      </c>
    </row>
    <row r="12" spans="1:50" ht="11.25">
      <c r="A12" s="99" t="s">
        <v>65</v>
      </c>
      <c r="B12" s="90">
        <v>10</v>
      </c>
      <c r="C12" s="78">
        <f t="shared" si="0"/>
        <v>488.08</v>
      </c>
      <c r="D12" s="72">
        <v>45.25</v>
      </c>
      <c r="E12" s="72">
        <v>36.08</v>
      </c>
      <c r="F12" s="72">
        <f t="shared" si="1"/>
        <v>81.33</v>
      </c>
      <c r="G12" s="72">
        <v>406.75</v>
      </c>
      <c r="H12" s="72"/>
      <c r="I12" s="78">
        <f t="shared" si="9"/>
        <v>24</v>
      </c>
      <c r="J12" s="72">
        <v>3.67</v>
      </c>
      <c r="K12" s="72">
        <v>20.33</v>
      </c>
      <c r="L12" s="72"/>
      <c r="M12" s="78">
        <f t="shared" si="10"/>
        <v>93.75</v>
      </c>
      <c r="N12" s="78">
        <f t="shared" si="8"/>
        <v>68.17</v>
      </c>
      <c r="O12" s="72">
        <f t="shared" si="2"/>
        <v>0.66</v>
      </c>
      <c r="P12" s="72">
        <f t="shared" si="3"/>
        <v>6.04</v>
      </c>
      <c r="Q12" s="72">
        <f t="shared" si="4"/>
        <v>16.63</v>
      </c>
      <c r="R12" s="72">
        <f t="shared" si="5"/>
        <v>44.84</v>
      </c>
      <c r="S12" s="72"/>
      <c r="T12" s="72">
        <v>0.1</v>
      </c>
      <c r="U12" s="72">
        <v>2.44</v>
      </c>
      <c r="V12" s="72">
        <v>3.95</v>
      </c>
      <c r="W12" s="72">
        <v>0.33</v>
      </c>
      <c r="X12" s="72">
        <v>4.94</v>
      </c>
      <c r="Y12" s="72">
        <v>13.19</v>
      </c>
      <c r="Z12" s="72">
        <v>37.22</v>
      </c>
      <c r="AA12" s="72"/>
      <c r="AB12" s="72"/>
      <c r="AC12" s="72"/>
      <c r="AD12" s="72"/>
      <c r="AE12" s="72">
        <v>0.33</v>
      </c>
      <c r="AF12" s="72">
        <v>1</v>
      </c>
      <c r="AG12" s="72">
        <v>1</v>
      </c>
      <c r="AH12" s="72">
        <v>3.67</v>
      </c>
      <c r="AI12" s="78">
        <v>6.5</v>
      </c>
      <c r="AJ12" s="78">
        <v>19.08</v>
      </c>
      <c r="AK12" s="72">
        <v>97</v>
      </c>
      <c r="AL12" s="72">
        <v>13.17</v>
      </c>
      <c r="AM12" s="72">
        <v>24</v>
      </c>
      <c r="AN12" s="72">
        <v>24</v>
      </c>
      <c r="AO12" s="78">
        <v>132.58</v>
      </c>
      <c r="AP12" s="78">
        <f>AQ12+AT12+AU12+AR12+AS12</f>
        <v>186.42</v>
      </c>
      <c r="AQ12" s="72">
        <v>15</v>
      </c>
      <c r="AR12" s="72">
        <v>111.34</v>
      </c>
      <c r="AS12" s="72">
        <v>46.42</v>
      </c>
      <c r="AT12" s="72">
        <v>6.58</v>
      </c>
      <c r="AU12" s="72">
        <v>7.08</v>
      </c>
      <c r="AV12" s="72">
        <v>66.98</v>
      </c>
      <c r="AW12" s="72">
        <v>71.11</v>
      </c>
      <c r="AX12" s="72">
        <f t="shared" si="7"/>
        <v>4.13</v>
      </c>
    </row>
    <row r="13" spans="1:50" ht="11.25">
      <c r="A13" s="99" t="s">
        <v>133</v>
      </c>
      <c r="B13" s="90">
        <v>11</v>
      </c>
      <c r="C13" s="78">
        <f t="shared" si="0"/>
        <v>321.75</v>
      </c>
      <c r="D13" s="72">
        <v>9</v>
      </c>
      <c r="E13" s="72">
        <v>12.33</v>
      </c>
      <c r="F13" s="72">
        <f t="shared" si="1"/>
        <v>21.33</v>
      </c>
      <c r="G13" s="72">
        <v>182.67</v>
      </c>
      <c r="H13" s="72">
        <v>117.75</v>
      </c>
      <c r="I13" s="78">
        <f t="shared" si="9"/>
        <v>16.33</v>
      </c>
      <c r="J13" s="72">
        <v>1</v>
      </c>
      <c r="K13" s="72">
        <v>9.33</v>
      </c>
      <c r="L13" s="72">
        <v>6</v>
      </c>
      <c r="M13" s="78">
        <f t="shared" si="10"/>
        <v>65.95</v>
      </c>
      <c r="N13" s="78">
        <f t="shared" si="8"/>
        <v>49.95</v>
      </c>
      <c r="O13" s="72">
        <f t="shared" si="2"/>
        <v>0.2</v>
      </c>
      <c r="P13" s="72">
        <f t="shared" si="3"/>
        <v>6.38</v>
      </c>
      <c r="Q13" s="72">
        <f t="shared" si="4"/>
        <v>8.21</v>
      </c>
      <c r="R13" s="72">
        <f t="shared" si="5"/>
        <v>35.16</v>
      </c>
      <c r="S13" s="72"/>
      <c r="T13" s="72"/>
      <c r="U13" s="72">
        <v>0.04</v>
      </c>
      <c r="V13" s="72">
        <v>1.33</v>
      </c>
      <c r="W13" s="72"/>
      <c r="X13" s="72">
        <v>2.79</v>
      </c>
      <c r="Y13" s="72">
        <v>3.46</v>
      </c>
      <c r="Z13" s="72">
        <v>13.59</v>
      </c>
      <c r="AA13" s="72">
        <v>0.2</v>
      </c>
      <c r="AB13" s="72">
        <v>3.13</v>
      </c>
      <c r="AC13" s="72">
        <v>3.11</v>
      </c>
      <c r="AD13" s="72">
        <v>18.51</v>
      </c>
      <c r="AE13" s="72"/>
      <c r="AF13" s="72">
        <v>0.46</v>
      </c>
      <c r="AG13" s="72">
        <v>1.6</v>
      </c>
      <c r="AH13" s="72">
        <v>1.73</v>
      </c>
      <c r="AI13" s="78">
        <v>5.25</v>
      </c>
      <c r="AJ13" s="78">
        <v>10.75</v>
      </c>
      <c r="AK13" s="72">
        <v>107.25</v>
      </c>
      <c r="AL13" s="72">
        <v>25.58</v>
      </c>
      <c r="AM13" s="72">
        <v>32</v>
      </c>
      <c r="AN13" s="72">
        <v>24</v>
      </c>
      <c r="AO13" s="78">
        <v>83</v>
      </c>
      <c r="AP13" s="78">
        <f>AQ13+AT13+AU13+AR13+AS13</f>
        <v>125.7</v>
      </c>
      <c r="AQ13" s="72">
        <v>14.6</v>
      </c>
      <c r="AR13" s="72">
        <v>89.1</v>
      </c>
      <c r="AS13" s="72">
        <v>13.09</v>
      </c>
      <c r="AT13" s="72">
        <v>2.4</v>
      </c>
      <c r="AU13" s="72">
        <v>6.51</v>
      </c>
      <c r="AV13" s="72">
        <f>23.17+25.22</f>
        <v>48.39</v>
      </c>
      <c r="AW13" s="72">
        <v>49.12</v>
      </c>
      <c r="AX13" s="72">
        <f t="shared" si="7"/>
        <v>0.73</v>
      </c>
    </row>
    <row r="14" spans="1:50" ht="11.25">
      <c r="A14" s="99" t="s">
        <v>93</v>
      </c>
      <c r="B14" s="90">
        <v>12</v>
      </c>
      <c r="C14" s="78">
        <f t="shared" si="0"/>
        <v>835.32</v>
      </c>
      <c r="D14" s="72">
        <v>50.66</v>
      </c>
      <c r="E14" s="72">
        <v>43.66</v>
      </c>
      <c r="F14" s="72">
        <f t="shared" si="1"/>
        <v>94.32</v>
      </c>
      <c r="G14" s="72">
        <v>524</v>
      </c>
      <c r="H14" s="72">
        <v>217</v>
      </c>
      <c r="I14" s="78">
        <f t="shared" si="9"/>
        <v>34.66</v>
      </c>
      <c r="J14" s="72">
        <v>4</v>
      </c>
      <c r="K14" s="72">
        <v>22.66</v>
      </c>
      <c r="L14" s="72">
        <v>8</v>
      </c>
      <c r="M14" s="78">
        <f t="shared" si="10"/>
        <v>130.79</v>
      </c>
      <c r="N14" s="78">
        <f t="shared" si="8"/>
        <v>82.02</v>
      </c>
      <c r="O14" s="72">
        <f t="shared" si="2"/>
        <v>0.67</v>
      </c>
      <c r="P14" s="72">
        <f t="shared" si="3"/>
        <v>11.47</v>
      </c>
      <c r="Q14" s="72">
        <f t="shared" si="4"/>
        <v>29.19</v>
      </c>
      <c r="R14" s="72">
        <f t="shared" si="5"/>
        <v>40.69</v>
      </c>
      <c r="S14" s="72"/>
      <c r="T14" s="72">
        <v>0.33</v>
      </c>
      <c r="U14" s="72">
        <v>2.76</v>
      </c>
      <c r="V14" s="72">
        <v>1.95</v>
      </c>
      <c r="W14" s="72"/>
      <c r="X14" s="72">
        <v>3.06</v>
      </c>
      <c r="Y14" s="72">
        <v>15.32</v>
      </c>
      <c r="Z14" s="72">
        <v>20.53</v>
      </c>
      <c r="AA14" s="72"/>
      <c r="AB14" s="72">
        <v>1.91</v>
      </c>
      <c r="AC14" s="72">
        <v>7.21</v>
      </c>
      <c r="AD14" s="72">
        <v>17.88</v>
      </c>
      <c r="AE14" s="72">
        <v>0.67</v>
      </c>
      <c r="AF14" s="72">
        <v>6.17</v>
      </c>
      <c r="AG14" s="72">
        <v>3.9</v>
      </c>
      <c r="AH14" s="72">
        <v>0.33</v>
      </c>
      <c r="AI14" s="78">
        <v>10.56</v>
      </c>
      <c r="AJ14" s="78">
        <v>38.21</v>
      </c>
      <c r="AK14" s="72">
        <v>86.33</v>
      </c>
      <c r="AL14" s="72">
        <v>10.33</v>
      </c>
      <c r="AM14" s="72">
        <v>24</v>
      </c>
      <c r="AN14" s="72">
        <v>24</v>
      </c>
      <c r="AO14" s="78">
        <v>242</v>
      </c>
      <c r="AP14" s="78">
        <f t="shared" si="6"/>
        <v>496</v>
      </c>
      <c r="AQ14" s="72">
        <v>29</v>
      </c>
      <c r="AR14" s="72">
        <v>434</v>
      </c>
      <c r="AS14" s="72">
        <v>10</v>
      </c>
      <c r="AT14" s="72">
        <v>11</v>
      </c>
      <c r="AU14" s="72">
        <v>12</v>
      </c>
      <c r="AV14" s="72">
        <f>51.59+23.35</f>
        <v>74.94</v>
      </c>
      <c r="AW14" s="72">
        <v>76.5</v>
      </c>
      <c r="AX14" s="72">
        <f t="shared" si="7"/>
        <v>1.56</v>
      </c>
    </row>
    <row r="15" spans="1:50" ht="11.25">
      <c r="A15" s="99" t="s">
        <v>70</v>
      </c>
      <c r="B15" s="90">
        <v>13</v>
      </c>
      <c r="C15" s="78">
        <f t="shared" si="0"/>
        <v>311</v>
      </c>
      <c r="D15" s="72">
        <v>26.67</v>
      </c>
      <c r="E15" s="72">
        <v>29</v>
      </c>
      <c r="F15" s="72">
        <f t="shared" si="1"/>
        <v>55.67</v>
      </c>
      <c r="G15" s="72">
        <v>255.33</v>
      </c>
      <c r="H15" s="72"/>
      <c r="I15" s="78">
        <f t="shared" si="9"/>
        <v>15</v>
      </c>
      <c r="J15" s="72">
        <v>2.67</v>
      </c>
      <c r="K15" s="72">
        <v>12.33</v>
      </c>
      <c r="L15" s="72"/>
      <c r="M15" s="78">
        <f t="shared" si="10"/>
        <v>57.29</v>
      </c>
      <c r="N15" s="78">
        <f t="shared" si="8"/>
        <v>39.33</v>
      </c>
      <c r="O15" s="72">
        <f t="shared" si="2"/>
        <v>1.69</v>
      </c>
      <c r="P15" s="72">
        <f t="shared" si="3"/>
        <v>10.85</v>
      </c>
      <c r="Q15" s="72">
        <f t="shared" si="4"/>
        <v>9.61</v>
      </c>
      <c r="R15" s="72">
        <f t="shared" si="5"/>
        <v>17.18</v>
      </c>
      <c r="S15" s="72">
        <v>0.46</v>
      </c>
      <c r="T15" s="72">
        <v>0.77</v>
      </c>
      <c r="U15" s="72"/>
      <c r="V15" s="72">
        <v>1.81</v>
      </c>
      <c r="W15" s="72">
        <v>0.23</v>
      </c>
      <c r="X15" s="72">
        <v>7.75</v>
      </c>
      <c r="Y15" s="72">
        <v>7.61</v>
      </c>
      <c r="Z15" s="72">
        <v>14.87</v>
      </c>
      <c r="AA15" s="72"/>
      <c r="AB15" s="72"/>
      <c r="AC15" s="72"/>
      <c r="AD15" s="72"/>
      <c r="AE15" s="72">
        <v>1</v>
      </c>
      <c r="AF15" s="72">
        <v>2.33</v>
      </c>
      <c r="AG15" s="72">
        <v>2</v>
      </c>
      <c r="AH15" s="72">
        <v>0.5</v>
      </c>
      <c r="AI15" s="78">
        <v>4.5</v>
      </c>
      <c r="AJ15" s="78">
        <v>13.46</v>
      </c>
      <c r="AK15" s="72">
        <v>23.33</v>
      </c>
      <c r="AL15" s="72">
        <v>12.67</v>
      </c>
      <c r="AM15" s="72">
        <v>24.52</v>
      </c>
      <c r="AN15" s="72">
        <v>12</v>
      </c>
      <c r="AO15" s="78">
        <v>184</v>
      </c>
      <c r="AP15" s="78">
        <f t="shared" si="6"/>
        <v>283.67</v>
      </c>
      <c r="AQ15" s="72">
        <v>15</v>
      </c>
      <c r="AR15" s="72">
        <v>217.67</v>
      </c>
      <c r="AS15" s="72">
        <v>8</v>
      </c>
      <c r="AT15" s="72">
        <v>29</v>
      </c>
      <c r="AU15" s="72">
        <v>14</v>
      </c>
      <c r="AV15" s="72">
        <f>42.12</f>
        <v>42.12</v>
      </c>
      <c r="AW15" s="72">
        <v>42.5</v>
      </c>
      <c r="AX15" s="72">
        <f t="shared" si="7"/>
        <v>0.38</v>
      </c>
    </row>
    <row r="16" spans="1:50" ht="11.25">
      <c r="A16" s="99" t="s">
        <v>56</v>
      </c>
      <c r="B16" s="90">
        <v>14</v>
      </c>
      <c r="C16" s="78">
        <f t="shared" si="0"/>
        <v>319.66</v>
      </c>
      <c r="D16" s="72"/>
      <c r="E16" s="72"/>
      <c r="F16" s="72">
        <f t="shared" si="1"/>
        <v>0</v>
      </c>
      <c r="G16" s="72">
        <v>149.33</v>
      </c>
      <c r="H16" s="72">
        <v>170.33</v>
      </c>
      <c r="I16" s="78">
        <f t="shared" si="9"/>
        <v>12</v>
      </c>
      <c r="J16" s="72"/>
      <c r="K16" s="72">
        <v>6</v>
      </c>
      <c r="L16" s="72">
        <v>6</v>
      </c>
      <c r="M16" s="78">
        <f t="shared" si="10"/>
        <v>54.99</v>
      </c>
      <c r="N16" s="78">
        <f t="shared" si="8"/>
        <v>38.74</v>
      </c>
      <c r="O16" s="72">
        <f t="shared" si="2"/>
        <v>1.18</v>
      </c>
      <c r="P16" s="72">
        <f t="shared" si="3"/>
        <v>8.11</v>
      </c>
      <c r="Q16" s="72">
        <f t="shared" si="4"/>
        <v>10.28</v>
      </c>
      <c r="R16" s="72">
        <f t="shared" si="5"/>
        <v>19.17</v>
      </c>
      <c r="S16" s="72"/>
      <c r="T16" s="72"/>
      <c r="U16" s="72"/>
      <c r="V16" s="72"/>
      <c r="W16" s="72">
        <v>0.92</v>
      </c>
      <c r="X16" s="72">
        <v>4.54</v>
      </c>
      <c r="Y16" s="72">
        <v>2.43</v>
      </c>
      <c r="Z16" s="72">
        <v>10.22</v>
      </c>
      <c r="AA16" s="72">
        <v>0.26</v>
      </c>
      <c r="AB16" s="72">
        <v>3.57</v>
      </c>
      <c r="AC16" s="72">
        <v>7.85</v>
      </c>
      <c r="AD16" s="72">
        <v>8.95</v>
      </c>
      <c r="AE16" s="72"/>
      <c r="AF16" s="72"/>
      <c r="AG16" s="72"/>
      <c r="AH16" s="72"/>
      <c r="AI16" s="78">
        <v>4.75</v>
      </c>
      <c r="AJ16" s="78">
        <v>11.5</v>
      </c>
      <c r="AK16" s="72"/>
      <c r="AL16" s="72"/>
      <c r="AM16" s="72">
        <v>12</v>
      </c>
      <c r="AN16" s="72">
        <v>24</v>
      </c>
      <c r="AO16" s="78"/>
      <c r="AP16" s="78">
        <f t="shared" si="6"/>
        <v>242</v>
      </c>
      <c r="AQ16" s="72">
        <v>12</v>
      </c>
      <c r="AR16" s="72">
        <v>196.33</v>
      </c>
      <c r="AS16" s="72">
        <v>6</v>
      </c>
      <c r="AT16" s="72"/>
      <c r="AU16" s="72">
        <v>27.67</v>
      </c>
      <c r="AV16" s="72">
        <f>19.17+20.22</f>
        <v>39.39</v>
      </c>
      <c r="AW16" s="72">
        <v>39.91</v>
      </c>
      <c r="AX16" s="72">
        <f t="shared" si="7"/>
        <v>0.52</v>
      </c>
    </row>
    <row r="17" spans="1:50" ht="11.25">
      <c r="A17" s="99" t="s">
        <v>71</v>
      </c>
      <c r="B17" s="90">
        <v>16</v>
      </c>
      <c r="C17" s="78">
        <f t="shared" si="0"/>
        <v>459</v>
      </c>
      <c r="D17" s="72">
        <v>30</v>
      </c>
      <c r="E17" s="72">
        <v>65</v>
      </c>
      <c r="F17" s="72">
        <f t="shared" si="1"/>
        <v>95</v>
      </c>
      <c r="G17" s="72">
        <v>364</v>
      </c>
      <c r="H17" s="72"/>
      <c r="I17" s="78">
        <f t="shared" si="9"/>
        <v>23</v>
      </c>
      <c r="J17" s="72">
        <v>4</v>
      </c>
      <c r="K17" s="72">
        <v>19</v>
      </c>
      <c r="L17" s="72"/>
      <c r="M17" s="78">
        <f t="shared" si="10"/>
        <v>65.98</v>
      </c>
      <c r="N17" s="78">
        <f t="shared" si="8"/>
        <v>47.81</v>
      </c>
      <c r="O17" s="72">
        <f t="shared" si="2"/>
        <v>0.33</v>
      </c>
      <c r="P17" s="72">
        <f t="shared" si="3"/>
        <v>7.05</v>
      </c>
      <c r="Q17" s="72">
        <f t="shared" si="4"/>
        <v>11.39</v>
      </c>
      <c r="R17" s="72">
        <f t="shared" si="5"/>
        <v>29.04</v>
      </c>
      <c r="S17" s="72"/>
      <c r="T17" s="72">
        <v>0.76</v>
      </c>
      <c r="U17" s="72">
        <v>1.9</v>
      </c>
      <c r="V17" s="72">
        <v>1.81</v>
      </c>
      <c r="W17" s="72"/>
      <c r="X17" s="72">
        <v>3.93</v>
      </c>
      <c r="Y17" s="72">
        <v>8.49</v>
      </c>
      <c r="Z17" s="72">
        <v>24.23</v>
      </c>
      <c r="AA17" s="72"/>
      <c r="AB17" s="72"/>
      <c r="AC17" s="72"/>
      <c r="AD17" s="72"/>
      <c r="AE17" s="72">
        <v>0.33</v>
      </c>
      <c r="AF17" s="72">
        <v>2.36</v>
      </c>
      <c r="AG17" s="72">
        <v>1</v>
      </c>
      <c r="AH17" s="72">
        <v>3</v>
      </c>
      <c r="AI17" s="78">
        <v>4.5</v>
      </c>
      <c r="AJ17" s="78">
        <v>13.67</v>
      </c>
      <c r="AK17" s="72">
        <v>35</v>
      </c>
      <c r="AL17" s="72">
        <v>5</v>
      </c>
      <c r="AM17" s="72">
        <v>24</v>
      </c>
      <c r="AN17" s="72"/>
      <c r="AO17" s="78">
        <v>216</v>
      </c>
      <c r="AP17" s="78">
        <f t="shared" si="6"/>
        <v>256</v>
      </c>
      <c r="AQ17" s="72">
        <v>16</v>
      </c>
      <c r="AR17" s="72">
        <v>220</v>
      </c>
      <c r="AS17" s="72">
        <v>7</v>
      </c>
      <c r="AT17" s="72">
        <v>6</v>
      </c>
      <c r="AU17" s="72">
        <v>7</v>
      </c>
      <c r="AV17" s="72">
        <v>43.4</v>
      </c>
      <c r="AW17" s="72">
        <v>42.87</v>
      </c>
      <c r="AX17" s="72">
        <f t="shared" si="7"/>
        <v>-0.53</v>
      </c>
    </row>
    <row r="18" spans="1:50" ht="11.25">
      <c r="A18" s="99" t="s">
        <v>72</v>
      </c>
      <c r="B18" s="90">
        <v>17</v>
      </c>
      <c r="C18" s="78">
        <f t="shared" si="0"/>
        <v>483</v>
      </c>
      <c r="D18" s="72">
        <v>25</v>
      </c>
      <c r="E18" s="72">
        <v>35</v>
      </c>
      <c r="F18" s="72">
        <f t="shared" si="1"/>
        <v>60</v>
      </c>
      <c r="G18" s="72">
        <v>423</v>
      </c>
      <c r="H18" s="72"/>
      <c r="I18" s="78">
        <f t="shared" si="9"/>
        <v>22</v>
      </c>
      <c r="J18" s="72">
        <v>3</v>
      </c>
      <c r="K18" s="72">
        <v>19</v>
      </c>
      <c r="L18" s="72"/>
      <c r="M18" s="78">
        <f t="shared" si="10"/>
        <v>62.37</v>
      </c>
      <c r="N18" s="78">
        <f t="shared" si="8"/>
        <v>43.3</v>
      </c>
      <c r="O18" s="72">
        <f t="shared" si="2"/>
        <v>1.4</v>
      </c>
      <c r="P18" s="72">
        <f t="shared" si="3"/>
        <v>1.98</v>
      </c>
      <c r="Q18" s="72">
        <f t="shared" si="4"/>
        <v>9.13</v>
      </c>
      <c r="R18" s="72">
        <f t="shared" si="5"/>
        <v>30.79</v>
      </c>
      <c r="S18" s="72"/>
      <c r="T18" s="72">
        <v>0.38</v>
      </c>
      <c r="U18" s="72"/>
      <c r="V18" s="72">
        <v>1.85</v>
      </c>
      <c r="W18" s="72">
        <v>1.4</v>
      </c>
      <c r="X18" s="72">
        <v>1.6</v>
      </c>
      <c r="Y18" s="72">
        <v>6</v>
      </c>
      <c r="Z18" s="72">
        <v>27.81</v>
      </c>
      <c r="AA18" s="72"/>
      <c r="AB18" s="72"/>
      <c r="AC18" s="72"/>
      <c r="AD18" s="72"/>
      <c r="AE18" s="72"/>
      <c r="AF18" s="72"/>
      <c r="AG18" s="72">
        <v>3.13</v>
      </c>
      <c r="AH18" s="72">
        <v>1.13</v>
      </c>
      <c r="AI18" s="78">
        <v>4.67</v>
      </c>
      <c r="AJ18" s="78">
        <v>14.4</v>
      </c>
      <c r="AK18" s="72">
        <v>36</v>
      </c>
      <c r="AL18" s="72">
        <v>6.5</v>
      </c>
      <c r="AM18" s="72">
        <v>24</v>
      </c>
      <c r="AN18" s="72"/>
      <c r="AO18" s="78">
        <v>159</v>
      </c>
      <c r="AP18" s="78">
        <f t="shared" si="6"/>
        <v>202</v>
      </c>
      <c r="AQ18" s="72">
        <v>20</v>
      </c>
      <c r="AR18" s="72">
        <v>157</v>
      </c>
      <c r="AS18" s="72">
        <v>21</v>
      </c>
      <c r="AT18" s="72">
        <v>2</v>
      </c>
      <c r="AU18" s="72">
        <v>2</v>
      </c>
      <c r="AV18" s="72">
        <v>41.83</v>
      </c>
      <c r="AW18" s="72">
        <v>42.11</v>
      </c>
      <c r="AX18" s="72">
        <f t="shared" si="7"/>
        <v>0.28</v>
      </c>
    </row>
    <row r="19" spans="1:50" ht="11.25">
      <c r="A19" s="99" t="s">
        <v>73</v>
      </c>
      <c r="B19" s="90">
        <v>18</v>
      </c>
      <c r="C19" s="78">
        <f t="shared" si="0"/>
        <v>710</v>
      </c>
      <c r="D19" s="72">
        <v>3</v>
      </c>
      <c r="E19" s="72">
        <v>22</v>
      </c>
      <c r="F19" s="72">
        <f t="shared" si="1"/>
        <v>25</v>
      </c>
      <c r="G19" s="72">
        <v>685</v>
      </c>
      <c r="H19" s="72"/>
      <c r="I19" s="78">
        <f t="shared" si="9"/>
        <v>31</v>
      </c>
      <c r="J19" s="72">
        <v>1</v>
      </c>
      <c r="K19" s="72">
        <v>30</v>
      </c>
      <c r="L19" s="72"/>
      <c r="M19" s="78">
        <f t="shared" si="10"/>
        <v>89.53</v>
      </c>
      <c r="N19" s="78">
        <f t="shared" si="8"/>
        <v>64.78</v>
      </c>
      <c r="O19" s="72">
        <f t="shared" si="2"/>
        <v>1.63</v>
      </c>
      <c r="P19" s="72">
        <f t="shared" si="3"/>
        <v>5.35</v>
      </c>
      <c r="Q19" s="72">
        <f t="shared" si="4"/>
        <v>14.66</v>
      </c>
      <c r="R19" s="72">
        <f t="shared" si="5"/>
        <v>43.14</v>
      </c>
      <c r="S19" s="72"/>
      <c r="T19" s="72"/>
      <c r="U19" s="72">
        <v>1</v>
      </c>
      <c r="V19" s="72"/>
      <c r="W19" s="72">
        <v>0.8</v>
      </c>
      <c r="X19" s="72">
        <v>2.52</v>
      </c>
      <c r="Y19" s="72">
        <v>10.5</v>
      </c>
      <c r="Z19" s="72">
        <v>39.47</v>
      </c>
      <c r="AA19" s="72"/>
      <c r="AB19" s="72"/>
      <c r="AC19" s="72"/>
      <c r="AD19" s="72"/>
      <c r="AE19" s="72">
        <v>0.83</v>
      </c>
      <c r="AF19" s="72">
        <v>2.83</v>
      </c>
      <c r="AG19" s="72">
        <v>3.16</v>
      </c>
      <c r="AH19" s="72">
        <v>3.67</v>
      </c>
      <c r="AI19" s="78">
        <v>5</v>
      </c>
      <c r="AJ19" s="78">
        <v>19.75</v>
      </c>
      <c r="AK19" s="72"/>
      <c r="AL19" s="72"/>
      <c r="AM19" s="72">
        <v>48</v>
      </c>
      <c r="AN19" s="72"/>
      <c r="AO19" s="78">
        <v>370</v>
      </c>
      <c r="AP19" s="78">
        <f>AQ19+AT19+AU19+AR19+AS19</f>
        <v>433</v>
      </c>
      <c r="AQ19" s="72">
        <v>31</v>
      </c>
      <c r="AR19" s="72">
        <v>389</v>
      </c>
      <c r="AS19" s="72">
        <v>7</v>
      </c>
      <c r="AT19" s="72"/>
      <c r="AU19" s="72">
        <v>6</v>
      </c>
      <c r="AV19" s="72">
        <v>69.38</v>
      </c>
      <c r="AW19" s="72">
        <v>67.09</v>
      </c>
      <c r="AX19" s="72">
        <f t="shared" si="7"/>
        <v>-2.29</v>
      </c>
    </row>
    <row r="20" spans="1:50" ht="11.25">
      <c r="A20" s="99" t="s">
        <v>127</v>
      </c>
      <c r="B20" s="90" t="s">
        <v>32</v>
      </c>
      <c r="C20" s="78">
        <f t="shared" si="0"/>
        <v>210.67</v>
      </c>
      <c r="D20" s="72"/>
      <c r="E20" s="72"/>
      <c r="F20" s="72">
        <f t="shared" si="1"/>
        <v>0</v>
      </c>
      <c r="G20" s="72"/>
      <c r="H20" s="72">
        <v>210.67</v>
      </c>
      <c r="I20" s="78">
        <f t="shared" si="9"/>
        <v>9</v>
      </c>
      <c r="J20" s="72"/>
      <c r="K20" s="72"/>
      <c r="L20" s="72">
        <v>9</v>
      </c>
      <c r="M20" s="78">
        <f t="shared" si="10"/>
        <v>39.47</v>
      </c>
      <c r="N20" s="78">
        <f t="shared" si="8"/>
        <v>24.12</v>
      </c>
      <c r="O20" s="72">
        <f t="shared" si="2"/>
        <v>0</v>
      </c>
      <c r="P20" s="72">
        <f t="shared" si="3"/>
        <v>2.17</v>
      </c>
      <c r="Q20" s="72">
        <f t="shared" si="4"/>
        <v>8.04</v>
      </c>
      <c r="R20" s="72">
        <f t="shared" si="5"/>
        <v>13.91</v>
      </c>
      <c r="S20" s="72"/>
      <c r="T20" s="72"/>
      <c r="U20" s="72"/>
      <c r="V20" s="72"/>
      <c r="W20" s="72"/>
      <c r="X20" s="72"/>
      <c r="Y20" s="72"/>
      <c r="Z20" s="72"/>
      <c r="AA20" s="72"/>
      <c r="AB20" s="72">
        <v>2.17</v>
      </c>
      <c r="AC20" s="72">
        <v>8.04</v>
      </c>
      <c r="AD20" s="72">
        <v>13.91</v>
      </c>
      <c r="AE20" s="72"/>
      <c r="AF20" s="72"/>
      <c r="AG20" s="72"/>
      <c r="AH20" s="72"/>
      <c r="AI20" s="78">
        <v>4.5</v>
      </c>
      <c r="AJ20" s="78">
        <v>10.85</v>
      </c>
      <c r="AK20" s="72">
        <v>14.66</v>
      </c>
      <c r="AL20" s="72">
        <v>1.33</v>
      </c>
      <c r="AM20" s="72">
        <v>10</v>
      </c>
      <c r="AN20" s="72">
        <v>10</v>
      </c>
      <c r="AO20" s="78"/>
      <c r="AP20" s="78">
        <f>AQ20+AT20+AU20+AR20+AS20</f>
        <v>87</v>
      </c>
      <c r="AQ20" s="72">
        <v>11</v>
      </c>
      <c r="AR20" s="72">
        <v>53</v>
      </c>
      <c r="AS20" s="72">
        <v>20</v>
      </c>
      <c r="AT20" s="72"/>
      <c r="AU20" s="72">
        <v>3</v>
      </c>
      <c r="AV20" s="72">
        <v>26.52</v>
      </c>
      <c r="AW20" s="72">
        <v>32.74</v>
      </c>
      <c r="AX20" s="72">
        <f t="shared" si="7"/>
        <v>6.22</v>
      </c>
    </row>
    <row r="21" spans="1:50" ht="11.25">
      <c r="A21" s="99" t="s">
        <v>74</v>
      </c>
      <c r="B21" s="90">
        <v>20</v>
      </c>
      <c r="C21" s="78">
        <f t="shared" si="0"/>
        <v>650</v>
      </c>
      <c r="D21" s="72">
        <v>28</v>
      </c>
      <c r="E21" s="72">
        <v>45</v>
      </c>
      <c r="F21" s="72">
        <f t="shared" si="1"/>
        <v>73</v>
      </c>
      <c r="G21" s="72">
        <v>577</v>
      </c>
      <c r="H21" s="72"/>
      <c r="I21" s="78">
        <f t="shared" si="9"/>
        <v>26</v>
      </c>
      <c r="J21" s="72">
        <v>3</v>
      </c>
      <c r="K21" s="72">
        <v>23</v>
      </c>
      <c r="L21" s="72"/>
      <c r="M21" s="78">
        <f t="shared" si="10"/>
        <v>69.47</v>
      </c>
      <c r="N21" s="78">
        <f t="shared" si="8"/>
        <v>49.14</v>
      </c>
      <c r="O21" s="72">
        <f t="shared" si="2"/>
        <v>2.13</v>
      </c>
      <c r="P21" s="72">
        <f t="shared" si="3"/>
        <v>12.07</v>
      </c>
      <c r="Q21" s="72">
        <f t="shared" si="4"/>
        <v>15</v>
      </c>
      <c r="R21" s="72">
        <f t="shared" si="5"/>
        <v>19.94</v>
      </c>
      <c r="S21" s="72"/>
      <c r="T21" s="72">
        <v>3.27</v>
      </c>
      <c r="U21" s="72">
        <v>0.06</v>
      </c>
      <c r="V21" s="72">
        <v>0.17</v>
      </c>
      <c r="W21" s="72">
        <v>0.21</v>
      </c>
      <c r="X21" s="72">
        <v>6.2</v>
      </c>
      <c r="Y21" s="72">
        <v>14.3</v>
      </c>
      <c r="Z21" s="72">
        <v>18.73</v>
      </c>
      <c r="AA21" s="72"/>
      <c r="AB21" s="72"/>
      <c r="AC21" s="72"/>
      <c r="AD21" s="72"/>
      <c r="AE21" s="72">
        <v>1.92</v>
      </c>
      <c r="AF21" s="72">
        <v>2.6</v>
      </c>
      <c r="AG21" s="72">
        <v>0.64</v>
      </c>
      <c r="AH21" s="72">
        <v>1.04</v>
      </c>
      <c r="AI21" s="78">
        <v>5.5</v>
      </c>
      <c r="AJ21" s="78">
        <v>14.83</v>
      </c>
      <c r="AK21" s="72">
        <v>11</v>
      </c>
      <c r="AL21" s="72">
        <v>2</v>
      </c>
      <c r="AM21" s="72">
        <v>24</v>
      </c>
      <c r="AN21" s="72"/>
      <c r="AO21" s="78">
        <v>300</v>
      </c>
      <c r="AP21" s="78">
        <f>AQ21+AT21+AU21+AR21+AS21</f>
        <v>241</v>
      </c>
      <c r="AQ21" s="72">
        <v>22</v>
      </c>
      <c r="AR21" s="72">
        <v>218</v>
      </c>
      <c r="AS21" s="72">
        <v>1</v>
      </c>
      <c r="AT21" s="72"/>
      <c r="AU21" s="72"/>
      <c r="AV21" s="72">
        <v>47.21</v>
      </c>
      <c r="AW21" s="72">
        <v>46.69</v>
      </c>
      <c r="AX21" s="72">
        <f t="shared" si="7"/>
        <v>-0.52</v>
      </c>
    </row>
    <row r="22" spans="1:50" ht="11.25">
      <c r="A22" s="99" t="s">
        <v>75</v>
      </c>
      <c r="B22" s="90">
        <v>21</v>
      </c>
      <c r="C22" s="78">
        <f t="shared" si="0"/>
        <v>439</v>
      </c>
      <c r="D22" s="72">
        <v>14</v>
      </c>
      <c r="E22" s="72">
        <v>36</v>
      </c>
      <c r="F22" s="72">
        <f t="shared" si="1"/>
        <v>50</v>
      </c>
      <c r="G22" s="72">
        <v>389</v>
      </c>
      <c r="H22" s="72"/>
      <c r="I22" s="78">
        <f t="shared" si="9"/>
        <v>21</v>
      </c>
      <c r="J22" s="72">
        <v>2</v>
      </c>
      <c r="K22" s="72">
        <v>19</v>
      </c>
      <c r="L22" s="72"/>
      <c r="M22" s="78">
        <f t="shared" si="10"/>
        <v>70.31</v>
      </c>
      <c r="N22" s="78">
        <f t="shared" si="8"/>
        <v>49.06</v>
      </c>
      <c r="O22" s="72">
        <f t="shared" si="2"/>
        <v>0</v>
      </c>
      <c r="P22" s="72">
        <f t="shared" si="3"/>
        <v>11.24</v>
      </c>
      <c r="Q22" s="72">
        <f t="shared" si="4"/>
        <v>9.58</v>
      </c>
      <c r="R22" s="72">
        <f t="shared" si="5"/>
        <v>28.24</v>
      </c>
      <c r="S22" s="93"/>
      <c r="T22" s="93">
        <v>1.23</v>
      </c>
      <c r="U22" s="93"/>
      <c r="V22" s="93">
        <v>1.26</v>
      </c>
      <c r="W22" s="93"/>
      <c r="X22" s="93">
        <v>7.83</v>
      </c>
      <c r="Y22" s="93">
        <v>5.32</v>
      </c>
      <c r="Z22" s="93">
        <v>26.25</v>
      </c>
      <c r="AA22" s="93"/>
      <c r="AB22" s="93"/>
      <c r="AC22" s="93"/>
      <c r="AD22" s="93"/>
      <c r="AE22" s="93"/>
      <c r="AF22" s="93">
        <v>2.18</v>
      </c>
      <c r="AG22" s="93">
        <v>4.26</v>
      </c>
      <c r="AH22" s="93">
        <v>0.73</v>
      </c>
      <c r="AI22" s="94">
        <v>5</v>
      </c>
      <c r="AJ22" s="94">
        <v>16.25</v>
      </c>
      <c r="AK22" s="72">
        <v>16</v>
      </c>
      <c r="AL22" s="72">
        <v>2</v>
      </c>
      <c r="AM22" s="72">
        <v>24</v>
      </c>
      <c r="AN22" s="72"/>
      <c r="AO22" s="78">
        <v>263</v>
      </c>
      <c r="AP22" s="78">
        <f t="shared" si="6"/>
        <v>230</v>
      </c>
      <c r="AQ22" s="72">
        <v>15</v>
      </c>
      <c r="AR22" s="72">
        <v>196</v>
      </c>
      <c r="AS22" s="72">
        <v>12</v>
      </c>
      <c r="AT22" s="72"/>
      <c r="AU22" s="72">
        <v>7</v>
      </c>
      <c r="AV22" s="72">
        <v>44.13</v>
      </c>
      <c r="AW22" s="72">
        <v>49.4</v>
      </c>
      <c r="AX22" s="72">
        <f t="shared" si="7"/>
        <v>5.27</v>
      </c>
    </row>
    <row r="23" spans="1:50" ht="11.25">
      <c r="A23" s="99" t="s">
        <v>76</v>
      </c>
      <c r="B23" s="90">
        <v>23</v>
      </c>
      <c r="C23" s="78">
        <f t="shared" si="0"/>
        <v>307.7</v>
      </c>
      <c r="D23" s="72">
        <v>13.67</v>
      </c>
      <c r="E23" s="72">
        <v>27.33</v>
      </c>
      <c r="F23" s="72">
        <f t="shared" si="1"/>
        <v>41</v>
      </c>
      <c r="G23" s="72">
        <v>266.7</v>
      </c>
      <c r="H23" s="72"/>
      <c r="I23" s="78">
        <f t="shared" si="9"/>
        <v>15.7</v>
      </c>
      <c r="J23" s="72">
        <v>2.7</v>
      </c>
      <c r="K23" s="72">
        <v>13</v>
      </c>
      <c r="L23" s="72"/>
      <c r="M23" s="78">
        <f t="shared" si="10"/>
        <v>63.11</v>
      </c>
      <c r="N23" s="78">
        <f t="shared" si="8"/>
        <v>45.19</v>
      </c>
      <c r="O23" s="72">
        <f t="shared" si="2"/>
        <v>0</v>
      </c>
      <c r="P23" s="72">
        <f t="shared" si="3"/>
        <v>11.88</v>
      </c>
      <c r="Q23" s="72">
        <f t="shared" si="4"/>
        <v>11.39</v>
      </c>
      <c r="R23" s="72">
        <f t="shared" si="5"/>
        <v>21.92</v>
      </c>
      <c r="S23" s="72"/>
      <c r="T23" s="72">
        <v>1.1</v>
      </c>
      <c r="U23" s="72">
        <v>0.8</v>
      </c>
      <c r="V23" s="72">
        <v>2.53</v>
      </c>
      <c r="W23" s="72"/>
      <c r="X23" s="72">
        <v>9.6</v>
      </c>
      <c r="Y23" s="72">
        <v>8.15</v>
      </c>
      <c r="Z23" s="72">
        <v>16.98</v>
      </c>
      <c r="AA23" s="72"/>
      <c r="AB23" s="72"/>
      <c r="AC23" s="72"/>
      <c r="AD23" s="72"/>
      <c r="AE23" s="72"/>
      <c r="AF23" s="72">
        <v>1.18</v>
      </c>
      <c r="AG23" s="72">
        <v>2.44</v>
      </c>
      <c r="AH23" s="72">
        <v>2.41</v>
      </c>
      <c r="AI23" s="78">
        <v>4.5</v>
      </c>
      <c r="AJ23" s="78">
        <v>13.42</v>
      </c>
      <c r="AK23" s="72">
        <v>87.66</v>
      </c>
      <c r="AL23" s="72">
        <v>8.34</v>
      </c>
      <c r="AM23" s="72">
        <v>24</v>
      </c>
      <c r="AN23" s="72">
        <v>12</v>
      </c>
      <c r="AO23" s="78">
        <v>163.33</v>
      </c>
      <c r="AP23" s="78">
        <f t="shared" si="6"/>
        <v>183.45</v>
      </c>
      <c r="AQ23" s="72">
        <v>14.2</v>
      </c>
      <c r="AR23" s="72">
        <v>132.5</v>
      </c>
      <c r="AS23" s="72">
        <v>29</v>
      </c>
      <c r="AT23" s="72"/>
      <c r="AU23" s="72">
        <v>7.75</v>
      </c>
      <c r="AV23" s="72">
        <v>40.67</v>
      </c>
      <c r="AW23" s="72">
        <v>44.86</v>
      </c>
      <c r="AX23" s="72">
        <f t="shared" si="7"/>
        <v>4.19</v>
      </c>
    </row>
    <row r="24" spans="1:50" ht="11.25">
      <c r="A24" s="99" t="s">
        <v>77</v>
      </c>
      <c r="B24" s="90">
        <v>26</v>
      </c>
      <c r="C24" s="78">
        <f t="shared" si="0"/>
        <v>275.67</v>
      </c>
      <c r="D24" s="72">
        <v>20.67</v>
      </c>
      <c r="E24" s="72">
        <v>24.33</v>
      </c>
      <c r="F24" s="72">
        <f t="shared" si="1"/>
        <v>45</v>
      </c>
      <c r="G24" s="72">
        <v>230.67</v>
      </c>
      <c r="H24" s="72"/>
      <c r="I24" s="78">
        <f t="shared" si="9"/>
        <v>14.33</v>
      </c>
      <c r="J24" s="72">
        <v>2</v>
      </c>
      <c r="K24" s="72">
        <v>12.33</v>
      </c>
      <c r="L24" s="72"/>
      <c r="M24" s="78">
        <f t="shared" si="10"/>
        <v>51.29</v>
      </c>
      <c r="N24" s="78">
        <f t="shared" si="8"/>
        <v>33.04</v>
      </c>
      <c r="O24" s="72">
        <f t="shared" si="2"/>
        <v>0</v>
      </c>
      <c r="P24" s="72">
        <f t="shared" si="3"/>
        <v>3.31</v>
      </c>
      <c r="Q24" s="72">
        <f t="shared" si="4"/>
        <v>5.83</v>
      </c>
      <c r="R24" s="72">
        <f t="shared" si="5"/>
        <v>23.9</v>
      </c>
      <c r="S24" s="72"/>
      <c r="T24" s="72"/>
      <c r="U24" s="72"/>
      <c r="V24" s="72">
        <v>2.44</v>
      </c>
      <c r="W24" s="72"/>
      <c r="X24" s="72">
        <v>1.64</v>
      </c>
      <c r="Y24" s="72">
        <v>4.5</v>
      </c>
      <c r="Z24" s="72">
        <v>19.62</v>
      </c>
      <c r="AA24" s="72"/>
      <c r="AB24" s="72"/>
      <c r="AC24" s="72"/>
      <c r="AD24" s="72"/>
      <c r="AE24" s="72"/>
      <c r="AF24" s="72">
        <v>1.67</v>
      </c>
      <c r="AG24" s="72">
        <v>1.33</v>
      </c>
      <c r="AH24" s="72">
        <v>1.84</v>
      </c>
      <c r="AI24" s="78">
        <v>4.5</v>
      </c>
      <c r="AJ24" s="78">
        <v>13.75</v>
      </c>
      <c r="AK24" s="72">
        <v>68.67</v>
      </c>
      <c r="AL24" s="72">
        <v>12.33</v>
      </c>
      <c r="AM24" s="72">
        <v>24</v>
      </c>
      <c r="AN24" s="72"/>
      <c r="AO24" s="78">
        <v>180.08</v>
      </c>
      <c r="AP24" s="78">
        <f t="shared" si="6"/>
        <v>199</v>
      </c>
      <c r="AQ24" s="72">
        <v>12.4</v>
      </c>
      <c r="AR24" s="72">
        <v>159.8</v>
      </c>
      <c r="AS24" s="72">
        <v>14.4</v>
      </c>
      <c r="AT24" s="72">
        <v>7</v>
      </c>
      <c r="AU24" s="72">
        <v>5.4</v>
      </c>
      <c r="AV24" s="72">
        <v>29.94</v>
      </c>
      <c r="AW24" s="72">
        <v>31.91</v>
      </c>
      <c r="AX24" s="72">
        <f t="shared" si="7"/>
        <v>1.97</v>
      </c>
    </row>
    <row r="25" spans="1:50" ht="11.25">
      <c r="A25" s="99" t="s">
        <v>134</v>
      </c>
      <c r="B25" s="90" t="s">
        <v>33</v>
      </c>
      <c r="C25" s="78">
        <f t="shared" si="0"/>
        <v>431</v>
      </c>
      <c r="D25" s="72"/>
      <c r="E25" s="72"/>
      <c r="F25" s="72">
        <f t="shared" si="1"/>
        <v>0</v>
      </c>
      <c r="G25" s="72"/>
      <c r="H25" s="72">
        <v>431</v>
      </c>
      <c r="I25" s="78">
        <f t="shared" si="9"/>
        <v>15</v>
      </c>
      <c r="J25" s="72"/>
      <c r="K25" s="72"/>
      <c r="L25" s="72">
        <v>15</v>
      </c>
      <c r="M25" s="78">
        <f t="shared" si="10"/>
        <v>55.01</v>
      </c>
      <c r="N25" s="78">
        <f t="shared" si="8"/>
        <v>40.51</v>
      </c>
      <c r="O25" s="72">
        <f t="shared" si="2"/>
        <v>0</v>
      </c>
      <c r="P25" s="72">
        <f t="shared" si="3"/>
        <v>4.21</v>
      </c>
      <c r="Q25" s="72">
        <f t="shared" si="4"/>
        <v>5.87</v>
      </c>
      <c r="R25" s="72">
        <f t="shared" si="5"/>
        <v>30.43</v>
      </c>
      <c r="S25" s="72"/>
      <c r="T25" s="72"/>
      <c r="U25" s="72"/>
      <c r="V25" s="72"/>
      <c r="W25" s="72"/>
      <c r="X25" s="72"/>
      <c r="Y25" s="72"/>
      <c r="Z25" s="72"/>
      <c r="AA25" s="72"/>
      <c r="AB25" s="72">
        <v>4.21</v>
      </c>
      <c r="AC25" s="72">
        <v>5.87</v>
      </c>
      <c r="AD25" s="72">
        <v>30.43</v>
      </c>
      <c r="AE25" s="72"/>
      <c r="AF25" s="72"/>
      <c r="AG25" s="72"/>
      <c r="AH25" s="72"/>
      <c r="AI25" s="78">
        <v>4.5</v>
      </c>
      <c r="AJ25" s="78">
        <v>10</v>
      </c>
      <c r="AK25" s="72">
        <v>17.33</v>
      </c>
      <c r="AL25" s="72">
        <v>2</v>
      </c>
      <c r="AM25" s="72">
        <v>24</v>
      </c>
      <c r="AN25" s="72">
        <v>12</v>
      </c>
      <c r="AO25" s="78"/>
      <c r="AP25" s="78">
        <f t="shared" si="6"/>
        <v>103</v>
      </c>
      <c r="AQ25" s="72">
        <v>15</v>
      </c>
      <c r="AR25" s="72">
        <v>81</v>
      </c>
      <c r="AS25" s="72">
        <v>6</v>
      </c>
      <c r="AT25" s="72"/>
      <c r="AU25" s="72">
        <v>1</v>
      </c>
      <c r="AV25" s="72">
        <v>39.39</v>
      </c>
      <c r="AW25" s="72">
        <v>43.16</v>
      </c>
      <c r="AX25" s="72">
        <f t="shared" si="7"/>
        <v>3.77</v>
      </c>
    </row>
    <row r="26" spans="1:50" ht="11.25">
      <c r="A26" s="99" t="s">
        <v>78</v>
      </c>
      <c r="B26" s="90">
        <v>28</v>
      </c>
      <c r="C26" s="78">
        <f t="shared" si="0"/>
        <v>237</v>
      </c>
      <c r="D26" s="72"/>
      <c r="E26" s="72"/>
      <c r="F26" s="72">
        <f t="shared" si="1"/>
        <v>0</v>
      </c>
      <c r="G26" s="72">
        <v>237</v>
      </c>
      <c r="H26" s="72"/>
      <c r="I26" s="78">
        <f t="shared" si="9"/>
        <v>14.3</v>
      </c>
      <c r="J26" s="72"/>
      <c r="K26" s="72">
        <v>14.3</v>
      </c>
      <c r="L26" s="72"/>
      <c r="M26" s="78">
        <f t="shared" si="10"/>
        <v>68.22</v>
      </c>
      <c r="N26" s="78">
        <f t="shared" si="8"/>
        <v>48.72</v>
      </c>
      <c r="O26" s="72">
        <f t="shared" si="2"/>
        <v>2</v>
      </c>
      <c r="P26" s="72">
        <f t="shared" si="3"/>
        <v>6.76</v>
      </c>
      <c r="Q26" s="72">
        <f t="shared" si="4"/>
        <v>11.88</v>
      </c>
      <c r="R26" s="72">
        <f t="shared" si="5"/>
        <v>28.08</v>
      </c>
      <c r="S26" s="72"/>
      <c r="T26" s="72"/>
      <c r="U26" s="72"/>
      <c r="V26" s="72"/>
      <c r="W26" s="72">
        <v>2</v>
      </c>
      <c r="X26" s="72">
        <v>6.09</v>
      </c>
      <c r="Y26" s="72">
        <v>10.83</v>
      </c>
      <c r="Z26" s="72">
        <v>26.63</v>
      </c>
      <c r="AA26" s="72"/>
      <c r="AB26" s="72"/>
      <c r="AC26" s="72"/>
      <c r="AD26" s="72"/>
      <c r="AE26" s="72"/>
      <c r="AF26" s="72">
        <v>0.67</v>
      </c>
      <c r="AG26" s="72">
        <v>1.05</v>
      </c>
      <c r="AH26" s="72">
        <v>1.45</v>
      </c>
      <c r="AI26" s="78">
        <v>5</v>
      </c>
      <c r="AJ26" s="78">
        <v>14.5</v>
      </c>
      <c r="AK26" s="72">
        <v>30</v>
      </c>
      <c r="AL26" s="72">
        <v>4</v>
      </c>
      <c r="AM26" s="72">
        <v>24</v>
      </c>
      <c r="AN26" s="72"/>
      <c r="AO26" s="78">
        <v>95</v>
      </c>
      <c r="AP26" s="78">
        <f t="shared" si="6"/>
        <v>172.7</v>
      </c>
      <c r="AQ26" s="72">
        <v>6.7</v>
      </c>
      <c r="AR26" s="72">
        <v>142.6</v>
      </c>
      <c r="AS26" s="72">
        <v>13</v>
      </c>
      <c r="AT26" s="72">
        <v>0.7</v>
      </c>
      <c r="AU26" s="72">
        <v>9.7</v>
      </c>
      <c r="AV26" s="72">
        <v>47.03</v>
      </c>
      <c r="AW26" s="72">
        <v>51.4</v>
      </c>
      <c r="AX26" s="72">
        <f t="shared" si="7"/>
        <v>4.37</v>
      </c>
    </row>
    <row r="27" spans="1:50" ht="11.25">
      <c r="A27" s="99" t="s">
        <v>79</v>
      </c>
      <c r="B27" s="90">
        <v>29</v>
      </c>
      <c r="C27" s="78">
        <f t="shared" si="0"/>
        <v>350</v>
      </c>
      <c r="D27" s="72">
        <v>22</v>
      </c>
      <c r="E27" s="72">
        <v>24</v>
      </c>
      <c r="F27" s="72">
        <f t="shared" si="1"/>
        <v>46</v>
      </c>
      <c r="G27" s="72">
        <v>304</v>
      </c>
      <c r="H27" s="72"/>
      <c r="I27" s="78">
        <f t="shared" si="9"/>
        <v>16.3</v>
      </c>
      <c r="J27" s="72">
        <v>2</v>
      </c>
      <c r="K27" s="72">
        <v>14.3</v>
      </c>
      <c r="L27" s="72"/>
      <c r="M27" s="78">
        <f t="shared" si="10"/>
        <v>54.56</v>
      </c>
      <c r="N27" s="78">
        <f t="shared" si="8"/>
        <v>35.31</v>
      </c>
      <c r="O27" s="72">
        <f t="shared" si="2"/>
        <v>0</v>
      </c>
      <c r="P27" s="72">
        <f t="shared" si="3"/>
        <v>4.89</v>
      </c>
      <c r="Q27" s="72">
        <f t="shared" si="4"/>
        <v>7</v>
      </c>
      <c r="R27" s="72">
        <f t="shared" si="5"/>
        <v>23.42</v>
      </c>
      <c r="S27" s="72"/>
      <c r="T27" s="72"/>
      <c r="U27" s="72">
        <v>0.56</v>
      </c>
      <c r="V27" s="72">
        <v>1.8</v>
      </c>
      <c r="W27" s="72"/>
      <c r="X27" s="72">
        <v>3.56</v>
      </c>
      <c r="Y27" s="72">
        <v>6.04</v>
      </c>
      <c r="Z27" s="72">
        <v>18.69</v>
      </c>
      <c r="AA27" s="72"/>
      <c r="AB27" s="72"/>
      <c r="AC27" s="72"/>
      <c r="AD27" s="72"/>
      <c r="AE27" s="72"/>
      <c r="AF27" s="72">
        <v>1.33</v>
      </c>
      <c r="AG27" s="72">
        <v>0.4</v>
      </c>
      <c r="AH27" s="72">
        <v>2.93</v>
      </c>
      <c r="AI27" s="78">
        <v>5</v>
      </c>
      <c r="AJ27" s="78">
        <v>14.25</v>
      </c>
      <c r="AK27" s="72">
        <v>14.7</v>
      </c>
      <c r="AL27" s="72">
        <v>3</v>
      </c>
      <c r="AM27" s="72">
        <v>28</v>
      </c>
      <c r="AN27" s="72"/>
      <c r="AO27" s="78">
        <v>125</v>
      </c>
      <c r="AP27" s="78">
        <f t="shared" si="6"/>
        <v>203</v>
      </c>
      <c r="AQ27" s="72">
        <v>14</v>
      </c>
      <c r="AR27" s="72">
        <v>130</v>
      </c>
      <c r="AS27" s="72">
        <v>29</v>
      </c>
      <c r="AT27" s="72">
        <v>11</v>
      </c>
      <c r="AU27" s="72">
        <v>19</v>
      </c>
      <c r="AV27" s="72">
        <v>33.64</v>
      </c>
      <c r="AW27" s="72">
        <v>40.19</v>
      </c>
      <c r="AX27" s="72">
        <f t="shared" si="7"/>
        <v>6.55</v>
      </c>
    </row>
    <row r="28" spans="1:50" ht="11.25">
      <c r="A28" s="99" t="s">
        <v>94</v>
      </c>
      <c r="B28" s="90">
        <v>31</v>
      </c>
      <c r="C28" s="78">
        <f t="shared" si="0"/>
        <v>917.92</v>
      </c>
      <c r="D28" s="72">
        <v>55.5</v>
      </c>
      <c r="E28" s="72">
        <v>51.67</v>
      </c>
      <c r="F28" s="72">
        <f t="shared" si="1"/>
        <v>107.17</v>
      </c>
      <c r="G28" s="72">
        <v>523.92</v>
      </c>
      <c r="H28" s="72">
        <v>286.83</v>
      </c>
      <c r="I28" s="78">
        <f t="shared" si="9"/>
        <v>37.33</v>
      </c>
      <c r="J28" s="72">
        <v>4.67</v>
      </c>
      <c r="K28" s="72">
        <v>21.33</v>
      </c>
      <c r="L28" s="72">
        <v>11.33</v>
      </c>
      <c r="M28" s="78">
        <f t="shared" si="10"/>
        <v>130.99</v>
      </c>
      <c r="N28" s="78">
        <f t="shared" si="8"/>
        <v>93.16</v>
      </c>
      <c r="O28" s="72">
        <f t="shared" si="2"/>
        <v>1.5</v>
      </c>
      <c r="P28" s="72">
        <f t="shared" si="3"/>
        <v>9.1</v>
      </c>
      <c r="Q28" s="72">
        <f t="shared" si="4"/>
        <v>29.35</v>
      </c>
      <c r="R28" s="72">
        <f t="shared" si="5"/>
        <v>53.21</v>
      </c>
      <c r="S28" s="72"/>
      <c r="T28" s="72">
        <v>0.67</v>
      </c>
      <c r="U28" s="72">
        <v>3</v>
      </c>
      <c r="V28" s="72">
        <v>1.67</v>
      </c>
      <c r="W28" s="72"/>
      <c r="X28" s="72">
        <v>3.03</v>
      </c>
      <c r="Y28" s="72">
        <v>10.83</v>
      </c>
      <c r="Z28" s="72">
        <v>29.98</v>
      </c>
      <c r="AA28" s="72"/>
      <c r="AB28" s="72">
        <v>5.07</v>
      </c>
      <c r="AC28" s="72">
        <v>11.41</v>
      </c>
      <c r="AD28" s="72">
        <v>19.39</v>
      </c>
      <c r="AE28" s="72">
        <v>1.5</v>
      </c>
      <c r="AF28" s="72">
        <v>0.33</v>
      </c>
      <c r="AG28" s="72">
        <v>4.11</v>
      </c>
      <c r="AH28" s="72">
        <v>2.17</v>
      </c>
      <c r="AI28" s="78">
        <v>7.75</v>
      </c>
      <c r="AJ28" s="78">
        <v>30.08</v>
      </c>
      <c r="AK28" s="72">
        <v>81.33</v>
      </c>
      <c r="AL28" s="72">
        <v>9</v>
      </c>
      <c r="AM28" s="72">
        <v>24</v>
      </c>
      <c r="AN28" s="72">
        <v>24</v>
      </c>
      <c r="AO28" s="78">
        <v>190.6</v>
      </c>
      <c r="AP28" s="78">
        <f t="shared" si="6"/>
        <v>392.2</v>
      </c>
      <c r="AQ28" s="72">
        <v>41.3</v>
      </c>
      <c r="AR28" s="72">
        <v>277.7</v>
      </c>
      <c r="AS28" s="72">
        <v>33.3</v>
      </c>
      <c r="AT28" s="72">
        <v>10.8</v>
      </c>
      <c r="AU28" s="72">
        <v>29.1</v>
      </c>
      <c r="AV28" s="72">
        <f>55.41+36.13</f>
        <v>91.54</v>
      </c>
      <c r="AW28" s="72">
        <v>94.55</v>
      </c>
      <c r="AX28" s="72">
        <f t="shared" si="7"/>
        <v>3.01</v>
      </c>
    </row>
    <row r="29" spans="1:50" ht="11.25">
      <c r="A29" s="99" t="s">
        <v>80</v>
      </c>
      <c r="B29" s="90">
        <v>33</v>
      </c>
      <c r="C29" s="78">
        <f t="shared" si="0"/>
        <v>634.33</v>
      </c>
      <c r="D29" s="72">
        <v>6</v>
      </c>
      <c r="E29" s="72">
        <v>58</v>
      </c>
      <c r="F29" s="72">
        <f t="shared" si="1"/>
        <v>64</v>
      </c>
      <c r="G29" s="72">
        <v>570.33</v>
      </c>
      <c r="H29" s="72"/>
      <c r="I29" s="78">
        <f t="shared" si="9"/>
        <v>28.16</v>
      </c>
      <c r="J29" s="72">
        <v>2.66</v>
      </c>
      <c r="K29" s="72">
        <v>25.5</v>
      </c>
      <c r="L29" s="72"/>
      <c r="M29" s="78">
        <f t="shared" si="10"/>
        <v>70.74</v>
      </c>
      <c r="N29" s="78">
        <f t="shared" si="8"/>
        <v>50.99</v>
      </c>
      <c r="O29" s="72">
        <f t="shared" si="2"/>
        <v>1.52</v>
      </c>
      <c r="P29" s="72">
        <f t="shared" si="3"/>
        <v>4.05</v>
      </c>
      <c r="Q29" s="72">
        <f t="shared" si="4"/>
        <v>13.5</v>
      </c>
      <c r="R29" s="72">
        <f t="shared" si="5"/>
        <v>31.92</v>
      </c>
      <c r="S29" s="72">
        <v>1.33</v>
      </c>
      <c r="T29" s="72">
        <v>0.34</v>
      </c>
      <c r="U29" s="72">
        <v>1</v>
      </c>
      <c r="V29" s="72"/>
      <c r="W29" s="72">
        <v>0.19</v>
      </c>
      <c r="X29" s="72">
        <v>2.43</v>
      </c>
      <c r="Y29" s="72">
        <v>9.83</v>
      </c>
      <c r="Z29" s="72">
        <v>30.83</v>
      </c>
      <c r="AA29" s="72"/>
      <c r="AB29" s="72"/>
      <c r="AC29" s="72"/>
      <c r="AD29" s="72"/>
      <c r="AE29" s="72"/>
      <c r="AF29" s="72">
        <v>1.28</v>
      </c>
      <c r="AG29" s="72">
        <v>2.67</v>
      </c>
      <c r="AH29" s="72">
        <v>1.09</v>
      </c>
      <c r="AI29" s="78">
        <v>5.5</v>
      </c>
      <c r="AJ29" s="78">
        <v>14.25</v>
      </c>
      <c r="AK29" s="72">
        <v>30</v>
      </c>
      <c r="AL29" s="72">
        <v>6</v>
      </c>
      <c r="AM29" s="72">
        <v>24</v>
      </c>
      <c r="AN29" s="72"/>
      <c r="AO29" s="78">
        <v>148.33</v>
      </c>
      <c r="AP29" s="78">
        <f t="shared" si="6"/>
        <v>303.32</v>
      </c>
      <c r="AQ29" s="72">
        <v>23</v>
      </c>
      <c r="AR29" s="72">
        <v>239.33</v>
      </c>
      <c r="AS29" s="72">
        <v>37.8</v>
      </c>
      <c r="AT29" s="72">
        <v>0.19</v>
      </c>
      <c r="AU29" s="72">
        <v>3</v>
      </c>
      <c r="AV29" s="72">
        <v>52.61</v>
      </c>
      <c r="AW29" s="72">
        <v>52.31</v>
      </c>
      <c r="AX29" s="72">
        <f t="shared" si="7"/>
        <v>-0.3</v>
      </c>
    </row>
    <row r="30" spans="1:50" ht="11.25">
      <c r="A30" s="99" t="s">
        <v>81</v>
      </c>
      <c r="B30" s="90">
        <v>34</v>
      </c>
      <c r="C30" s="78">
        <f t="shared" si="0"/>
        <v>336.67</v>
      </c>
      <c r="D30" s="72">
        <v>17.67</v>
      </c>
      <c r="E30" s="72">
        <v>32.67</v>
      </c>
      <c r="F30" s="72">
        <f t="shared" si="1"/>
        <v>50.34</v>
      </c>
      <c r="G30" s="72">
        <v>286.33</v>
      </c>
      <c r="H30" s="72"/>
      <c r="I30" s="78">
        <f t="shared" si="9"/>
        <v>19</v>
      </c>
      <c r="J30" s="72">
        <v>2.67</v>
      </c>
      <c r="K30" s="72">
        <v>16.33</v>
      </c>
      <c r="L30" s="72"/>
      <c r="M30" s="78">
        <f t="shared" si="10"/>
        <v>76.45</v>
      </c>
      <c r="N30" s="78">
        <f t="shared" si="8"/>
        <v>59.7</v>
      </c>
      <c r="O30" s="72">
        <f t="shared" si="2"/>
        <v>2.16</v>
      </c>
      <c r="P30" s="72">
        <f t="shared" si="3"/>
        <v>13.17</v>
      </c>
      <c r="Q30" s="72">
        <f t="shared" si="4"/>
        <v>14.46</v>
      </c>
      <c r="R30" s="72">
        <f t="shared" si="5"/>
        <v>29.91</v>
      </c>
      <c r="S30" s="72">
        <v>0.45</v>
      </c>
      <c r="T30" s="72">
        <v>3.49</v>
      </c>
      <c r="U30" s="72">
        <v>1.71</v>
      </c>
      <c r="V30" s="72"/>
      <c r="W30" s="72">
        <v>0.5</v>
      </c>
      <c r="X30" s="72">
        <v>5.72</v>
      </c>
      <c r="Y30" s="72">
        <v>12.57</v>
      </c>
      <c r="Z30" s="72">
        <v>25.87</v>
      </c>
      <c r="AA30" s="72"/>
      <c r="AB30" s="72"/>
      <c r="AC30" s="72"/>
      <c r="AD30" s="72"/>
      <c r="AE30" s="72">
        <v>1.21</v>
      </c>
      <c r="AF30" s="72">
        <v>3.96</v>
      </c>
      <c r="AG30" s="72">
        <v>0.18</v>
      </c>
      <c r="AH30" s="72">
        <v>4.04</v>
      </c>
      <c r="AI30" s="78">
        <v>4.75</v>
      </c>
      <c r="AJ30" s="78">
        <v>12</v>
      </c>
      <c r="AK30" s="72">
        <v>100</v>
      </c>
      <c r="AL30" s="72">
        <v>38</v>
      </c>
      <c r="AM30" s="72">
        <v>24</v>
      </c>
      <c r="AN30" s="72"/>
      <c r="AO30" s="78">
        <v>253.33</v>
      </c>
      <c r="AP30" s="78">
        <f t="shared" si="6"/>
        <v>223.67</v>
      </c>
      <c r="AQ30" s="72">
        <v>14</v>
      </c>
      <c r="AR30" s="72">
        <v>189.33</v>
      </c>
      <c r="AS30" s="72">
        <v>12.67</v>
      </c>
      <c r="AT30" s="72">
        <v>2</v>
      </c>
      <c r="AU30" s="72">
        <v>5.67</v>
      </c>
      <c r="AV30" s="72">
        <v>52.88</v>
      </c>
      <c r="AW30" s="72">
        <v>52.43</v>
      </c>
      <c r="AX30" s="72">
        <f t="shared" si="7"/>
        <v>-0.45</v>
      </c>
    </row>
    <row r="31" spans="1:50" ht="11.25">
      <c r="A31" s="99" t="s">
        <v>82</v>
      </c>
      <c r="B31" s="90">
        <v>35</v>
      </c>
      <c r="C31" s="78">
        <f t="shared" si="0"/>
        <v>439</v>
      </c>
      <c r="D31" s="72">
        <v>41</v>
      </c>
      <c r="E31" s="72">
        <v>26</v>
      </c>
      <c r="F31" s="72">
        <f t="shared" si="1"/>
        <v>67</v>
      </c>
      <c r="G31" s="72">
        <v>372</v>
      </c>
      <c r="H31" s="72"/>
      <c r="I31" s="78">
        <f t="shared" si="9"/>
        <v>20.67</v>
      </c>
      <c r="J31" s="72">
        <v>2.67</v>
      </c>
      <c r="K31" s="72">
        <v>18</v>
      </c>
      <c r="L31" s="72"/>
      <c r="M31" s="78">
        <f t="shared" si="10"/>
        <v>74.49</v>
      </c>
      <c r="N31" s="78">
        <f t="shared" si="8"/>
        <v>55.72</v>
      </c>
      <c r="O31" s="72">
        <f t="shared" si="2"/>
        <v>1.76</v>
      </c>
      <c r="P31" s="72">
        <f t="shared" si="3"/>
        <v>10.94</v>
      </c>
      <c r="Q31" s="72">
        <f t="shared" si="4"/>
        <v>24.53</v>
      </c>
      <c r="R31" s="72">
        <f t="shared" si="5"/>
        <v>18.49</v>
      </c>
      <c r="S31" s="72">
        <v>0.76</v>
      </c>
      <c r="T31" s="72"/>
      <c r="U31" s="72">
        <v>1.3</v>
      </c>
      <c r="V31" s="72">
        <v>1.19</v>
      </c>
      <c r="W31" s="72">
        <v>0.33</v>
      </c>
      <c r="X31" s="72">
        <v>7.61</v>
      </c>
      <c r="Y31" s="72">
        <v>21.23</v>
      </c>
      <c r="Z31" s="72">
        <v>17.3</v>
      </c>
      <c r="AA31" s="72"/>
      <c r="AB31" s="72"/>
      <c r="AC31" s="72"/>
      <c r="AD31" s="72"/>
      <c r="AE31" s="72">
        <v>0.67</v>
      </c>
      <c r="AF31" s="72">
        <v>3.33</v>
      </c>
      <c r="AG31" s="72">
        <v>2</v>
      </c>
      <c r="AH31" s="72"/>
      <c r="AI31" s="78">
        <v>5.6</v>
      </c>
      <c r="AJ31" s="78">
        <v>13.17</v>
      </c>
      <c r="AK31" s="72">
        <v>110</v>
      </c>
      <c r="AL31" s="72">
        <v>14</v>
      </c>
      <c r="AM31" s="72">
        <v>24</v>
      </c>
      <c r="AN31" s="72">
        <v>1</v>
      </c>
      <c r="AO31" s="78">
        <v>186</v>
      </c>
      <c r="AP31" s="78">
        <f t="shared" si="6"/>
        <v>262</v>
      </c>
      <c r="AQ31" s="72">
        <v>19</v>
      </c>
      <c r="AR31" s="72">
        <v>166</v>
      </c>
      <c r="AS31" s="72">
        <v>40</v>
      </c>
      <c r="AT31" s="72">
        <v>31</v>
      </c>
      <c r="AU31" s="72">
        <v>6</v>
      </c>
      <c r="AV31" s="72">
        <v>48.67</v>
      </c>
      <c r="AW31" s="72">
        <v>50.56</v>
      </c>
      <c r="AX31" s="72">
        <f t="shared" si="7"/>
        <v>1.89</v>
      </c>
    </row>
    <row r="32" spans="1:50" ht="11.25">
      <c r="A32" s="99" t="s">
        <v>124</v>
      </c>
      <c r="B32" s="90" t="s">
        <v>36</v>
      </c>
      <c r="C32" s="78">
        <f t="shared" si="0"/>
        <v>381.75</v>
      </c>
      <c r="D32" s="72"/>
      <c r="E32" s="72"/>
      <c r="F32" s="72">
        <f t="shared" si="1"/>
        <v>0</v>
      </c>
      <c r="G32" s="72"/>
      <c r="H32" s="72">
        <v>381.75</v>
      </c>
      <c r="I32" s="78">
        <f t="shared" si="9"/>
        <v>14.33</v>
      </c>
      <c r="J32" s="72"/>
      <c r="K32" s="72"/>
      <c r="L32" s="72">
        <v>14.33</v>
      </c>
      <c r="M32" s="78">
        <f t="shared" si="10"/>
        <v>48.87</v>
      </c>
      <c r="N32" s="78">
        <f t="shared" si="8"/>
        <v>39.37</v>
      </c>
      <c r="O32" s="72">
        <f t="shared" si="2"/>
        <v>1.81</v>
      </c>
      <c r="P32" s="72">
        <f t="shared" si="3"/>
        <v>8.13</v>
      </c>
      <c r="Q32" s="72">
        <f t="shared" si="4"/>
        <v>12.79</v>
      </c>
      <c r="R32" s="72">
        <f t="shared" si="5"/>
        <v>16.64</v>
      </c>
      <c r="S32" s="72"/>
      <c r="T32" s="72"/>
      <c r="U32" s="72"/>
      <c r="V32" s="72"/>
      <c r="W32" s="72"/>
      <c r="X32" s="72"/>
      <c r="Y32" s="72"/>
      <c r="Z32" s="72"/>
      <c r="AA32" s="93">
        <v>1.806</v>
      </c>
      <c r="AB32" s="93">
        <v>8.132</v>
      </c>
      <c r="AC32" s="93">
        <v>12.788</v>
      </c>
      <c r="AD32" s="93">
        <v>16.644</v>
      </c>
      <c r="AE32" s="93"/>
      <c r="AF32" s="93"/>
      <c r="AG32" s="93"/>
      <c r="AH32" s="93"/>
      <c r="AI32" s="94">
        <v>1.5</v>
      </c>
      <c r="AJ32" s="94">
        <v>8</v>
      </c>
      <c r="AK32" s="72">
        <v>30.5</v>
      </c>
      <c r="AL32" s="72">
        <v>5.42</v>
      </c>
      <c r="AM32" s="72">
        <v>24</v>
      </c>
      <c r="AN32" s="72"/>
      <c r="AO32" s="78"/>
      <c r="AP32" s="78">
        <f t="shared" si="6"/>
        <v>186.5</v>
      </c>
      <c r="AQ32" s="72">
        <v>13.6</v>
      </c>
      <c r="AR32" s="72">
        <v>142.5</v>
      </c>
      <c r="AS32" s="72">
        <v>12.2</v>
      </c>
      <c r="AT32" s="72">
        <v>3.7</v>
      </c>
      <c r="AU32" s="72">
        <v>14.5</v>
      </c>
      <c r="AV32" s="72">
        <v>39.05</v>
      </c>
      <c r="AW32" s="72">
        <v>39.38</v>
      </c>
      <c r="AX32" s="72">
        <f t="shared" si="7"/>
        <v>0.33</v>
      </c>
    </row>
    <row r="33" spans="1:50" ht="11.25">
      <c r="A33" s="99" t="s">
        <v>83</v>
      </c>
      <c r="B33" s="90">
        <v>37</v>
      </c>
      <c r="C33" s="78">
        <f t="shared" si="0"/>
        <v>171</v>
      </c>
      <c r="D33" s="72">
        <v>25</v>
      </c>
      <c r="E33" s="72">
        <v>20</v>
      </c>
      <c r="F33" s="72">
        <f t="shared" si="1"/>
        <v>45</v>
      </c>
      <c r="G33" s="72">
        <v>126</v>
      </c>
      <c r="H33" s="72"/>
      <c r="I33" s="78">
        <f t="shared" si="9"/>
        <v>10</v>
      </c>
      <c r="J33" s="72">
        <v>2</v>
      </c>
      <c r="K33" s="72">
        <v>8</v>
      </c>
      <c r="L33" s="72"/>
      <c r="M33" s="78">
        <f t="shared" si="10"/>
        <v>28.26</v>
      </c>
      <c r="N33" s="78">
        <f t="shared" si="8"/>
        <v>19.93</v>
      </c>
      <c r="O33" s="72">
        <f t="shared" si="2"/>
        <v>2.09</v>
      </c>
      <c r="P33" s="72">
        <f t="shared" si="3"/>
        <v>3.44</v>
      </c>
      <c r="Q33" s="72">
        <f t="shared" si="4"/>
        <v>6.18</v>
      </c>
      <c r="R33" s="72">
        <f t="shared" si="5"/>
        <v>8.22</v>
      </c>
      <c r="S33" s="72">
        <v>1.05</v>
      </c>
      <c r="T33" s="72">
        <v>0.38</v>
      </c>
      <c r="U33" s="72">
        <v>0.76</v>
      </c>
      <c r="V33" s="72"/>
      <c r="W33" s="72">
        <v>1.04</v>
      </c>
      <c r="X33" s="72">
        <v>2.56</v>
      </c>
      <c r="Y33" s="72">
        <v>5.42</v>
      </c>
      <c r="Z33" s="72">
        <v>8.22</v>
      </c>
      <c r="AA33" s="72"/>
      <c r="AB33" s="72"/>
      <c r="AC33" s="72"/>
      <c r="AD33" s="72"/>
      <c r="AE33" s="72"/>
      <c r="AF33" s="72">
        <v>0.5</v>
      </c>
      <c r="AG33" s="72"/>
      <c r="AH33" s="72"/>
      <c r="AI33" s="78">
        <v>3.83</v>
      </c>
      <c r="AJ33" s="78">
        <v>4.5</v>
      </c>
      <c r="AK33" s="72">
        <v>17</v>
      </c>
      <c r="AL33" s="72">
        <v>2</v>
      </c>
      <c r="AM33" s="72">
        <v>12</v>
      </c>
      <c r="AN33" s="72"/>
      <c r="AO33" s="78">
        <v>38</v>
      </c>
      <c r="AP33" s="78">
        <f t="shared" si="6"/>
        <v>46</v>
      </c>
      <c r="AQ33" s="72">
        <v>6</v>
      </c>
      <c r="AR33" s="72">
        <v>38</v>
      </c>
      <c r="AS33" s="72">
        <v>2</v>
      </c>
      <c r="AT33" s="72"/>
      <c r="AU33" s="72"/>
      <c r="AV33" s="72">
        <v>15.08</v>
      </c>
      <c r="AW33" s="72">
        <v>15.6</v>
      </c>
      <c r="AX33" s="72">
        <f t="shared" si="7"/>
        <v>0.52</v>
      </c>
    </row>
    <row r="34" spans="1:50" ht="11.25">
      <c r="A34" s="99" t="s">
        <v>84</v>
      </c>
      <c r="B34" s="90">
        <v>39</v>
      </c>
      <c r="C34" s="78">
        <f t="shared" si="0"/>
        <v>708.34</v>
      </c>
      <c r="D34" s="72">
        <v>19</v>
      </c>
      <c r="E34" s="72">
        <v>68.67</v>
      </c>
      <c r="F34" s="72">
        <f t="shared" si="1"/>
        <v>87.67</v>
      </c>
      <c r="G34" s="72">
        <v>620.67</v>
      </c>
      <c r="H34" s="72"/>
      <c r="I34" s="78">
        <f t="shared" si="9"/>
        <v>31.34</v>
      </c>
      <c r="J34" s="72">
        <v>3.67</v>
      </c>
      <c r="K34" s="72">
        <v>27.67</v>
      </c>
      <c r="L34" s="72"/>
      <c r="M34" s="78">
        <f t="shared" si="10"/>
        <v>96.39</v>
      </c>
      <c r="N34" s="78">
        <f t="shared" si="8"/>
        <v>65.51</v>
      </c>
      <c r="O34" s="72">
        <f t="shared" si="2"/>
        <v>1.09</v>
      </c>
      <c r="P34" s="72">
        <f t="shared" si="3"/>
        <v>8.59</v>
      </c>
      <c r="Q34" s="72">
        <f t="shared" si="4"/>
        <v>18.24</v>
      </c>
      <c r="R34" s="72">
        <f t="shared" si="5"/>
        <v>37.59</v>
      </c>
      <c r="S34" s="72">
        <v>0.37</v>
      </c>
      <c r="T34" s="72">
        <v>1.49</v>
      </c>
      <c r="U34" s="72">
        <v>2.31</v>
      </c>
      <c r="V34" s="72">
        <v>0.27</v>
      </c>
      <c r="W34" s="72"/>
      <c r="X34" s="72">
        <v>2.94</v>
      </c>
      <c r="Y34" s="72">
        <v>11.66</v>
      </c>
      <c r="Z34" s="72">
        <v>35.12</v>
      </c>
      <c r="AA34" s="72"/>
      <c r="AB34" s="72"/>
      <c r="AC34" s="72"/>
      <c r="AD34" s="72"/>
      <c r="AE34" s="72">
        <v>0.72</v>
      </c>
      <c r="AF34" s="72">
        <v>4.16</v>
      </c>
      <c r="AG34" s="72">
        <v>4.27</v>
      </c>
      <c r="AH34" s="72">
        <v>2.2</v>
      </c>
      <c r="AI34" s="78">
        <v>7.16</v>
      </c>
      <c r="AJ34" s="78">
        <f>14.25+9.47</f>
        <v>23.72</v>
      </c>
      <c r="AK34" s="72">
        <v>15.33</v>
      </c>
      <c r="AL34" s="72">
        <v>3</v>
      </c>
      <c r="AM34" s="72">
        <v>24</v>
      </c>
      <c r="AN34" s="72">
        <v>24</v>
      </c>
      <c r="AO34" s="78">
        <v>217.33</v>
      </c>
      <c r="AP34" s="78">
        <f t="shared" si="6"/>
        <v>366.25</v>
      </c>
      <c r="AQ34" s="72">
        <v>25.67</v>
      </c>
      <c r="AR34" s="72">
        <v>306.67</v>
      </c>
      <c r="AS34" s="72">
        <v>18.33</v>
      </c>
      <c r="AT34" s="72"/>
      <c r="AU34" s="72">
        <v>15.58</v>
      </c>
      <c r="AV34" s="72">
        <v>59.6</v>
      </c>
      <c r="AW34" s="72">
        <v>57.27</v>
      </c>
      <c r="AX34" s="72">
        <f t="shared" si="7"/>
        <v>-2.33</v>
      </c>
    </row>
    <row r="35" spans="1:50" ht="11.25">
      <c r="A35" s="99" t="s">
        <v>85</v>
      </c>
      <c r="B35" s="90">
        <v>40</v>
      </c>
      <c r="C35" s="78">
        <f t="shared" si="0"/>
        <v>849</v>
      </c>
      <c r="D35" s="72">
        <v>35</v>
      </c>
      <c r="E35" s="72">
        <v>84</v>
      </c>
      <c r="F35" s="72">
        <f t="shared" si="1"/>
        <v>119</v>
      </c>
      <c r="G35" s="72">
        <v>730</v>
      </c>
      <c r="H35" s="72"/>
      <c r="I35" s="78">
        <f t="shared" si="9"/>
        <v>38</v>
      </c>
      <c r="J35" s="72">
        <v>5</v>
      </c>
      <c r="K35" s="72">
        <v>33</v>
      </c>
      <c r="L35" s="72"/>
      <c r="M35" s="78">
        <f t="shared" si="10"/>
        <v>102.77</v>
      </c>
      <c r="N35" s="78">
        <f t="shared" si="8"/>
        <v>76.27</v>
      </c>
      <c r="O35" s="72">
        <f t="shared" si="2"/>
        <v>2.7</v>
      </c>
      <c r="P35" s="72">
        <f t="shared" si="3"/>
        <v>7.75</v>
      </c>
      <c r="Q35" s="72">
        <f t="shared" si="4"/>
        <v>24.88</v>
      </c>
      <c r="R35" s="72">
        <f t="shared" si="5"/>
        <v>40.94</v>
      </c>
      <c r="S35" s="72"/>
      <c r="T35" s="72">
        <v>1.85</v>
      </c>
      <c r="U35" s="72">
        <v>1.47</v>
      </c>
      <c r="V35" s="72">
        <v>2.47</v>
      </c>
      <c r="W35" s="72">
        <v>0.53</v>
      </c>
      <c r="X35" s="72">
        <v>5.23</v>
      </c>
      <c r="Y35" s="72">
        <v>20.41</v>
      </c>
      <c r="Z35" s="72">
        <v>37.47</v>
      </c>
      <c r="AA35" s="72"/>
      <c r="AB35" s="72"/>
      <c r="AC35" s="72"/>
      <c r="AD35" s="72"/>
      <c r="AE35" s="72">
        <v>2.17</v>
      </c>
      <c r="AF35" s="72">
        <v>0.67</v>
      </c>
      <c r="AG35" s="72">
        <v>3</v>
      </c>
      <c r="AH35" s="72">
        <v>1</v>
      </c>
      <c r="AI35" s="78">
        <v>6.5</v>
      </c>
      <c r="AJ35" s="78">
        <v>20</v>
      </c>
      <c r="AK35" s="72">
        <v>62</v>
      </c>
      <c r="AL35" s="72">
        <v>11</v>
      </c>
      <c r="AM35" s="72">
        <v>16</v>
      </c>
      <c r="AN35" s="72">
        <v>14.67</v>
      </c>
      <c r="AO35" s="78">
        <v>258</v>
      </c>
      <c r="AP35" s="78">
        <f t="shared" si="6"/>
        <v>392</v>
      </c>
      <c r="AQ35" s="72">
        <v>35</v>
      </c>
      <c r="AR35" s="72">
        <v>306</v>
      </c>
      <c r="AS35" s="72">
        <v>20</v>
      </c>
      <c r="AT35" s="72">
        <v>7</v>
      </c>
      <c r="AU35" s="72">
        <v>24</v>
      </c>
      <c r="AV35" s="72">
        <v>72.6</v>
      </c>
      <c r="AW35" s="72">
        <v>77.72</v>
      </c>
      <c r="AX35" s="72">
        <f t="shared" si="7"/>
        <v>5.12</v>
      </c>
    </row>
    <row r="36" spans="1:50" ht="11.25">
      <c r="A36" s="99" t="s">
        <v>125</v>
      </c>
      <c r="B36" s="90" t="s">
        <v>46</v>
      </c>
      <c r="C36" s="78">
        <f t="shared" si="0"/>
        <v>297</v>
      </c>
      <c r="D36" s="72"/>
      <c r="E36" s="72"/>
      <c r="F36" s="72">
        <f t="shared" si="1"/>
        <v>0</v>
      </c>
      <c r="G36" s="72"/>
      <c r="H36" s="72">
        <v>297</v>
      </c>
      <c r="I36" s="78">
        <f t="shared" si="9"/>
        <v>12.67</v>
      </c>
      <c r="J36" s="72"/>
      <c r="K36" s="72"/>
      <c r="L36" s="72">
        <v>12.67</v>
      </c>
      <c r="M36" s="78">
        <f t="shared" si="10"/>
        <v>48.47</v>
      </c>
      <c r="N36" s="78">
        <f t="shared" si="8"/>
        <v>35.27</v>
      </c>
      <c r="O36" s="72">
        <f t="shared" si="2"/>
        <v>1</v>
      </c>
      <c r="P36" s="72">
        <f t="shared" si="3"/>
        <v>8.14</v>
      </c>
      <c r="Q36" s="72">
        <f t="shared" si="4"/>
        <v>12.73</v>
      </c>
      <c r="R36" s="72">
        <f t="shared" si="5"/>
        <v>13.4</v>
      </c>
      <c r="S36" s="72"/>
      <c r="T36" s="72"/>
      <c r="U36" s="72"/>
      <c r="V36" s="72"/>
      <c r="W36" s="72"/>
      <c r="X36" s="72"/>
      <c r="Y36" s="72"/>
      <c r="Z36" s="72"/>
      <c r="AA36" s="72">
        <v>1</v>
      </c>
      <c r="AB36" s="72">
        <v>8.14</v>
      </c>
      <c r="AC36" s="72">
        <v>12.73</v>
      </c>
      <c r="AD36" s="72">
        <v>13.4</v>
      </c>
      <c r="AE36" s="72"/>
      <c r="AF36" s="72"/>
      <c r="AG36" s="72"/>
      <c r="AH36" s="72"/>
      <c r="AI36" s="78">
        <v>3.25</v>
      </c>
      <c r="AJ36" s="78">
        <v>9.95</v>
      </c>
      <c r="AK36" s="72">
        <v>31.67</v>
      </c>
      <c r="AL36" s="72">
        <v>7.67</v>
      </c>
      <c r="AM36" s="72">
        <v>5</v>
      </c>
      <c r="AN36" s="72">
        <v>24</v>
      </c>
      <c r="AO36" s="78"/>
      <c r="AP36" s="78">
        <f t="shared" si="6"/>
        <v>72.49</v>
      </c>
      <c r="AQ36" s="72">
        <v>10.5</v>
      </c>
      <c r="AR36" s="72">
        <v>36.33</v>
      </c>
      <c r="AS36" s="72">
        <v>15.33</v>
      </c>
      <c r="AT36" s="72"/>
      <c r="AU36" s="72">
        <v>10.33</v>
      </c>
      <c r="AV36" s="72">
        <v>41.57</v>
      </c>
      <c r="AW36" s="72">
        <v>44.32</v>
      </c>
      <c r="AX36" s="72">
        <f t="shared" si="7"/>
        <v>2.75</v>
      </c>
    </row>
    <row r="37" spans="1:50" ht="11.25">
      <c r="A37" s="99" t="s">
        <v>95</v>
      </c>
      <c r="B37" s="90">
        <v>42</v>
      </c>
      <c r="C37" s="78">
        <f t="shared" si="0"/>
        <v>653.34</v>
      </c>
      <c r="D37" s="72">
        <v>22.67</v>
      </c>
      <c r="E37" s="72">
        <v>39.67</v>
      </c>
      <c r="F37" s="72">
        <f t="shared" si="1"/>
        <v>62.34</v>
      </c>
      <c r="G37" s="72">
        <v>400.33</v>
      </c>
      <c r="H37" s="72">
        <v>190.67</v>
      </c>
      <c r="I37" s="78">
        <f t="shared" si="9"/>
        <v>29.01</v>
      </c>
      <c r="J37" s="72">
        <v>2.67</v>
      </c>
      <c r="K37" s="72">
        <v>18.67</v>
      </c>
      <c r="L37" s="72">
        <v>7.67</v>
      </c>
      <c r="M37" s="78">
        <f t="shared" si="10"/>
        <v>124.35</v>
      </c>
      <c r="N37" s="78">
        <f t="shared" si="8"/>
        <v>75.27</v>
      </c>
      <c r="O37" s="72">
        <f t="shared" si="2"/>
        <v>0.66</v>
      </c>
      <c r="P37" s="72">
        <f t="shared" si="3"/>
        <v>10.73</v>
      </c>
      <c r="Q37" s="72">
        <f t="shared" si="4"/>
        <v>18.01</v>
      </c>
      <c r="R37" s="72">
        <f t="shared" si="5"/>
        <v>45.87</v>
      </c>
      <c r="S37" s="72"/>
      <c r="T37" s="72">
        <v>1.14</v>
      </c>
      <c r="U37" s="72">
        <v>1.46</v>
      </c>
      <c r="V37" s="72">
        <v>1.21</v>
      </c>
      <c r="W37" s="72"/>
      <c r="X37" s="72">
        <v>3.23</v>
      </c>
      <c r="Y37" s="72">
        <v>8.65</v>
      </c>
      <c r="Z37" s="72">
        <v>23.66</v>
      </c>
      <c r="AA37" s="72">
        <v>0.49</v>
      </c>
      <c r="AB37" s="72">
        <v>5.75</v>
      </c>
      <c r="AC37" s="72">
        <v>4.51</v>
      </c>
      <c r="AD37" s="72">
        <v>18.84</v>
      </c>
      <c r="AE37" s="72">
        <v>0.17</v>
      </c>
      <c r="AF37" s="72">
        <v>0.61</v>
      </c>
      <c r="AG37" s="72">
        <v>3.39</v>
      </c>
      <c r="AH37" s="72">
        <v>2.16</v>
      </c>
      <c r="AI37" s="78">
        <v>19.58</v>
      </c>
      <c r="AJ37" s="78">
        <v>29.5</v>
      </c>
      <c r="AK37" s="72">
        <v>111.33</v>
      </c>
      <c r="AL37" s="72">
        <v>12.33</v>
      </c>
      <c r="AM37" s="72">
        <v>48</v>
      </c>
      <c r="AN37" s="72">
        <v>12</v>
      </c>
      <c r="AO37" s="78">
        <v>172.67</v>
      </c>
      <c r="AP37" s="78">
        <f t="shared" si="6"/>
        <v>281</v>
      </c>
      <c r="AQ37" s="72">
        <v>26.67</v>
      </c>
      <c r="AR37" s="72">
        <v>241</v>
      </c>
      <c r="AS37" s="72">
        <v>6.33</v>
      </c>
      <c r="AT37" s="72"/>
      <c r="AU37" s="72">
        <v>7</v>
      </c>
      <c r="AV37" s="72">
        <f>41.89+24.31</f>
        <v>66.2</v>
      </c>
      <c r="AW37" s="72">
        <v>72.16</v>
      </c>
      <c r="AX37" s="72">
        <f t="shared" si="7"/>
        <v>5.96</v>
      </c>
    </row>
    <row r="38" spans="1:50" ht="11.25">
      <c r="A38" s="99" t="s">
        <v>96</v>
      </c>
      <c r="B38" s="90">
        <v>43</v>
      </c>
      <c r="C38" s="78">
        <f t="shared" si="0"/>
        <v>716.33</v>
      </c>
      <c r="D38" s="72">
        <v>42.33</v>
      </c>
      <c r="E38" s="72">
        <v>45.33</v>
      </c>
      <c r="F38" s="72">
        <f t="shared" si="1"/>
        <v>87.66</v>
      </c>
      <c r="G38" s="72">
        <v>383</v>
      </c>
      <c r="H38" s="72">
        <v>245.67</v>
      </c>
      <c r="I38" s="78">
        <f t="shared" si="9"/>
        <v>32.67</v>
      </c>
      <c r="J38" s="72">
        <v>3.67</v>
      </c>
      <c r="K38" s="72">
        <v>18.33</v>
      </c>
      <c r="L38" s="72">
        <v>10.67</v>
      </c>
      <c r="M38" s="78">
        <f t="shared" si="10"/>
        <v>112.66</v>
      </c>
      <c r="N38" s="78">
        <f t="shared" si="8"/>
        <v>83.91</v>
      </c>
      <c r="O38" s="72">
        <f t="shared" si="2"/>
        <v>2.24</v>
      </c>
      <c r="P38" s="72">
        <f t="shared" si="3"/>
        <v>4.34</v>
      </c>
      <c r="Q38" s="72">
        <f t="shared" si="4"/>
        <v>17.37</v>
      </c>
      <c r="R38" s="72">
        <f t="shared" si="5"/>
        <v>59.96</v>
      </c>
      <c r="S38" s="72"/>
      <c r="T38" s="72"/>
      <c r="U38" s="72">
        <v>1.18</v>
      </c>
      <c r="V38" s="72">
        <v>3.19</v>
      </c>
      <c r="W38" s="72">
        <v>0.53</v>
      </c>
      <c r="X38" s="72">
        <v>1.25</v>
      </c>
      <c r="Y38" s="72">
        <v>8.18</v>
      </c>
      <c r="Z38" s="72">
        <v>29.97</v>
      </c>
      <c r="AA38" s="72">
        <v>0.44</v>
      </c>
      <c r="AB38" s="72">
        <v>1.18</v>
      </c>
      <c r="AC38" s="72">
        <v>6.53</v>
      </c>
      <c r="AD38" s="72">
        <v>25.42</v>
      </c>
      <c r="AE38" s="72">
        <v>1.27</v>
      </c>
      <c r="AF38" s="72">
        <v>1.91</v>
      </c>
      <c r="AG38" s="72">
        <v>1.48</v>
      </c>
      <c r="AH38" s="72">
        <v>1.38</v>
      </c>
      <c r="AI38" s="78">
        <v>6.75</v>
      </c>
      <c r="AJ38" s="78">
        <v>22</v>
      </c>
      <c r="AK38" s="72">
        <v>168.67</v>
      </c>
      <c r="AL38" s="72">
        <v>52.67</v>
      </c>
      <c r="AM38" s="72">
        <v>56</v>
      </c>
      <c r="AN38" s="72">
        <v>24</v>
      </c>
      <c r="AO38" s="78">
        <v>192.33</v>
      </c>
      <c r="AP38" s="78">
        <f t="shared" si="6"/>
        <v>254.67</v>
      </c>
      <c r="AQ38" s="72">
        <v>27.67</v>
      </c>
      <c r="AR38" s="72">
        <v>179.33</v>
      </c>
      <c r="AS38" s="72">
        <v>32</v>
      </c>
      <c r="AT38" s="72">
        <v>10</v>
      </c>
      <c r="AU38" s="72">
        <v>5.67</v>
      </c>
      <c r="AV38" s="72">
        <f>46.65+31.82</f>
        <v>78.47</v>
      </c>
      <c r="AW38" s="72">
        <v>82.14</v>
      </c>
      <c r="AX38" s="72">
        <f t="shared" si="7"/>
        <v>3.67</v>
      </c>
    </row>
    <row r="39" spans="1:50" ht="11.25">
      <c r="A39" s="99" t="s">
        <v>97</v>
      </c>
      <c r="B39" s="90">
        <v>44</v>
      </c>
      <c r="C39" s="78">
        <f t="shared" si="0"/>
        <v>585</v>
      </c>
      <c r="D39" s="72">
        <v>14.67</v>
      </c>
      <c r="E39" s="72">
        <v>22.33</v>
      </c>
      <c r="F39" s="72">
        <f t="shared" si="1"/>
        <v>37</v>
      </c>
      <c r="G39" s="72">
        <v>183.67</v>
      </c>
      <c r="H39" s="72">
        <v>364.33</v>
      </c>
      <c r="I39" s="78">
        <f t="shared" si="9"/>
        <v>23.67</v>
      </c>
      <c r="J39" s="72">
        <v>1.67</v>
      </c>
      <c r="K39" s="72">
        <v>9.33</v>
      </c>
      <c r="L39" s="72">
        <v>12.67</v>
      </c>
      <c r="M39" s="78">
        <f t="shared" si="10"/>
        <v>73.13</v>
      </c>
      <c r="N39" s="78">
        <f t="shared" si="8"/>
        <v>52.38</v>
      </c>
      <c r="O39" s="72">
        <f t="shared" si="2"/>
        <v>0.33</v>
      </c>
      <c r="P39" s="72">
        <f t="shared" si="3"/>
        <v>5.1</v>
      </c>
      <c r="Q39" s="72">
        <f t="shared" si="4"/>
        <v>9.98</v>
      </c>
      <c r="R39" s="72">
        <f t="shared" si="5"/>
        <v>36.97</v>
      </c>
      <c r="S39" s="72"/>
      <c r="T39" s="72">
        <v>0.38</v>
      </c>
      <c r="U39" s="72"/>
      <c r="V39" s="72">
        <v>1.49</v>
      </c>
      <c r="W39" s="72"/>
      <c r="X39" s="72">
        <v>1.67</v>
      </c>
      <c r="Y39" s="72">
        <v>3.16</v>
      </c>
      <c r="Z39" s="72">
        <v>10.26</v>
      </c>
      <c r="AA39" s="72"/>
      <c r="AB39" s="72">
        <v>1.72</v>
      </c>
      <c r="AC39" s="72">
        <v>6.15</v>
      </c>
      <c r="AD39" s="72">
        <v>22.56</v>
      </c>
      <c r="AE39" s="72">
        <v>0.33</v>
      </c>
      <c r="AF39" s="72">
        <v>1.33</v>
      </c>
      <c r="AG39" s="72">
        <v>0.67</v>
      </c>
      <c r="AH39" s="72">
        <v>2.66</v>
      </c>
      <c r="AI39" s="78">
        <v>5.75</v>
      </c>
      <c r="AJ39" s="78">
        <v>15</v>
      </c>
      <c r="AK39" s="72">
        <v>60.67</v>
      </c>
      <c r="AL39" s="72">
        <v>8.18</v>
      </c>
      <c r="AM39" s="72">
        <v>24</v>
      </c>
      <c r="AN39" s="72">
        <v>24</v>
      </c>
      <c r="AO39" s="78">
        <v>127</v>
      </c>
      <c r="AP39" s="78">
        <f t="shared" si="6"/>
        <v>282.66</v>
      </c>
      <c r="AQ39" s="72">
        <v>19.33</v>
      </c>
      <c r="AR39" s="72">
        <v>236.67</v>
      </c>
      <c r="AS39" s="72">
        <v>13.33</v>
      </c>
      <c r="AT39" s="72"/>
      <c r="AU39" s="72">
        <v>13.33</v>
      </c>
      <c r="AV39" s="72">
        <f>21.25+37.89</f>
        <v>59.14</v>
      </c>
      <c r="AW39" s="72">
        <v>58.17</v>
      </c>
      <c r="AX39" s="72">
        <f t="shared" si="7"/>
        <v>-0.97</v>
      </c>
    </row>
    <row r="40" spans="1:50" ht="11.25">
      <c r="A40" s="99" t="s">
        <v>98</v>
      </c>
      <c r="B40" s="90">
        <v>45</v>
      </c>
      <c r="C40" s="78">
        <f t="shared" si="0"/>
        <v>279</v>
      </c>
      <c r="D40" s="72">
        <v>56</v>
      </c>
      <c r="E40" s="72">
        <v>36</v>
      </c>
      <c r="F40" s="72">
        <f t="shared" si="1"/>
        <v>92</v>
      </c>
      <c r="G40" s="72">
        <v>187</v>
      </c>
      <c r="H40" s="72"/>
      <c r="I40" s="78">
        <f t="shared" si="9"/>
        <v>13</v>
      </c>
      <c r="J40" s="72">
        <v>4</v>
      </c>
      <c r="K40" s="72">
        <v>9</v>
      </c>
      <c r="L40" s="72"/>
      <c r="M40" s="78">
        <f t="shared" si="10"/>
        <v>54.87</v>
      </c>
      <c r="N40" s="78">
        <f t="shared" si="8"/>
        <v>30.34</v>
      </c>
      <c r="O40" s="72">
        <f t="shared" si="2"/>
        <v>0</v>
      </c>
      <c r="P40" s="72">
        <f t="shared" si="3"/>
        <v>2.43</v>
      </c>
      <c r="Q40" s="72">
        <f t="shared" si="4"/>
        <v>4.91</v>
      </c>
      <c r="R40" s="72">
        <f t="shared" si="5"/>
        <v>23</v>
      </c>
      <c r="S40" s="72"/>
      <c r="T40" s="72">
        <v>2.09</v>
      </c>
      <c r="U40" s="72">
        <v>0.38</v>
      </c>
      <c r="V40" s="72">
        <v>4.36</v>
      </c>
      <c r="W40" s="72"/>
      <c r="X40" s="72"/>
      <c r="Y40" s="72">
        <v>1.33</v>
      </c>
      <c r="Z40" s="72">
        <v>14.67</v>
      </c>
      <c r="AA40" s="72"/>
      <c r="AB40" s="72"/>
      <c r="AC40" s="72"/>
      <c r="AD40" s="72"/>
      <c r="AE40" s="72"/>
      <c r="AF40" s="72">
        <v>0.34</v>
      </c>
      <c r="AG40" s="72">
        <v>3.2</v>
      </c>
      <c r="AH40" s="72">
        <v>3.97</v>
      </c>
      <c r="AI40" s="78">
        <v>6.13</v>
      </c>
      <c r="AJ40" s="78">
        <v>18.4</v>
      </c>
      <c r="AK40" s="72">
        <v>10</v>
      </c>
      <c r="AL40" s="72">
        <v>2</v>
      </c>
      <c r="AM40" s="72">
        <v>24</v>
      </c>
      <c r="AN40" s="72"/>
      <c r="AO40" s="78">
        <v>212</v>
      </c>
      <c r="AP40" s="78">
        <f t="shared" si="6"/>
        <v>220</v>
      </c>
      <c r="AQ40" s="72">
        <v>10</v>
      </c>
      <c r="AR40" s="72">
        <v>207</v>
      </c>
      <c r="AS40" s="72">
        <v>3</v>
      </c>
      <c r="AT40" s="72"/>
      <c r="AU40" s="72"/>
      <c r="AV40" s="72">
        <v>27.31</v>
      </c>
      <c r="AW40" s="72">
        <v>29.02</v>
      </c>
      <c r="AX40" s="72">
        <f t="shared" si="7"/>
        <v>1.71</v>
      </c>
    </row>
    <row r="41" spans="1:50" ht="11.25">
      <c r="A41" s="99" t="s">
        <v>99</v>
      </c>
      <c r="B41" s="90">
        <v>46</v>
      </c>
      <c r="C41" s="78">
        <f t="shared" si="0"/>
        <v>847.4</v>
      </c>
      <c r="D41" s="72">
        <v>29.66</v>
      </c>
      <c r="E41" s="72">
        <v>41.66</v>
      </c>
      <c r="F41" s="72">
        <f t="shared" si="1"/>
        <v>71.32</v>
      </c>
      <c r="G41" s="72">
        <v>499.83</v>
      </c>
      <c r="H41" s="72">
        <v>276.25</v>
      </c>
      <c r="I41" s="78">
        <f t="shared" si="9"/>
        <v>36.32</v>
      </c>
      <c r="J41" s="72">
        <v>3.66</v>
      </c>
      <c r="K41" s="72">
        <v>22.66</v>
      </c>
      <c r="L41" s="72">
        <v>10</v>
      </c>
      <c r="M41" s="78">
        <f t="shared" si="10"/>
        <v>109.12</v>
      </c>
      <c r="N41" s="78">
        <f t="shared" si="8"/>
        <v>82.37</v>
      </c>
      <c r="O41" s="72">
        <f t="shared" si="2"/>
        <v>3.26</v>
      </c>
      <c r="P41" s="72">
        <f t="shared" si="3"/>
        <v>13.66</v>
      </c>
      <c r="Q41" s="72">
        <f t="shared" si="4"/>
        <v>17.49</v>
      </c>
      <c r="R41" s="72">
        <f t="shared" si="5"/>
        <v>47.96</v>
      </c>
      <c r="S41" s="72"/>
      <c r="T41" s="72"/>
      <c r="U41" s="72">
        <v>0.91</v>
      </c>
      <c r="V41" s="72">
        <v>3.18</v>
      </c>
      <c r="W41" s="72">
        <v>1.6</v>
      </c>
      <c r="X41" s="72">
        <v>5.23</v>
      </c>
      <c r="Y41" s="72">
        <v>10</v>
      </c>
      <c r="Z41" s="72">
        <v>23.13</v>
      </c>
      <c r="AA41" s="72">
        <v>0.33</v>
      </c>
      <c r="AB41" s="72">
        <v>3.56</v>
      </c>
      <c r="AC41" s="72">
        <v>3.58</v>
      </c>
      <c r="AD41" s="72">
        <v>17.98</v>
      </c>
      <c r="AE41" s="72">
        <v>1.33</v>
      </c>
      <c r="AF41" s="72">
        <v>4.87</v>
      </c>
      <c r="AG41" s="72">
        <v>3</v>
      </c>
      <c r="AH41" s="72">
        <v>3.67</v>
      </c>
      <c r="AI41" s="78">
        <v>6.5</v>
      </c>
      <c r="AJ41" s="78">
        <v>20.25</v>
      </c>
      <c r="AK41" s="72">
        <v>32.56</v>
      </c>
      <c r="AL41" s="72">
        <v>7.33</v>
      </c>
      <c r="AM41" s="72">
        <v>24</v>
      </c>
      <c r="AN41" s="72">
        <v>24</v>
      </c>
      <c r="AO41" s="78">
        <v>298</v>
      </c>
      <c r="AP41" s="78">
        <f t="shared" si="6"/>
        <v>488</v>
      </c>
      <c r="AQ41" s="72">
        <v>34</v>
      </c>
      <c r="AR41" s="72">
        <v>413</v>
      </c>
      <c r="AS41" s="72">
        <v>7</v>
      </c>
      <c r="AT41" s="72">
        <v>3</v>
      </c>
      <c r="AU41" s="72">
        <v>31</v>
      </c>
      <c r="AV41" s="72">
        <f>52.12+28.25</f>
        <v>80.37</v>
      </c>
      <c r="AW41" s="72">
        <v>80.21</v>
      </c>
      <c r="AX41" s="72">
        <f t="shared" si="7"/>
        <v>-0.16</v>
      </c>
    </row>
    <row r="42" spans="1:50" ht="11.25">
      <c r="A42" s="99" t="s">
        <v>100</v>
      </c>
      <c r="B42" s="90">
        <v>47</v>
      </c>
      <c r="C42" s="78">
        <f t="shared" si="0"/>
        <v>1074.65</v>
      </c>
      <c r="D42" s="72">
        <v>60.66</v>
      </c>
      <c r="E42" s="72">
        <v>41.25</v>
      </c>
      <c r="F42" s="72">
        <f t="shared" si="1"/>
        <v>101.91</v>
      </c>
      <c r="G42" s="72">
        <v>679.41</v>
      </c>
      <c r="H42" s="72">
        <v>293.33</v>
      </c>
      <c r="I42" s="78">
        <f t="shared" si="9"/>
        <v>45.66</v>
      </c>
      <c r="J42" s="72">
        <v>4</v>
      </c>
      <c r="K42" s="72">
        <v>30</v>
      </c>
      <c r="L42" s="72">
        <v>11.66</v>
      </c>
      <c r="M42" s="78">
        <f t="shared" si="10"/>
        <v>154.68</v>
      </c>
      <c r="N42" s="78">
        <f t="shared" si="8"/>
        <v>115.3</v>
      </c>
      <c r="O42" s="72">
        <f t="shared" si="2"/>
        <v>1.61</v>
      </c>
      <c r="P42" s="72">
        <f t="shared" si="3"/>
        <v>15.13</v>
      </c>
      <c r="Q42" s="72">
        <f t="shared" si="4"/>
        <v>14.83</v>
      </c>
      <c r="R42" s="72">
        <f t="shared" si="5"/>
        <v>83.73</v>
      </c>
      <c r="S42" s="72"/>
      <c r="T42" s="72">
        <v>2.19</v>
      </c>
      <c r="U42" s="72">
        <v>0.48</v>
      </c>
      <c r="V42" s="72">
        <v>4.56</v>
      </c>
      <c r="W42" s="72"/>
      <c r="X42" s="72">
        <v>4.86</v>
      </c>
      <c r="Y42" s="72">
        <v>9</v>
      </c>
      <c r="Z42" s="72">
        <v>45.44</v>
      </c>
      <c r="AA42" s="72"/>
      <c r="AB42" s="72">
        <v>2</v>
      </c>
      <c r="AC42" s="72">
        <v>2.83</v>
      </c>
      <c r="AD42" s="72">
        <v>28.4</v>
      </c>
      <c r="AE42" s="72">
        <v>1.61</v>
      </c>
      <c r="AF42" s="72">
        <v>6.08</v>
      </c>
      <c r="AG42" s="72">
        <v>2.52</v>
      </c>
      <c r="AH42" s="72">
        <v>5.33</v>
      </c>
      <c r="AI42" s="78">
        <v>8</v>
      </c>
      <c r="AJ42" s="78">
        <v>31.38</v>
      </c>
      <c r="AK42" s="72">
        <v>82.8</v>
      </c>
      <c r="AL42" s="72">
        <v>8.6</v>
      </c>
      <c r="AM42" s="72">
        <v>58</v>
      </c>
      <c r="AN42" s="72">
        <v>24</v>
      </c>
      <c r="AO42" s="78">
        <v>347</v>
      </c>
      <c r="AP42" s="78">
        <f t="shared" si="6"/>
        <v>606</v>
      </c>
      <c r="AQ42" s="72">
        <v>39</v>
      </c>
      <c r="AR42" s="72">
        <v>533</v>
      </c>
      <c r="AS42" s="72">
        <v>7</v>
      </c>
      <c r="AT42" s="72">
        <v>2</v>
      </c>
      <c r="AU42" s="72">
        <v>25</v>
      </c>
      <c r="AV42" s="72">
        <f>76.26+37.4</f>
        <v>113.66</v>
      </c>
      <c r="AW42" s="72">
        <v>113.13</v>
      </c>
      <c r="AX42" s="72">
        <f t="shared" si="7"/>
        <v>-0.53</v>
      </c>
    </row>
    <row r="43" spans="1:50" ht="11.25">
      <c r="A43" s="99" t="s">
        <v>101</v>
      </c>
      <c r="B43" s="90">
        <v>48</v>
      </c>
      <c r="C43" s="78">
        <f t="shared" si="0"/>
        <v>700.17</v>
      </c>
      <c r="D43" s="72">
        <v>18</v>
      </c>
      <c r="E43" s="72">
        <v>37.42</v>
      </c>
      <c r="F43" s="72">
        <f t="shared" si="1"/>
        <v>55.42</v>
      </c>
      <c r="G43" s="72">
        <v>457.83</v>
      </c>
      <c r="H43" s="72">
        <v>186.92</v>
      </c>
      <c r="I43" s="78">
        <f>J43+K43+L43</f>
        <v>30.01</v>
      </c>
      <c r="J43" s="72">
        <v>2.67</v>
      </c>
      <c r="K43" s="72">
        <v>19.67</v>
      </c>
      <c r="L43" s="72">
        <v>7.67</v>
      </c>
      <c r="M43" s="78">
        <f t="shared" si="10"/>
        <v>97.03</v>
      </c>
      <c r="N43" s="78">
        <f>O43+P43+Q43+R43</f>
        <v>71.12</v>
      </c>
      <c r="O43" s="72">
        <f t="shared" si="2"/>
        <v>1.93</v>
      </c>
      <c r="P43" s="72">
        <f t="shared" si="3"/>
        <v>16.47</v>
      </c>
      <c r="Q43" s="72">
        <f t="shared" si="4"/>
        <v>20.25</v>
      </c>
      <c r="R43" s="72">
        <f t="shared" si="5"/>
        <v>32.47</v>
      </c>
      <c r="S43" s="72"/>
      <c r="T43" s="72">
        <v>0.74</v>
      </c>
      <c r="U43" s="72">
        <v>1.59</v>
      </c>
      <c r="V43" s="72">
        <v>0.81</v>
      </c>
      <c r="W43" s="72">
        <v>0.17</v>
      </c>
      <c r="X43" s="72">
        <v>6.9</v>
      </c>
      <c r="Y43" s="72">
        <v>8.67</v>
      </c>
      <c r="Z43" s="72">
        <v>18.8</v>
      </c>
      <c r="AA43" s="72">
        <v>0.26</v>
      </c>
      <c r="AB43" s="72">
        <v>3.74</v>
      </c>
      <c r="AC43" s="72">
        <v>9.33</v>
      </c>
      <c r="AD43" s="72">
        <v>11.8</v>
      </c>
      <c r="AE43" s="72">
        <v>1.5</v>
      </c>
      <c r="AF43" s="72">
        <v>5.09</v>
      </c>
      <c r="AG43" s="72">
        <v>0.66</v>
      </c>
      <c r="AH43" s="72">
        <v>1.06</v>
      </c>
      <c r="AI43" s="78">
        <v>7.25</v>
      </c>
      <c r="AJ43" s="78">
        <v>18.66</v>
      </c>
      <c r="AK43" s="72">
        <v>90.58</v>
      </c>
      <c r="AL43" s="72">
        <v>11.48</v>
      </c>
      <c r="AM43" s="72">
        <v>50</v>
      </c>
      <c r="AN43" s="72">
        <v>24</v>
      </c>
      <c r="AO43" s="78">
        <v>250.33</v>
      </c>
      <c r="AP43" s="78">
        <f t="shared" si="6"/>
        <v>501.99</v>
      </c>
      <c r="AQ43" s="72">
        <v>27.66</v>
      </c>
      <c r="AR43" s="72">
        <v>432</v>
      </c>
      <c r="AS43" s="72">
        <v>10.33</v>
      </c>
      <c r="AT43" s="72">
        <v>4</v>
      </c>
      <c r="AU43" s="72">
        <v>28</v>
      </c>
      <c r="AV43" s="72">
        <f>41.21+23</f>
        <v>64.21</v>
      </c>
      <c r="AW43" s="72">
        <v>73.41</v>
      </c>
      <c r="AX43" s="72">
        <f t="shared" si="7"/>
        <v>9.2</v>
      </c>
    </row>
    <row r="44" spans="1:50" ht="11.25">
      <c r="A44" s="99" t="s">
        <v>128</v>
      </c>
      <c r="B44" s="95" t="s">
        <v>126</v>
      </c>
      <c r="C44" s="78">
        <f t="shared" si="0"/>
        <v>117.92</v>
      </c>
      <c r="D44" s="72"/>
      <c r="E44" s="72"/>
      <c r="F44" s="72">
        <f t="shared" si="1"/>
        <v>0</v>
      </c>
      <c r="G44" s="72"/>
      <c r="H44" s="72">
        <v>117.92</v>
      </c>
      <c r="I44" s="78">
        <f t="shared" si="9"/>
        <v>3.95</v>
      </c>
      <c r="J44" s="72"/>
      <c r="K44" s="72"/>
      <c r="L44" s="72">
        <v>3.95</v>
      </c>
      <c r="M44" s="78">
        <f t="shared" si="10"/>
        <v>12.18</v>
      </c>
      <c r="N44" s="78">
        <f>O44+P44+Q44+R44</f>
        <v>9.58</v>
      </c>
      <c r="O44" s="72">
        <f t="shared" si="2"/>
        <v>0</v>
      </c>
      <c r="P44" s="72">
        <f t="shared" si="3"/>
        <v>1.03</v>
      </c>
      <c r="Q44" s="72">
        <f t="shared" si="4"/>
        <v>6.33</v>
      </c>
      <c r="R44" s="72">
        <f>Z44+AD44+V44+AH44</f>
        <v>2.22</v>
      </c>
      <c r="S44" s="72"/>
      <c r="T44" s="72"/>
      <c r="U44" s="72"/>
      <c r="V44" s="72"/>
      <c r="W44" s="72"/>
      <c r="X44" s="72"/>
      <c r="Y44" s="72"/>
      <c r="Z44" s="72"/>
      <c r="AA44" s="72"/>
      <c r="AB44" s="72">
        <v>1.03</v>
      </c>
      <c r="AC44" s="72">
        <v>6.33</v>
      </c>
      <c r="AD44" s="72">
        <v>2.22</v>
      </c>
      <c r="AE44" s="72"/>
      <c r="AF44" s="72"/>
      <c r="AG44" s="72"/>
      <c r="AH44" s="72"/>
      <c r="AI44" s="78">
        <v>0.85</v>
      </c>
      <c r="AJ44" s="78">
        <v>1.75</v>
      </c>
      <c r="AK44" s="72">
        <v>8.56</v>
      </c>
      <c r="AL44" s="72">
        <v>4.39</v>
      </c>
      <c r="AM44" s="72">
        <v>24</v>
      </c>
      <c r="AN44" s="72">
        <v>16</v>
      </c>
      <c r="AO44" s="78"/>
      <c r="AP44" s="78">
        <v>0</v>
      </c>
      <c r="AQ44" s="72"/>
      <c r="AR44" s="72"/>
      <c r="AS44" s="72"/>
      <c r="AT44" s="72"/>
      <c r="AU44" s="72"/>
      <c r="AV44" s="72">
        <v>8.64</v>
      </c>
      <c r="AW44" s="72">
        <v>8.86</v>
      </c>
      <c r="AX44" s="72">
        <f t="shared" si="7"/>
        <v>0.22</v>
      </c>
    </row>
    <row r="45" spans="1:50" s="2" customFormat="1" ht="11.25">
      <c r="A45" s="99" t="s">
        <v>2</v>
      </c>
      <c r="B45" s="86"/>
      <c r="C45" s="78">
        <f aca="true" t="shared" si="11" ref="C45:H45">SUM(C6:C44)</f>
        <v>19075.74</v>
      </c>
      <c r="D45" s="78">
        <f t="shared" si="11"/>
        <v>767.75</v>
      </c>
      <c r="E45" s="78">
        <f t="shared" si="11"/>
        <v>1084.73</v>
      </c>
      <c r="F45" s="78">
        <f t="shared" si="11"/>
        <v>1852.48</v>
      </c>
      <c r="G45" s="78">
        <f t="shared" si="11"/>
        <v>11992.77</v>
      </c>
      <c r="H45" s="78">
        <f t="shared" si="11"/>
        <v>5230.49</v>
      </c>
      <c r="I45" s="78">
        <f aca="true" t="shared" si="12" ref="I45:N45">SUM(I6:I44)</f>
        <v>843</v>
      </c>
      <c r="J45" s="78">
        <f t="shared" si="12"/>
        <v>81.38</v>
      </c>
      <c r="K45" s="78">
        <f t="shared" si="12"/>
        <v>554.07</v>
      </c>
      <c r="L45" s="78">
        <f t="shared" si="12"/>
        <v>207.55</v>
      </c>
      <c r="M45" s="78">
        <f t="shared" si="12"/>
        <v>2933.4</v>
      </c>
      <c r="N45" s="78">
        <f t="shared" si="12"/>
        <v>2078.65</v>
      </c>
      <c r="O45" s="78">
        <f aca="true" t="shared" si="13" ref="O45:AJ45">SUM(O6:O44)</f>
        <v>42.83</v>
      </c>
      <c r="P45" s="78">
        <f t="shared" si="13"/>
        <v>298.61</v>
      </c>
      <c r="Q45" s="78">
        <f t="shared" si="13"/>
        <v>526.88</v>
      </c>
      <c r="R45" s="78">
        <f t="shared" si="13"/>
        <v>1210.33</v>
      </c>
      <c r="S45" s="78">
        <f t="shared" si="13"/>
        <v>4.42</v>
      </c>
      <c r="T45" s="78">
        <f t="shared" si="13"/>
        <v>25.17</v>
      </c>
      <c r="U45" s="78">
        <f t="shared" si="13"/>
        <v>27.87</v>
      </c>
      <c r="V45" s="78">
        <f t="shared" si="13"/>
        <v>47.99</v>
      </c>
      <c r="W45" s="78">
        <f t="shared" si="13"/>
        <v>11.45</v>
      </c>
      <c r="X45" s="78">
        <f t="shared" si="13"/>
        <v>127.73</v>
      </c>
      <c r="Y45" s="78">
        <f t="shared" si="13"/>
        <v>277.24</v>
      </c>
      <c r="Z45" s="78">
        <f t="shared" si="13"/>
        <v>721.89</v>
      </c>
      <c r="AA45" s="78">
        <f t="shared" si="13"/>
        <v>8.55</v>
      </c>
      <c r="AB45" s="78">
        <f t="shared" si="13"/>
        <v>81.8</v>
      </c>
      <c r="AC45" s="78">
        <f t="shared" si="13"/>
        <v>162.66</v>
      </c>
      <c r="AD45" s="78">
        <f t="shared" si="13"/>
        <v>380.79</v>
      </c>
      <c r="AE45" s="78">
        <f>SUM(AE6:AE44)</f>
        <v>18.41</v>
      </c>
      <c r="AF45" s="78">
        <f>SUM(AF6:AF44)</f>
        <v>63.91</v>
      </c>
      <c r="AG45" s="78">
        <f>SUM(AG6:AG44)</f>
        <v>59.11</v>
      </c>
      <c r="AH45" s="78">
        <f>SUM(AH6:AH44)</f>
        <v>59.66</v>
      </c>
      <c r="AI45" s="78">
        <f t="shared" si="13"/>
        <v>231.55</v>
      </c>
      <c r="AJ45" s="78">
        <f t="shared" si="13"/>
        <v>623.2</v>
      </c>
      <c r="AK45" s="78">
        <f aca="true" t="shared" si="14" ref="AK45:AU45">SUM(AK6:AK44)</f>
        <v>2105.59</v>
      </c>
      <c r="AL45" s="78">
        <f t="shared" si="14"/>
        <v>358.34</v>
      </c>
      <c r="AM45" s="78">
        <f>SUM(AM6:AM44)</f>
        <v>1084.34</v>
      </c>
      <c r="AN45" s="78">
        <f>SUM(AN6:AN44)</f>
        <v>485.67</v>
      </c>
      <c r="AO45" s="78">
        <f t="shared" si="14"/>
        <v>5871.91</v>
      </c>
      <c r="AP45" s="78">
        <f t="shared" si="14"/>
        <v>9563.61</v>
      </c>
      <c r="AQ45" s="78">
        <f t="shared" si="14"/>
        <v>719.02</v>
      </c>
      <c r="AR45" s="78">
        <f>SUM(AR6:AR44)</f>
        <v>7720.7</v>
      </c>
      <c r="AS45" s="78">
        <f>SUM(AS6:AS44)</f>
        <v>553.38</v>
      </c>
      <c r="AT45" s="78">
        <f>SUM(AT6:AT44)</f>
        <v>177.13</v>
      </c>
      <c r="AU45" s="78">
        <f t="shared" si="14"/>
        <v>393.38</v>
      </c>
      <c r="AV45" s="78"/>
      <c r="AW45" s="89"/>
      <c r="AX45" s="72">
        <f t="shared" si="7"/>
        <v>0</v>
      </c>
    </row>
    <row r="46" spans="1:50" ht="11.25">
      <c r="A46" s="99" t="s">
        <v>135</v>
      </c>
      <c r="B46" s="95" t="s">
        <v>34</v>
      </c>
      <c r="C46" s="78">
        <f t="shared" si="0"/>
        <v>175</v>
      </c>
      <c r="D46" s="72"/>
      <c r="E46" s="72"/>
      <c r="F46" s="72"/>
      <c r="G46" s="72"/>
      <c r="H46" s="72">
        <v>175</v>
      </c>
      <c r="I46" s="78">
        <f>J46+K46+L46</f>
        <v>6</v>
      </c>
      <c r="J46" s="72"/>
      <c r="K46" s="72"/>
      <c r="L46" s="72">
        <v>6</v>
      </c>
      <c r="M46" s="78">
        <f t="shared" si="10"/>
        <v>19.85</v>
      </c>
      <c r="N46" s="78">
        <f t="shared" si="8"/>
        <v>18.1</v>
      </c>
      <c r="O46" s="72">
        <f aca="true" t="shared" si="15" ref="O46:Q47">W46+AA46+AE46</f>
        <v>0.15</v>
      </c>
      <c r="P46" s="72">
        <f t="shared" si="15"/>
        <v>3.59</v>
      </c>
      <c r="Q46" s="72">
        <f t="shared" si="15"/>
        <v>4.16</v>
      </c>
      <c r="R46" s="72">
        <f>Z46+AD46</f>
        <v>10.2</v>
      </c>
      <c r="S46" s="72"/>
      <c r="T46" s="72"/>
      <c r="U46" s="72"/>
      <c r="V46" s="72"/>
      <c r="W46" s="72"/>
      <c r="X46" s="72"/>
      <c r="Y46" s="72"/>
      <c r="Z46" s="72"/>
      <c r="AA46" s="72">
        <v>0.15</v>
      </c>
      <c r="AB46" s="72">
        <v>3.59</v>
      </c>
      <c r="AC46" s="72">
        <v>4.16</v>
      </c>
      <c r="AD46" s="72">
        <v>10.2</v>
      </c>
      <c r="AE46" s="72"/>
      <c r="AF46" s="72"/>
      <c r="AG46" s="72"/>
      <c r="AH46" s="72"/>
      <c r="AI46" s="72">
        <v>0.25</v>
      </c>
      <c r="AJ46" s="72">
        <v>1.5</v>
      </c>
      <c r="AK46" s="72">
        <v>10</v>
      </c>
      <c r="AL46" s="72">
        <v>1</v>
      </c>
      <c r="AM46" s="72">
        <v>10</v>
      </c>
      <c r="AN46" s="72">
        <v>10</v>
      </c>
      <c r="AO46" s="72"/>
      <c r="AP46" s="78">
        <f>AQ46+AT46+AU46</f>
        <v>0</v>
      </c>
      <c r="AQ46" s="72"/>
      <c r="AR46" s="72"/>
      <c r="AS46" s="72"/>
      <c r="AT46" s="72"/>
      <c r="AU46" s="72"/>
      <c r="AV46" s="72">
        <v>18.64</v>
      </c>
      <c r="AW46" s="72">
        <v>19.01</v>
      </c>
      <c r="AX46" s="72">
        <f t="shared" si="7"/>
        <v>0.37</v>
      </c>
    </row>
    <row r="47" spans="1:50" ht="11.25">
      <c r="A47" s="99" t="s">
        <v>136</v>
      </c>
      <c r="B47" s="95" t="s">
        <v>35</v>
      </c>
      <c r="C47" s="78">
        <f t="shared" si="0"/>
        <v>228.5</v>
      </c>
      <c r="D47" s="72"/>
      <c r="E47" s="72"/>
      <c r="F47" s="72"/>
      <c r="G47" s="72"/>
      <c r="H47" s="72">
        <v>228.5</v>
      </c>
      <c r="I47" s="78">
        <f>J47+K47+L47</f>
        <v>9</v>
      </c>
      <c r="J47" s="72"/>
      <c r="K47" s="72"/>
      <c r="L47" s="72">
        <v>9</v>
      </c>
      <c r="M47" s="78">
        <f>N47+AI47+AJ47</f>
        <v>31.26</v>
      </c>
      <c r="N47" s="78">
        <f t="shared" si="8"/>
        <v>27.38</v>
      </c>
      <c r="O47" s="72">
        <f t="shared" si="15"/>
        <v>0.6</v>
      </c>
      <c r="P47" s="72">
        <f t="shared" si="15"/>
        <v>1.98</v>
      </c>
      <c r="Q47" s="72">
        <f t="shared" si="15"/>
        <v>4.05</v>
      </c>
      <c r="R47" s="72">
        <f>Z47+AD47</f>
        <v>20.75</v>
      </c>
      <c r="S47" s="72"/>
      <c r="T47" s="72"/>
      <c r="U47" s="72"/>
      <c r="V47" s="72"/>
      <c r="W47" s="72"/>
      <c r="X47" s="72"/>
      <c r="Y47" s="72"/>
      <c r="Z47" s="72"/>
      <c r="AA47" s="72">
        <v>0.6</v>
      </c>
      <c r="AB47" s="72">
        <v>1.98</v>
      </c>
      <c r="AC47" s="72">
        <v>4.05</v>
      </c>
      <c r="AD47" s="72">
        <v>20.75</v>
      </c>
      <c r="AE47" s="72"/>
      <c r="AF47" s="72"/>
      <c r="AG47" s="72"/>
      <c r="AH47" s="72"/>
      <c r="AI47" s="72">
        <v>2</v>
      </c>
      <c r="AJ47" s="72">
        <v>1.88</v>
      </c>
      <c r="AK47" s="72">
        <v>6</v>
      </c>
      <c r="AL47" s="72">
        <v>1</v>
      </c>
      <c r="AM47" s="72"/>
      <c r="AN47" s="72"/>
      <c r="AO47" s="72"/>
      <c r="AP47" s="78">
        <f>AQ47+AT47+AU47</f>
        <v>0</v>
      </c>
      <c r="AQ47" s="72"/>
      <c r="AR47" s="72"/>
      <c r="AS47" s="72"/>
      <c r="AT47" s="72"/>
      <c r="AU47" s="72"/>
      <c r="AV47" s="72">
        <v>25.31</v>
      </c>
      <c r="AW47" s="72">
        <v>27.84</v>
      </c>
      <c r="AX47" s="72">
        <f t="shared" si="7"/>
        <v>2.53</v>
      </c>
    </row>
    <row r="48" spans="1:50" ht="11.25">
      <c r="A48" s="88" t="s">
        <v>3</v>
      </c>
      <c r="B48" s="96"/>
      <c r="C48" s="78">
        <f>SUM(C45:C47)</f>
        <v>19479.24</v>
      </c>
      <c r="D48" s="78">
        <f>SUM(D45:D47)</f>
        <v>767.75</v>
      </c>
      <c r="E48" s="78">
        <f>SUM(E45:E47)</f>
        <v>1084.73</v>
      </c>
      <c r="F48" s="78">
        <f aca="true" t="shared" si="16" ref="F48:V48">SUM(F45:F47)</f>
        <v>1852.48</v>
      </c>
      <c r="G48" s="78">
        <f t="shared" si="16"/>
        <v>11992.77</v>
      </c>
      <c r="H48" s="78">
        <f t="shared" si="16"/>
        <v>5633.99</v>
      </c>
      <c r="I48" s="78">
        <f t="shared" si="16"/>
        <v>858</v>
      </c>
      <c r="J48" s="78">
        <f t="shared" si="16"/>
        <v>81.38</v>
      </c>
      <c r="K48" s="78">
        <f t="shared" si="16"/>
        <v>554.07</v>
      </c>
      <c r="L48" s="78">
        <f t="shared" si="16"/>
        <v>222.55</v>
      </c>
      <c r="M48" s="78">
        <f t="shared" si="16"/>
        <v>2984.51</v>
      </c>
      <c r="N48" s="78">
        <f t="shared" si="16"/>
        <v>2124.13</v>
      </c>
      <c r="O48" s="78">
        <f t="shared" si="16"/>
        <v>43.58</v>
      </c>
      <c r="P48" s="78">
        <f t="shared" si="16"/>
        <v>304.18</v>
      </c>
      <c r="Q48" s="78">
        <f t="shared" si="16"/>
        <v>535.09</v>
      </c>
      <c r="R48" s="78">
        <f t="shared" si="16"/>
        <v>1241.28</v>
      </c>
      <c r="S48" s="78">
        <f t="shared" si="16"/>
        <v>4.42</v>
      </c>
      <c r="T48" s="78">
        <f t="shared" si="16"/>
        <v>25.17</v>
      </c>
      <c r="U48" s="78">
        <f t="shared" si="16"/>
        <v>27.87</v>
      </c>
      <c r="V48" s="78">
        <f t="shared" si="16"/>
        <v>47.99</v>
      </c>
      <c r="W48" s="78">
        <f aca="true" t="shared" si="17" ref="W48:AD48">SUM(W45:W47)</f>
        <v>11.45</v>
      </c>
      <c r="X48" s="78">
        <f t="shared" si="17"/>
        <v>127.73</v>
      </c>
      <c r="Y48" s="78">
        <f t="shared" si="17"/>
        <v>277.24</v>
      </c>
      <c r="Z48" s="78">
        <f t="shared" si="17"/>
        <v>721.89</v>
      </c>
      <c r="AA48" s="78">
        <f t="shared" si="17"/>
        <v>9.3</v>
      </c>
      <c r="AB48" s="78">
        <f t="shared" si="17"/>
        <v>87.37</v>
      </c>
      <c r="AC48" s="78">
        <f t="shared" si="17"/>
        <v>170.87</v>
      </c>
      <c r="AD48" s="78">
        <f t="shared" si="17"/>
        <v>411.74</v>
      </c>
      <c r="AE48" s="78">
        <f aca="true" t="shared" si="18" ref="AE48:AU48">SUM(AE45:AE47)</f>
        <v>18.41</v>
      </c>
      <c r="AF48" s="78">
        <f t="shared" si="18"/>
        <v>63.91</v>
      </c>
      <c r="AG48" s="78">
        <f t="shared" si="18"/>
        <v>59.11</v>
      </c>
      <c r="AH48" s="78">
        <f t="shared" si="18"/>
        <v>59.66</v>
      </c>
      <c r="AI48" s="78">
        <f t="shared" si="18"/>
        <v>233.8</v>
      </c>
      <c r="AJ48" s="78">
        <f t="shared" si="18"/>
        <v>626.58</v>
      </c>
      <c r="AK48" s="78">
        <f t="shared" si="18"/>
        <v>2121.59</v>
      </c>
      <c r="AL48" s="78">
        <f t="shared" si="18"/>
        <v>360.34</v>
      </c>
      <c r="AM48" s="78">
        <f t="shared" si="18"/>
        <v>1094.34</v>
      </c>
      <c r="AN48" s="78">
        <f t="shared" si="18"/>
        <v>495.67</v>
      </c>
      <c r="AO48" s="78">
        <f t="shared" si="18"/>
        <v>5871.91</v>
      </c>
      <c r="AP48" s="78">
        <f t="shared" si="18"/>
        <v>9563.61</v>
      </c>
      <c r="AQ48" s="78">
        <f t="shared" si="18"/>
        <v>719.02</v>
      </c>
      <c r="AR48" s="78">
        <f t="shared" si="18"/>
        <v>7720.7</v>
      </c>
      <c r="AS48" s="78">
        <f t="shared" si="18"/>
        <v>553.38</v>
      </c>
      <c r="AT48" s="78">
        <f t="shared" si="18"/>
        <v>177.13</v>
      </c>
      <c r="AU48" s="78">
        <f t="shared" si="18"/>
        <v>393.38</v>
      </c>
      <c r="AV48" s="78">
        <f>SUM(AV6:AV47)</f>
        <v>2029.49</v>
      </c>
      <c r="AW48" s="78">
        <f>SUM(AW6:AW47)</f>
        <v>2119.79</v>
      </c>
      <c r="AX48" s="72">
        <f t="shared" si="7"/>
        <v>90.3</v>
      </c>
    </row>
  </sheetData>
  <sheetProtection/>
  <mergeCells count="5">
    <mergeCell ref="AK4:AL4"/>
    <mergeCell ref="N4:AJ4"/>
    <mergeCell ref="AP4:AU4"/>
    <mergeCell ref="C4:H4"/>
    <mergeCell ref="I4:L4"/>
  </mergeCells>
  <printOptions verticalCentered="1"/>
  <pageMargins left="0.59" right="0.59" top="0.46" bottom="0.42" header="0.4" footer="0.43"/>
  <pageSetup horizontalDpi="600" verticalDpi="6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pane xSplit="1" ySplit="4" topLeftCell="B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00390625" defaultRowHeight="12.75"/>
  <cols>
    <col min="1" max="1" width="25.25390625" style="19" customWidth="1"/>
    <col min="2" max="2" width="12.625" style="5" customWidth="1"/>
    <col min="3" max="3" width="10.875" style="5" bestFit="1" customWidth="1"/>
    <col min="4" max="4" width="12.875" style="5" customWidth="1"/>
    <col min="5" max="5" width="8.75390625" style="5" customWidth="1"/>
    <col min="6" max="6" width="8.375" style="5" customWidth="1"/>
    <col min="7" max="7" width="9.125" style="5" customWidth="1"/>
    <col min="8" max="8" width="8.625" style="5" customWidth="1"/>
    <col min="9" max="9" width="8.125" style="5" customWidth="1"/>
    <col min="10" max="10" width="9.625" style="5" customWidth="1"/>
    <col min="11" max="11" width="8.375" style="5" customWidth="1"/>
    <col min="12" max="12" width="7.375" style="5" customWidth="1"/>
    <col min="13" max="13" width="6.625" style="5" customWidth="1"/>
    <col min="14" max="14" width="7.875" style="5" customWidth="1"/>
    <col min="15" max="15" width="9.875" style="5" hidden="1" customWidth="1"/>
    <col min="16" max="17" width="9.00390625" style="5" hidden="1" customWidth="1"/>
    <col min="18" max="18" width="8.875" style="5" customWidth="1"/>
    <col min="19" max="19" width="7.25390625" style="5" customWidth="1"/>
    <col min="20" max="20" width="7.375" style="5" customWidth="1"/>
    <col min="21" max="21" width="7.625" style="5" customWidth="1"/>
    <col min="22" max="22" width="6.25390625" style="5" customWidth="1"/>
    <col min="23" max="24" width="7.25390625" style="5" customWidth="1"/>
    <col min="25" max="25" width="8.00390625" style="5" customWidth="1"/>
    <col min="26" max="26" width="8.625" style="5" customWidth="1"/>
    <col min="27" max="29" width="9.125" style="5" customWidth="1"/>
    <col min="30" max="30" width="12.25390625" style="5" bestFit="1" customWidth="1"/>
    <col min="31" max="16384" width="9.125" style="5" customWidth="1"/>
  </cols>
  <sheetData>
    <row r="1" ht="11.25">
      <c r="S1" s="132" t="s">
        <v>319</v>
      </c>
    </row>
    <row r="2" spans="1:16" ht="11.25" customHeight="1">
      <c r="A2" s="5"/>
      <c r="B2" s="2" t="s">
        <v>318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6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27" ht="45">
      <c r="A4" s="6" t="s">
        <v>166</v>
      </c>
      <c r="B4" s="7" t="s">
        <v>0</v>
      </c>
      <c r="C4" s="7" t="s">
        <v>167</v>
      </c>
      <c r="D4" s="7" t="s">
        <v>165</v>
      </c>
      <c r="E4" s="7" t="s">
        <v>27</v>
      </c>
      <c r="F4" s="7" t="s">
        <v>6</v>
      </c>
      <c r="G4" s="7" t="s">
        <v>7</v>
      </c>
      <c r="H4" s="7" t="s">
        <v>169</v>
      </c>
      <c r="I4" s="8" t="s">
        <v>28</v>
      </c>
      <c r="J4" s="8" t="s">
        <v>159</v>
      </c>
      <c r="K4" s="7" t="s">
        <v>170</v>
      </c>
      <c r="L4" s="7" t="s">
        <v>38</v>
      </c>
      <c r="M4" s="9" t="s">
        <v>266</v>
      </c>
      <c r="N4" s="9" t="s">
        <v>267</v>
      </c>
      <c r="O4" s="7" t="s">
        <v>171</v>
      </c>
      <c r="P4" s="7" t="s">
        <v>172</v>
      </c>
      <c r="Q4" s="7" t="s">
        <v>173</v>
      </c>
      <c r="R4" s="10">
        <v>80146</v>
      </c>
      <c r="S4" s="10">
        <v>80195</v>
      </c>
      <c r="T4" s="10">
        <v>85412</v>
      </c>
      <c r="U4" s="10">
        <v>85415</v>
      </c>
      <c r="V4" s="10">
        <v>85446</v>
      </c>
      <c r="W4" s="10">
        <v>80113</v>
      </c>
      <c r="X4" s="10">
        <v>85154</v>
      </c>
      <c r="Y4" s="11">
        <v>85156</v>
      </c>
      <c r="Z4" s="10">
        <v>90019</v>
      </c>
      <c r="AA4" s="10">
        <v>90095</v>
      </c>
    </row>
    <row r="5" spans="1:27" ht="11.25">
      <c r="A5" s="12" t="s">
        <v>174</v>
      </c>
      <c r="B5" s="13">
        <v>2775090</v>
      </c>
      <c r="C5" s="13">
        <v>2719905</v>
      </c>
      <c r="D5" s="13">
        <v>1969073</v>
      </c>
      <c r="E5" s="13">
        <v>155406</v>
      </c>
      <c r="F5" s="13">
        <v>349199</v>
      </c>
      <c r="G5" s="13">
        <v>42866</v>
      </c>
      <c r="H5" s="13">
        <v>72237</v>
      </c>
      <c r="I5" s="13">
        <v>7000</v>
      </c>
      <c r="J5" s="13">
        <v>106183</v>
      </c>
      <c r="K5" s="13"/>
      <c r="L5" s="13"/>
      <c r="M5" s="13">
        <v>64</v>
      </c>
      <c r="N5" s="14">
        <f aca="true" t="shared" si="0" ref="N5:N50">C5/M5/12</f>
        <v>3542</v>
      </c>
      <c r="O5" s="15"/>
      <c r="P5" s="15"/>
      <c r="Q5" s="15"/>
      <c r="R5" s="13">
        <v>4170</v>
      </c>
      <c r="S5" s="27">
        <v>10788</v>
      </c>
      <c r="T5" s="27"/>
      <c r="U5" s="27">
        <v>15125</v>
      </c>
      <c r="V5" s="27">
        <v>10060</v>
      </c>
      <c r="W5" s="27">
        <v>194661</v>
      </c>
      <c r="X5" s="27">
        <v>12817</v>
      </c>
      <c r="Y5" s="27"/>
      <c r="Z5" s="27"/>
      <c r="AA5" s="27"/>
    </row>
    <row r="6" spans="1:27" ht="22.5">
      <c r="A6" s="12" t="s">
        <v>175</v>
      </c>
      <c r="B6" s="13">
        <v>770441</v>
      </c>
      <c r="C6" s="13">
        <v>753455</v>
      </c>
      <c r="D6" s="13">
        <v>547800</v>
      </c>
      <c r="E6" s="13">
        <v>40750</v>
      </c>
      <c r="F6" s="13">
        <v>98987</v>
      </c>
      <c r="G6" s="13">
        <v>11672</v>
      </c>
      <c r="H6" s="13">
        <v>3178</v>
      </c>
      <c r="I6" s="13">
        <v>0</v>
      </c>
      <c r="J6" s="13">
        <v>28791</v>
      </c>
      <c r="K6" s="13"/>
      <c r="L6" s="13"/>
      <c r="M6" s="13">
        <v>20</v>
      </c>
      <c r="N6" s="14">
        <f t="shared" si="0"/>
        <v>3139</v>
      </c>
      <c r="O6" s="15"/>
      <c r="P6" s="15"/>
      <c r="Q6" s="15"/>
      <c r="R6" s="13"/>
      <c r="S6" s="27"/>
      <c r="T6" s="27"/>
      <c r="U6" s="27"/>
      <c r="V6" s="27"/>
      <c r="W6" s="27"/>
      <c r="X6" s="27"/>
      <c r="Y6" s="27"/>
      <c r="Z6" s="27"/>
      <c r="AA6" s="27"/>
    </row>
    <row r="7" spans="1:27" ht="11.25">
      <c r="A7" s="12" t="s">
        <v>176</v>
      </c>
      <c r="B7" s="13">
        <v>3720893</v>
      </c>
      <c r="C7" s="13">
        <v>3696978</v>
      </c>
      <c r="D7" s="13">
        <v>2656477</v>
      </c>
      <c r="E7" s="13">
        <v>216414</v>
      </c>
      <c r="F7" s="13">
        <v>460104</v>
      </c>
      <c r="G7" s="13">
        <v>53411</v>
      </c>
      <c r="H7" s="13">
        <v>86927</v>
      </c>
      <c r="I7" s="13">
        <v>46950</v>
      </c>
      <c r="J7" s="13">
        <v>134769</v>
      </c>
      <c r="K7" s="13"/>
      <c r="L7" s="13"/>
      <c r="M7" s="13">
        <v>175</v>
      </c>
      <c r="N7" s="14">
        <f t="shared" si="0"/>
        <v>1760</v>
      </c>
      <c r="O7" s="15"/>
      <c r="P7" s="15"/>
      <c r="Q7" s="15"/>
      <c r="R7" s="13">
        <v>9669</v>
      </c>
      <c r="S7" s="27">
        <v>5745</v>
      </c>
      <c r="T7" s="27">
        <v>18821</v>
      </c>
      <c r="U7" s="27">
        <v>41988</v>
      </c>
      <c r="V7" s="27"/>
      <c r="W7" s="27">
        <v>35565</v>
      </c>
      <c r="X7" s="27">
        <v>45577</v>
      </c>
      <c r="Y7" s="27"/>
      <c r="Z7" s="27">
        <v>6000</v>
      </c>
      <c r="AA7" s="27">
        <v>3000</v>
      </c>
    </row>
    <row r="8" spans="1:27" ht="21">
      <c r="A8" s="16" t="s">
        <v>177</v>
      </c>
      <c r="B8" s="14">
        <f aca="true" t="shared" si="1" ref="B8:M8">SUM(B5:B7)</f>
        <v>7266424</v>
      </c>
      <c r="C8" s="14">
        <f t="shared" si="1"/>
        <v>7170338</v>
      </c>
      <c r="D8" s="14">
        <f t="shared" si="1"/>
        <v>5173350</v>
      </c>
      <c r="E8" s="14">
        <f t="shared" si="1"/>
        <v>412570</v>
      </c>
      <c r="F8" s="14">
        <f t="shared" si="1"/>
        <v>908290</v>
      </c>
      <c r="G8" s="14">
        <f t="shared" si="1"/>
        <v>107949</v>
      </c>
      <c r="H8" s="14">
        <f t="shared" si="1"/>
        <v>162342</v>
      </c>
      <c r="I8" s="14">
        <f t="shared" si="1"/>
        <v>53950</v>
      </c>
      <c r="J8" s="14">
        <f t="shared" si="1"/>
        <v>269743</v>
      </c>
      <c r="K8" s="14">
        <f t="shared" si="1"/>
        <v>0</v>
      </c>
      <c r="L8" s="14">
        <f t="shared" si="1"/>
        <v>0</v>
      </c>
      <c r="M8" s="14">
        <f t="shared" si="1"/>
        <v>259</v>
      </c>
      <c r="N8" s="14">
        <f t="shared" si="0"/>
        <v>2307</v>
      </c>
      <c r="O8" s="14">
        <f>SUM(O5:O7)</f>
        <v>0</v>
      </c>
      <c r="P8" s="14">
        <f>SUM(P5:P7)</f>
        <v>0</v>
      </c>
      <c r="Q8" s="15" t="e">
        <f>H8/#REF!</f>
        <v>#REF!</v>
      </c>
      <c r="R8" s="14">
        <f aca="true" t="shared" si="2" ref="R8:AA8">SUM(R5:R7)</f>
        <v>13839</v>
      </c>
      <c r="S8" s="122">
        <f t="shared" si="2"/>
        <v>16533</v>
      </c>
      <c r="T8" s="122">
        <f t="shared" si="2"/>
        <v>18821</v>
      </c>
      <c r="U8" s="122">
        <f t="shared" si="2"/>
        <v>57113</v>
      </c>
      <c r="V8" s="122">
        <f t="shared" si="2"/>
        <v>10060</v>
      </c>
      <c r="W8" s="122">
        <f t="shared" si="2"/>
        <v>230226</v>
      </c>
      <c r="X8" s="122">
        <f t="shared" si="2"/>
        <v>58394</v>
      </c>
      <c r="Y8" s="122">
        <f t="shared" si="2"/>
        <v>0</v>
      </c>
      <c r="Z8" s="122">
        <f t="shared" si="2"/>
        <v>6000</v>
      </c>
      <c r="AA8" s="122">
        <f t="shared" si="2"/>
        <v>3000</v>
      </c>
    </row>
    <row r="9" spans="1:27" ht="11.25">
      <c r="A9" s="12" t="s">
        <v>174</v>
      </c>
      <c r="B9" s="13">
        <v>301277</v>
      </c>
      <c r="C9" s="13">
        <v>295519</v>
      </c>
      <c r="D9" s="13">
        <v>214831</v>
      </c>
      <c r="E9" s="13">
        <v>17898</v>
      </c>
      <c r="F9" s="13">
        <v>39241</v>
      </c>
      <c r="G9" s="13">
        <v>5514</v>
      </c>
      <c r="H9" s="13"/>
      <c r="I9" s="13"/>
      <c r="J9" s="13">
        <v>11798</v>
      </c>
      <c r="K9" s="13"/>
      <c r="L9" s="13"/>
      <c r="M9" s="13">
        <v>14</v>
      </c>
      <c r="N9" s="14">
        <f t="shared" si="0"/>
        <v>1759</v>
      </c>
      <c r="O9" s="13"/>
      <c r="P9" s="13"/>
      <c r="Q9" s="17"/>
      <c r="R9" s="13"/>
      <c r="S9" s="27"/>
      <c r="T9" s="27"/>
      <c r="U9" s="27"/>
      <c r="V9" s="27"/>
      <c r="W9" s="27"/>
      <c r="X9" s="27"/>
      <c r="Y9" s="27"/>
      <c r="Z9" s="27"/>
      <c r="AA9" s="27"/>
    </row>
    <row r="10" spans="1:27" ht="21">
      <c r="A10" s="16" t="s">
        <v>178</v>
      </c>
      <c r="B10" s="14">
        <f aca="true" t="shared" si="3" ref="B10:M10">B9</f>
        <v>301277</v>
      </c>
      <c r="C10" s="14">
        <f t="shared" si="3"/>
        <v>295519</v>
      </c>
      <c r="D10" s="14">
        <f t="shared" si="3"/>
        <v>214831</v>
      </c>
      <c r="E10" s="14">
        <f t="shared" si="3"/>
        <v>17898</v>
      </c>
      <c r="F10" s="14">
        <f t="shared" si="3"/>
        <v>39241</v>
      </c>
      <c r="G10" s="14">
        <f t="shared" si="3"/>
        <v>5514</v>
      </c>
      <c r="H10" s="14">
        <f t="shared" si="3"/>
        <v>0</v>
      </c>
      <c r="I10" s="14">
        <f t="shared" si="3"/>
        <v>0</v>
      </c>
      <c r="J10" s="14">
        <f t="shared" si="3"/>
        <v>11798</v>
      </c>
      <c r="K10" s="14">
        <f t="shared" si="3"/>
        <v>0</v>
      </c>
      <c r="L10" s="14">
        <f t="shared" si="3"/>
        <v>0</v>
      </c>
      <c r="M10" s="14">
        <f t="shared" si="3"/>
        <v>14</v>
      </c>
      <c r="N10" s="14">
        <f t="shared" si="0"/>
        <v>1759</v>
      </c>
      <c r="O10" s="14">
        <f aca="true" t="shared" si="4" ref="O10:Z10">O9</f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22">
        <f t="shared" si="4"/>
        <v>0</v>
      </c>
      <c r="T10" s="122">
        <f t="shared" si="4"/>
        <v>0</v>
      </c>
      <c r="U10" s="122">
        <f t="shared" si="4"/>
        <v>0</v>
      </c>
      <c r="V10" s="122">
        <f t="shared" si="4"/>
        <v>0</v>
      </c>
      <c r="W10" s="122">
        <f t="shared" si="4"/>
        <v>0</v>
      </c>
      <c r="X10" s="122">
        <f t="shared" si="4"/>
        <v>0</v>
      </c>
      <c r="Y10" s="122">
        <f t="shared" si="4"/>
        <v>0</v>
      </c>
      <c r="Z10" s="122">
        <f t="shared" si="4"/>
        <v>0</v>
      </c>
      <c r="AA10" s="27"/>
    </row>
    <row r="11" spans="1:27" ht="11.25">
      <c r="A11" s="12" t="s">
        <v>176</v>
      </c>
      <c r="B11" s="13">
        <v>423932</v>
      </c>
      <c r="C11" s="13">
        <v>399341</v>
      </c>
      <c r="D11" s="13">
        <v>272182</v>
      </c>
      <c r="E11" s="13">
        <v>25933</v>
      </c>
      <c r="F11" s="13">
        <v>69835</v>
      </c>
      <c r="G11" s="13">
        <v>5892</v>
      </c>
      <c r="H11" s="13">
        <v>0</v>
      </c>
      <c r="I11" s="13">
        <v>0</v>
      </c>
      <c r="J11" s="13">
        <v>22599</v>
      </c>
      <c r="K11" s="13"/>
      <c r="L11" s="13"/>
      <c r="M11" s="13">
        <v>9</v>
      </c>
      <c r="N11" s="14">
        <f t="shared" si="0"/>
        <v>3698</v>
      </c>
      <c r="O11" s="13"/>
      <c r="P11" s="13"/>
      <c r="Q11" s="13"/>
      <c r="R11" s="13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1.25">
      <c r="A12" s="16">
        <v>80106</v>
      </c>
      <c r="B12" s="14">
        <f aca="true" t="shared" si="5" ref="B12:M12">B11</f>
        <v>423932</v>
      </c>
      <c r="C12" s="14">
        <f t="shared" si="5"/>
        <v>399341</v>
      </c>
      <c r="D12" s="14">
        <f t="shared" si="5"/>
        <v>272182</v>
      </c>
      <c r="E12" s="14">
        <f t="shared" si="5"/>
        <v>25933</v>
      </c>
      <c r="F12" s="14">
        <f t="shared" si="5"/>
        <v>69835</v>
      </c>
      <c r="G12" s="14">
        <f t="shared" si="5"/>
        <v>5892</v>
      </c>
      <c r="H12" s="14">
        <f t="shared" si="5"/>
        <v>0</v>
      </c>
      <c r="I12" s="14">
        <f t="shared" si="5"/>
        <v>0</v>
      </c>
      <c r="J12" s="14">
        <f t="shared" si="5"/>
        <v>22599</v>
      </c>
      <c r="K12" s="14">
        <f t="shared" si="5"/>
        <v>0</v>
      </c>
      <c r="L12" s="14">
        <f t="shared" si="5"/>
        <v>0</v>
      </c>
      <c r="M12" s="14">
        <f t="shared" si="5"/>
        <v>9</v>
      </c>
      <c r="N12" s="14">
        <f t="shared" si="0"/>
        <v>3698</v>
      </c>
      <c r="O12" s="14">
        <f aca="true" t="shared" si="6" ref="O12:AA12">O11</f>
        <v>0</v>
      </c>
      <c r="P12" s="14">
        <f t="shared" si="6"/>
        <v>0</v>
      </c>
      <c r="Q12" s="14">
        <f t="shared" si="6"/>
        <v>0</v>
      </c>
      <c r="R12" s="14">
        <f t="shared" si="6"/>
        <v>0</v>
      </c>
      <c r="S12" s="122">
        <f t="shared" si="6"/>
        <v>0</v>
      </c>
      <c r="T12" s="122">
        <f t="shared" si="6"/>
        <v>0</v>
      </c>
      <c r="U12" s="122">
        <f t="shared" si="6"/>
        <v>0</v>
      </c>
      <c r="V12" s="122">
        <f t="shared" si="6"/>
        <v>0</v>
      </c>
      <c r="W12" s="122">
        <f t="shared" si="6"/>
        <v>0</v>
      </c>
      <c r="X12" s="122">
        <f t="shared" si="6"/>
        <v>0</v>
      </c>
      <c r="Y12" s="122">
        <f t="shared" si="6"/>
        <v>0</v>
      </c>
      <c r="Z12" s="122">
        <f t="shared" si="6"/>
        <v>0</v>
      </c>
      <c r="AA12" s="122">
        <f t="shared" si="6"/>
        <v>0</v>
      </c>
    </row>
    <row r="13" spans="1:27" ht="11.25">
      <c r="A13" s="12" t="s">
        <v>174</v>
      </c>
      <c r="B13" s="13">
        <v>849926</v>
      </c>
      <c r="C13" s="13">
        <v>837400</v>
      </c>
      <c r="D13" s="13">
        <v>613257</v>
      </c>
      <c r="E13" s="13">
        <v>59166</v>
      </c>
      <c r="F13" s="13">
        <v>112123</v>
      </c>
      <c r="G13" s="13">
        <v>12198</v>
      </c>
      <c r="H13" s="13">
        <v>447</v>
      </c>
      <c r="I13" s="13"/>
      <c r="J13" s="13">
        <v>33535</v>
      </c>
      <c r="K13" s="13"/>
      <c r="L13" s="13"/>
      <c r="M13" s="13">
        <v>22</v>
      </c>
      <c r="N13" s="14">
        <f t="shared" si="0"/>
        <v>3172</v>
      </c>
      <c r="O13" s="15"/>
      <c r="P13" s="15"/>
      <c r="Q13" s="15"/>
      <c r="R13" s="13"/>
      <c r="S13" s="27"/>
      <c r="T13" s="27"/>
      <c r="U13" s="27"/>
      <c r="V13" s="27"/>
      <c r="W13" s="27"/>
      <c r="X13" s="27">
        <v>0</v>
      </c>
      <c r="Y13" s="27"/>
      <c r="Z13" s="27"/>
      <c r="AA13" s="27"/>
    </row>
    <row r="14" spans="1:27" ht="22.5">
      <c r="A14" s="12" t="s">
        <v>175</v>
      </c>
      <c r="B14" s="13">
        <v>436406</v>
      </c>
      <c r="C14" s="13">
        <v>423980</v>
      </c>
      <c r="D14" s="13">
        <v>300462</v>
      </c>
      <c r="E14" s="13">
        <v>32783</v>
      </c>
      <c r="F14" s="13">
        <v>56153</v>
      </c>
      <c r="G14" s="13">
        <v>5101</v>
      </c>
      <c r="H14" s="13">
        <v>2257</v>
      </c>
      <c r="I14" s="13">
        <v>0</v>
      </c>
      <c r="J14" s="13">
        <v>16695</v>
      </c>
      <c r="K14" s="13"/>
      <c r="L14" s="13"/>
      <c r="M14" s="13">
        <v>6</v>
      </c>
      <c r="N14" s="14">
        <f t="shared" si="0"/>
        <v>5889</v>
      </c>
      <c r="O14" s="15"/>
      <c r="P14" s="15"/>
      <c r="Q14" s="15"/>
      <c r="R14" s="13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1.25">
      <c r="A15" s="12" t="s">
        <v>176</v>
      </c>
      <c r="B15" s="13">
        <v>2127499</v>
      </c>
      <c r="C15" s="13">
        <v>2100968</v>
      </c>
      <c r="D15" s="13">
        <v>1552974</v>
      </c>
      <c r="E15" s="13">
        <v>130086</v>
      </c>
      <c r="F15" s="13">
        <v>284675</v>
      </c>
      <c r="G15" s="13">
        <v>26649</v>
      </c>
      <c r="H15" s="13">
        <v>20369</v>
      </c>
      <c r="I15" s="13">
        <v>2985</v>
      </c>
      <c r="J15" s="13">
        <v>69368</v>
      </c>
      <c r="K15" s="13"/>
      <c r="L15" s="13"/>
      <c r="M15" s="13">
        <v>75</v>
      </c>
      <c r="N15" s="14">
        <f t="shared" si="0"/>
        <v>2334</v>
      </c>
      <c r="O15" s="15"/>
      <c r="P15" s="15"/>
      <c r="Q15" s="15"/>
      <c r="R15" s="13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21">
      <c r="A16" s="16" t="s">
        <v>179</v>
      </c>
      <c r="B16" s="14">
        <f aca="true" t="shared" si="7" ref="B16:M16">SUM(B13:B15)</f>
        <v>3413831</v>
      </c>
      <c r="C16" s="14">
        <f t="shared" si="7"/>
        <v>3362348</v>
      </c>
      <c r="D16" s="14">
        <f t="shared" si="7"/>
        <v>2466693</v>
      </c>
      <c r="E16" s="14">
        <f t="shared" si="7"/>
        <v>222035</v>
      </c>
      <c r="F16" s="14">
        <f t="shared" si="7"/>
        <v>452951</v>
      </c>
      <c r="G16" s="14">
        <f t="shared" si="7"/>
        <v>43948</v>
      </c>
      <c r="H16" s="14">
        <f t="shared" si="7"/>
        <v>23073</v>
      </c>
      <c r="I16" s="14">
        <f t="shared" si="7"/>
        <v>2985</v>
      </c>
      <c r="J16" s="14">
        <f t="shared" si="7"/>
        <v>119598</v>
      </c>
      <c r="K16" s="14">
        <f t="shared" si="7"/>
        <v>0</v>
      </c>
      <c r="L16" s="14">
        <f t="shared" si="7"/>
        <v>0</v>
      </c>
      <c r="M16" s="14">
        <f t="shared" si="7"/>
        <v>103</v>
      </c>
      <c r="N16" s="14">
        <f t="shared" si="0"/>
        <v>2720</v>
      </c>
      <c r="O16" s="14">
        <f aca="true" t="shared" si="8" ref="O16:AA16">SUM(O13:O15)</f>
        <v>0</v>
      </c>
      <c r="P16" s="14">
        <f t="shared" si="8"/>
        <v>0</v>
      </c>
      <c r="Q16" s="14">
        <f t="shared" si="8"/>
        <v>0</v>
      </c>
      <c r="R16" s="14">
        <f t="shared" si="8"/>
        <v>0</v>
      </c>
      <c r="S16" s="122">
        <f t="shared" si="8"/>
        <v>0</v>
      </c>
      <c r="T16" s="122">
        <f t="shared" si="8"/>
        <v>0</v>
      </c>
      <c r="U16" s="122">
        <f t="shared" si="8"/>
        <v>0</v>
      </c>
      <c r="V16" s="122">
        <f t="shared" si="8"/>
        <v>0</v>
      </c>
      <c r="W16" s="122">
        <f t="shared" si="8"/>
        <v>0</v>
      </c>
      <c r="X16" s="122">
        <f t="shared" si="8"/>
        <v>0</v>
      </c>
      <c r="Y16" s="122">
        <f t="shared" si="8"/>
        <v>0</v>
      </c>
      <c r="Z16" s="122">
        <f t="shared" si="8"/>
        <v>0</v>
      </c>
      <c r="AA16" s="122">
        <f t="shared" si="8"/>
        <v>0</v>
      </c>
    </row>
    <row r="17" spans="1:27" ht="11.25">
      <c r="A17" s="12" t="s">
        <v>180</v>
      </c>
      <c r="B17" s="13">
        <v>3780209</v>
      </c>
      <c r="C17" s="13">
        <v>3740478</v>
      </c>
      <c r="D17" s="13">
        <v>2484924</v>
      </c>
      <c r="E17" s="13">
        <v>198371</v>
      </c>
      <c r="F17" s="13">
        <v>443546</v>
      </c>
      <c r="G17" s="13">
        <v>52486</v>
      </c>
      <c r="H17" s="13">
        <v>192351</v>
      </c>
      <c r="I17" s="13">
        <v>35612</v>
      </c>
      <c r="J17" s="13">
        <v>135684</v>
      </c>
      <c r="K17" s="13"/>
      <c r="L17" s="13"/>
      <c r="M17" s="13">
        <v>451</v>
      </c>
      <c r="N17" s="14">
        <f t="shared" si="0"/>
        <v>691</v>
      </c>
      <c r="O17" s="15"/>
      <c r="P17" s="15"/>
      <c r="Q17" s="15"/>
      <c r="R17" s="13">
        <v>2070</v>
      </c>
      <c r="S17" s="27">
        <v>8300</v>
      </c>
      <c r="T17" s="27"/>
      <c r="U17" s="27">
        <v>6320</v>
      </c>
      <c r="V17" s="27"/>
      <c r="W17" s="27"/>
      <c r="X17" s="27">
        <v>1899</v>
      </c>
      <c r="Y17" s="27"/>
      <c r="Z17" s="27">
        <v>1999</v>
      </c>
      <c r="AA17" s="27"/>
    </row>
    <row r="18" spans="1:27" ht="11.25">
      <c r="A18" s="12" t="s">
        <v>181</v>
      </c>
      <c r="B18" s="13">
        <v>4182563</v>
      </c>
      <c r="C18" s="13">
        <v>4182417</v>
      </c>
      <c r="D18" s="13">
        <v>2914814</v>
      </c>
      <c r="E18" s="13">
        <v>215520</v>
      </c>
      <c r="F18" s="13">
        <v>522900</v>
      </c>
      <c r="G18" s="13">
        <v>46519</v>
      </c>
      <c r="H18" s="13">
        <v>183198</v>
      </c>
      <c r="I18" s="13">
        <v>39016</v>
      </c>
      <c r="J18" s="13">
        <v>158989</v>
      </c>
      <c r="K18" s="13"/>
      <c r="L18" s="13"/>
      <c r="M18" s="13">
        <v>595</v>
      </c>
      <c r="N18" s="14">
        <f t="shared" si="0"/>
        <v>586</v>
      </c>
      <c r="O18" s="15"/>
      <c r="P18" s="15"/>
      <c r="Q18" s="15"/>
      <c r="R18" s="13">
        <v>7059</v>
      </c>
      <c r="S18" s="27">
        <v>28980</v>
      </c>
      <c r="T18" s="27">
        <v>2205</v>
      </c>
      <c r="U18" s="27">
        <v>5863</v>
      </c>
      <c r="V18" s="27"/>
      <c r="W18" s="27">
        <v>7487</v>
      </c>
      <c r="X18" s="27">
        <v>4300</v>
      </c>
      <c r="Y18" s="27"/>
      <c r="Z18" s="27"/>
      <c r="AA18" s="27"/>
    </row>
    <row r="19" spans="1:27" s="4" customFormat="1" ht="11.25">
      <c r="A19" s="12" t="s">
        <v>182</v>
      </c>
      <c r="B19" s="13">
        <v>5878466</v>
      </c>
      <c r="C19" s="13">
        <v>5790155</v>
      </c>
      <c r="D19" s="13">
        <v>3933030</v>
      </c>
      <c r="E19" s="13">
        <v>306110</v>
      </c>
      <c r="F19" s="13">
        <v>704691</v>
      </c>
      <c r="G19" s="13">
        <v>73370</v>
      </c>
      <c r="H19" s="13">
        <v>216793</v>
      </c>
      <c r="I19" s="13">
        <v>37351</v>
      </c>
      <c r="J19" s="13">
        <v>211215</v>
      </c>
      <c r="K19" s="13"/>
      <c r="L19" s="13"/>
      <c r="M19" s="13">
        <v>580</v>
      </c>
      <c r="N19" s="14">
        <f t="shared" si="0"/>
        <v>832</v>
      </c>
      <c r="O19" s="15"/>
      <c r="P19" s="15"/>
      <c r="Q19" s="15"/>
      <c r="R19" s="13">
        <v>11219</v>
      </c>
      <c r="S19" s="27">
        <v>28335</v>
      </c>
      <c r="T19" s="27">
        <v>13297</v>
      </c>
      <c r="U19" s="27">
        <v>1778</v>
      </c>
      <c r="V19" s="27"/>
      <c r="W19" s="27">
        <v>2639</v>
      </c>
      <c r="X19" s="27">
        <v>3600</v>
      </c>
      <c r="Y19" s="27"/>
      <c r="Z19" s="27"/>
      <c r="AA19" s="122"/>
    </row>
    <row r="20" spans="1:27" s="4" customFormat="1" ht="11.25">
      <c r="A20" s="12" t="s">
        <v>183</v>
      </c>
      <c r="B20" s="13">
        <v>2986715</v>
      </c>
      <c r="C20" s="13">
        <v>2943988</v>
      </c>
      <c r="D20" s="13">
        <v>2037118</v>
      </c>
      <c r="E20" s="13">
        <v>171010</v>
      </c>
      <c r="F20" s="13">
        <v>363019</v>
      </c>
      <c r="G20" s="13">
        <v>34514</v>
      </c>
      <c r="H20" s="13">
        <v>108872</v>
      </c>
      <c r="I20" s="13">
        <v>33580</v>
      </c>
      <c r="J20" s="13">
        <v>105982</v>
      </c>
      <c r="K20" s="13"/>
      <c r="L20" s="13">
        <v>6433</v>
      </c>
      <c r="M20" s="13">
        <v>332</v>
      </c>
      <c r="N20" s="14">
        <f t="shared" si="0"/>
        <v>739</v>
      </c>
      <c r="O20" s="15"/>
      <c r="P20" s="15"/>
      <c r="Q20" s="15"/>
      <c r="R20" s="13">
        <v>6060</v>
      </c>
      <c r="S20" s="27">
        <v>4799</v>
      </c>
      <c r="T20" s="27"/>
      <c r="U20" s="27">
        <v>13876</v>
      </c>
      <c r="V20" s="27"/>
      <c r="W20" s="27"/>
      <c r="X20" s="27">
        <v>1900</v>
      </c>
      <c r="Y20" s="27"/>
      <c r="Z20" s="122"/>
      <c r="AA20" s="122"/>
    </row>
    <row r="21" spans="1:27" ht="11.25">
      <c r="A21" s="12" t="s">
        <v>184</v>
      </c>
      <c r="B21" s="13">
        <v>3106475</v>
      </c>
      <c r="C21" s="13">
        <v>3068788</v>
      </c>
      <c r="D21" s="13">
        <v>2163950</v>
      </c>
      <c r="E21" s="13">
        <v>169092</v>
      </c>
      <c r="F21" s="13">
        <v>393213</v>
      </c>
      <c r="G21" s="13">
        <v>38767</v>
      </c>
      <c r="H21" s="13">
        <v>101221</v>
      </c>
      <c r="I21" s="13">
        <v>11947</v>
      </c>
      <c r="J21" s="13">
        <v>121825</v>
      </c>
      <c r="K21" s="13"/>
      <c r="L21" s="13"/>
      <c r="M21" s="13">
        <v>308</v>
      </c>
      <c r="N21" s="14">
        <f t="shared" si="0"/>
        <v>830</v>
      </c>
      <c r="O21" s="15"/>
      <c r="P21" s="15"/>
      <c r="Q21" s="15"/>
      <c r="R21" s="13">
        <v>2018</v>
      </c>
      <c r="S21" s="27"/>
      <c r="T21" s="27"/>
      <c r="U21" s="27">
        <v>14139</v>
      </c>
      <c r="V21" s="27"/>
      <c r="W21" s="27"/>
      <c r="X21" s="27">
        <v>1900</v>
      </c>
      <c r="Y21" s="27"/>
      <c r="Z21" s="27"/>
      <c r="AA21" s="27"/>
    </row>
    <row r="22" spans="1:27" ht="11.25">
      <c r="A22" s="12" t="s">
        <v>185</v>
      </c>
      <c r="B22" s="13">
        <v>4183742</v>
      </c>
      <c r="C22" s="13">
        <v>4167325</v>
      </c>
      <c r="D22" s="13">
        <v>2933229</v>
      </c>
      <c r="E22" s="13">
        <v>221575</v>
      </c>
      <c r="F22" s="13">
        <v>529856</v>
      </c>
      <c r="G22" s="13">
        <v>56518</v>
      </c>
      <c r="H22" s="13">
        <v>126076</v>
      </c>
      <c r="I22" s="13">
        <v>47787</v>
      </c>
      <c r="J22" s="13">
        <v>156634</v>
      </c>
      <c r="K22" s="13"/>
      <c r="L22" s="13"/>
      <c r="M22" s="13">
        <v>572</v>
      </c>
      <c r="N22" s="14">
        <f t="shared" si="0"/>
        <v>607</v>
      </c>
      <c r="O22" s="15"/>
      <c r="P22" s="15"/>
      <c r="Q22" s="15"/>
      <c r="R22" s="18">
        <v>6900</v>
      </c>
      <c r="S22" s="18">
        <v>14100</v>
      </c>
      <c r="T22" s="27">
        <v>6000</v>
      </c>
      <c r="U22" s="27">
        <v>2798</v>
      </c>
      <c r="V22" s="27"/>
      <c r="W22" s="27"/>
      <c r="X22" s="27">
        <v>2900</v>
      </c>
      <c r="Y22" s="27"/>
      <c r="Z22" s="27"/>
      <c r="AA22" s="27"/>
    </row>
    <row r="23" spans="1:27" ht="11.25">
      <c r="A23" s="12" t="s">
        <v>186</v>
      </c>
      <c r="B23" s="13">
        <v>1371225</v>
      </c>
      <c r="C23" s="13">
        <f>2998.12+1352111.98</f>
        <v>1355110</v>
      </c>
      <c r="D23" s="13">
        <v>905159</v>
      </c>
      <c r="E23" s="13">
        <v>72131</v>
      </c>
      <c r="F23" s="13">
        <v>156748</v>
      </c>
      <c r="G23" s="13">
        <v>15336</v>
      </c>
      <c r="H23" s="13">
        <v>55841</v>
      </c>
      <c r="I23" s="13">
        <v>30000</v>
      </c>
      <c r="J23" s="13">
        <v>50157</v>
      </c>
      <c r="K23" s="13"/>
      <c r="L23" s="13"/>
      <c r="M23" s="13">
        <v>105</v>
      </c>
      <c r="N23" s="14">
        <f t="shared" si="0"/>
        <v>1075</v>
      </c>
      <c r="O23" s="15"/>
      <c r="P23" s="15"/>
      <c r="Q23" s="15"/>
      <c r="R23" s="18"/>
      <c r="S23" s="18"/>
      <c r="T23" s="27"/>
      <c r="U23" s="27"/>
      <c r="V23" s="27"/>
      <c r="W23" s="27"/>
      <c r="X23" s="27"/>
      <c r="Y23" s="27"/>
      <c r="Z23" s="27"/>
      <c r="AA23" s="27"/>
    </row>
    <row r="24" spans="1:27" ht="11.25">
      <c r="A24" s="12" t="s">
        <v>187</v>
      </c>
      <c r="B24" s="13">
        <v>3469951</v>
      </c>
      <c r="C24" s="13">
        <v>3456425</v>
      </c>
      <c r="D24" s="13">
        <v>2380701</v>
      </c>
      <c r="E24" s="13">
        <v>188191</v>
      </c>
      <c r="F24" s="13">
        <v>429266</v>
      </c>
      <c r="G24" s="13">
        <v>38113</v>
      </c>
      <c r="H24" s="13">
        <v>94984</v>
      </c>
      <c r="I24" s="13">
        <v>3808</v>
      </c>
      <c r="J24" s="13">
        <v>133271</v>
      </c>
      <c r="K24" s="13"/>
      <c r="L24" s="13"/>
      <c r="M24" s="13">
        <v>446</v>
      </c>
      <c r="N24" s="14">
        <f t="shared" si="0"/>
        <v>646</v>
      </c>
      <c r="O24" s="15"/>
      <c r="P24" s="15"/>
      <c r="Q24" s="15"/>
      <c r="R24" s="13">
        <v>5601</v>
      </c>
      <c r="S24" s="27">
        <v>10500</v>
      </c>
      <c r="T24" s="27">
        <v>2902</v>
      </c>
      <c r="U24" s="27">
        <v>7788</v>
      </c>
      <c r="V24" s="27"/>
      <c r="W24" s="27"/>
      <c r="X24" s="27">
        <v>1900</v>
      </c>
      <c r="Y24" s="27"/>
      <c r="Z24" s="27"/>
      <c r="AA24" s="27"/>
    </row>
    <row r="25" spans="1:27" s="4" customFormat="1" ht="11.25">
      <c r="A25" s="12" t="s">
        <v>188</v>
      </c>
      <c r="B25" s="13">
        <v>2858593</v>
      </c>
      <c r="C25" s="13">
        <v>2844132</v>
      </c>
      <c r="D25" s="13">
        <v>1947054</v>
      </c>
      <c r="E25" s="13">
        <v>148756</v>
      </c>
      <c r="F25" s="13">
        <v>348073</v>
      </c>
      <c r="G25" s="13">
        <v>37692</v>
      </c>
      <c r="H25" s="13">
        <v>103132</v>
      </c>
      <c r="I25" s="13">
        <v>44450</v>
      </c>
      <c r="J25" s="13">
        <v>119661</v>
      </c>
      <c r="K25" s="13"/>
      <c r="L25" s="13"/>
      <c r="M25" s="13">
        <v>374</v>
      </c>
      <c r="N25" s="14">
        <f t="shared" si="0"/>
        <v>634</v>
      </c>
      <c r="O25" s="15"/>
      <c r="P25" s="15"/>
      <c r="Q25" s="15"/>
      <c r="R25" s="13">
        <v>5070</v>
      </c>
      <c r="S25" s="27">
        <v>13750</v>
      </c>
      <c r="T25" s="27">
        <v>1369</v>
      </c>
      <c r="U25" s="27">
        <v>2530</v>
      </c>
      <c r="V25" s="27"/>
      <c r="W25" s="27"/>
      <c r="X25" s="27">
        <v>1900</v>
      </c>
      <c r="Y25" s="27"/>
      <c r="Z25" s="122"/>
      <c r="AA25" s="122"/>
    </row>
    <row r="26" spans="1:27" s="4" customFormat="1" ht="11.25">
      <c r="A26" s="12" t="s">
        <v>189</v>
      </c>
      <c r="B26" s="13">
        <v>1484961</v>
      </c>
      <c r="C26" s="13">
        <v>1446018</v>
      </c>
      <c r="D26" s="13">
        <v>971989</v>
      </c>
      <c r="E26" s="13">
        <v>88435</v>
      </c>
      <c r="F26" s="13">
        <v>176782</v>
      </c>
      <c r="G26" s="13">
        <v>18371</v>
      </c>
      <c r="H26" s="13">
        <v>107098</v>
      </c>
      <c r="I26" s="13">
        <v>0</v>
      </c>
      <c r="J26" s="13">
        <v>52492</v>
      </c>
      <c r="K26" s="13"/>
      <c r="L26" s="13"/>
      <c r="M26" s="13">
        <v>186</v>
      </c>
      <c r="N26" s="14">
        <f t="shared" si="0"/>
        <v>648</v>
      </c>
      <c r="O26" s="15"/>
      <c r="P26" s="15"/>
      <c r="Q26" s="15"/>
      <c r="R26" s="13"/>
      <c r="S26" s="27"/>
      <c r="T26" s="27"/>
      <c r="U26" s="27"/>
      <c r="V26" s="27"/>
      <c r="W26" s="27"/>
      <c r="X26" s="27"/>
      <c r="Y26" s="27"/>
      <c r="Z26" s="122"/>
      <c r="AA26" s="122"/>
    </row>
    <row r="27" spans="1:27" s="4" customFormat="1" ht="11.25">
      <c r="A27" s="12" t="s">
        <v>190</v>
      </c>
      <c r="B27" s="13">
        <v>2641959</v>
      </c>
      <c r="C27" s="13">
        <v>2634002</v>
      </c>
      <c r="D27" s="13">
        <v>1816097</v>
      </c>
      <c r="E27" s="13">
        <v>142032</v>
      </c>
      <c r="F27" s="13">
        <v>323704</v>
      </c>
      <c r="G27" s="13">
        <v>38256</v>
      </c>
      <c r="H27" s="13">
        <v>136492</v>
      </c>
      <c r="I27" s="13">
        <v>30656</v>
      </c>
      <c r="J27" s="13">
        <v>116429</v>
      </c>
      <c r="K27" s="13"/>
      <c r="L27" s="13"/>
      <c r="M27" s="13">
        <v>184</v>
      </c>
      <c r="N27" s="14">
        <f t="shared" si="0"/>
        <v>1193</v>
      </c>
      <c r="O27" s="15"/>
      <c r="P27" s="15"/>
      <c r="Q27" s="15"/>
      <c r="R27" s="13"/>
      <c r="S27" s="27"/>
      <c r="T27" s="27"/>
      <c r="U27" s="27"/>
      <c r="V27" s="27"/>
      <c r="W27" s="27"/>
      <c r="X27" s="27"/>
      <c r="Y27" s="27"/>
      <c r="Z27" s="122"/>
      <c r="AA27" s="122"/>
    </row>
    <row r="28" spans="1:27" s="4" customFormat="1" ht="11.25">
      <c r="A28" s="12" t="s">
        <v>191</v>
      </c>
      <c r="B28" s="13">
        <v>3524543</v>
      </c>
      <c r="C28" s="13">
        <v>3479567</v>
      </c>
      <c r="D28" s="13">
        <v>2439711</v>
      </c>
      <c r="E28" s="13">
        <v>195806</v>
      </c>
      <c r="F28" s="13">
        <v>433822</v>
      </c>
      <c r="G28" s="13">
        <v>50498</v>
      </c>
      <c r="H28" s="13">
        <v>122939</v>
      </c>
      <c r="I28" s="13">
        <v>35000</v>
      </c>
      <c r="J28" s="13">
        <v>131732</v>
      </c>
      <c r="K28" s="13"/>
      <c r="L28" s="13"/>
      <c r="M28" s="13">
        <v>455</v>
      </c>
      <c r="N28" s="14">
        <f t="shared" si="0"/>
        <v>637</v>
      </c>
      <c r="O28" s="15"/>
      <c r="P28" s="15"/>
      <c r="Q28" s="15"/>
      <c r="R28" s="13"/>
      <c r="S28" s="27"/>
      <c r="T28" s="27"/>
      <c r="U28" s="27"/>
      <c r="V28" s="27"/>
      <c r="W28" s="27"/>
      <c r="X28" s="27"/>
      <c r="Y28" s="27"/>
      <c r="Z28" s="122"/>
      <c r="AA28" s="122"/>
    </row>
    <row r="29" spans="1:27" s="4" customFormat="1" ht="11.25">
      <c r="A29" s="12" t="s">
        <v>192</v>
      </c>
      <c r="B29" s="13">
        <v>1136713</v>
      </c>
      <c r="C29" s="13">
        <v>1133543</v>
      </c>
      <c r="D29" s="13">
        <v>818738</v>
      </c>
      <c r="E29" s="13">
        <v>56253</v>
      </c>
      <c r="F29" s="13">
        <v>141972</v>
      </c>
      <c r="G29" s="13">
        <v>8606</v>
      </c>
      <c r="H29" s="13">
        <v>22175</v>
      </c>
      <c r="I29" s="13"/>
      <c r="J29" s="13">
        <v>36220</v>
      </c>
      <c r="K29" s="13"/>
      <c r="L29" s="13"/>
      <c r="M29" s="13">
        <v>256</v>
      </c>
      <c r="N29" s="14">
        <f t="shared" si="0"/>
        <v>369</v>
      </c>
      <c r="O29" s="15"/>
      <c r="P29" s="15"/>
      <c r="Q29" s="15"/>
      <c r="R29" s="13">
        <v>5300</v>
      </c>
      <c r="S29" s="27">
        <v>2000</v>
      </c>
      <c r="T29" s="27"/>
      <c r="U29" s="27">
        <v>7335</v>
      </c>
      <c r="V29" s="27"/>
      <c r="W29" s="27"/>
      <c r="X29" s="27"/>
      <c r="Y29" s="27"/>
      <c r="Z29" s="27"/>
      <c r="AA29" s="122"/>
    </row>
    <row r="30" spans="1:27" ht="21">
      <c r="A30" s="16" t="s">
        <v>193</v>
      </c>
      <c r="B30" s="14">
        <f aca="true" t="shared" si="9" ref="B30:M30">SUM(B17:B29)</f>
        <v>40606115</v>
      </c>
      <c r="C30" s="14">
        <f t="shared" si="9"/>
        <v>40241948</v>
      </c>
      <c r="D30" s="14">
        <f t="shared" si="9"/>
        <v>27746514</v>
      </c>
      <c r="E30" s="14">
        <f t="shared" si="9"/>
        <v>2173282</v>
      </c>
      <c r="F30" s="14">
        <f t="shared" si="9"/>
        <v>4967592</v>
      </c>
      <c r="G30" s="14">
        <f t="shared" si="9"/>
        <v>509046</v>
      </c>
      <c r="H30" s="14">
        <f t="shared" si="9"/>
        <v>1571172</v>
      </c>
      <c r="I30" s="14">
        <f t="shared" si="9"/>
        <v>349207</v>
      </c>
      <c r="J30" s="14">
        <f t="shared" si="9"/>
        <v>1530291</v>
      </c>
      <c r="K30" s="14">
        <f t="shared" si="9"/>
        <v>0</v>
      </c>
      <c r="L30" s="14">
        <f t="shared" si="9"/>
        <v>6433</v>
      </c>
      <c r="M30" s="14">
        <f t="shared" si="9"/>
        <v>4844</v>
      </c>
      <c r="N30" s="14">
        <f t="shared" si="0"/>
        <v>692</v>
      </c>
      <c r="O30" s="14">
        <f>SUM(O17:O29)</f>
        <v>0</v>
      </c>
      <c r="P30" s="14">
        <f>SUM(P17:P29)</f>
        <v>0</v>
      </c>
      <c r="Q30" s="15" t="e">
        <f>H30/#REF!</f>
        <v>#REF!</v>
      </c>
      <c r="R30" s="14">
        <f aca="true" t="shared" si="10" ref="R30:AA30">SUM(R17:R29)</f>
        <v>51297</v>
      </c>
      <c r="S30" s="122">
        <f t="shared" si="10"/>
        <v>110764</v>
      </c>
      <c r="T30" s="122">
        <f t="shared" si="10"/>
        <v>25773</v>
      </c>
      <c r="U30" s="122">
        <f t="shared" si="10"/>
        <v>62427</v>
      </c>
      <c r="V30" s="122">
        <f t="shared" si="10"/>
        <v>0</v>
      </c>
      <c r="W30" s="122">
        <f t="shared" si="10"/>
        <v>10126</v>
      </c>
      <c r="X30" s="122">
        <f t="shared" si="10"/>
        <v>20299</v>
      </c>
      <c r="Y30" s="122">
        <f t="shared" si="10"/>
        <v>0</v>
      </c>
      <c r="Z30" s="122">
        <f t="shared" si="10"/>
        <v>1999</v>
      </c>
      <c r="AA30" s="122">
        <f t="shared" si="10"/>
        <v>0</v>
      </c>
    </row>
    <row r="31" spans="1:27" ht="11.25">
      <c r="A31" s="12" t="s">
        <v>194</v>
      </c>
      <c r="B31" s="13">
        <v>857492</v>
      </c>
      <c r="C31" s="13">
        <v>849030</v>
      </c>
      <c r="D31" s="13">
        <v>622370</v>
      </c>
      <c r="E31" s="13">
        <v>48543</v>
      </c>
      <c r="F31" s="13">
        <v>113153</v>
      </c>
      <c r="G31" s="13">
        <v>13332</v>
      </c>
      <c r="H31" s="13">
        <v>17222</v>
      </c>
      <c r="I31" s="13"/>
      <c r="J31" s="13">
        <v>25998</v>
      </c>
      <c r="K31" s="13"/>
      <c r="L31" s="13"/>
      <c r="M31" s="13">
        <v>22</v>
      </c>
      <c r="N31" s="14">
        <f t="shared" si="0"/>
        <v>3216</v>
      </c>
      <c r="O31" s="15"/>
      <c r="P31" s="15"/>
      <c r="Q31" s="15"/>
      <c r="R31" s="13">
        <v>3650</v>
      </c>
      <c r="S31" s="27">
        <v>2983</v>
      </c>
      <c r="T31" s="27">
        <v>1731</v>
      </c>
      <c r="U31" s="27">
        <v>14844</v>
      </c>
      <c r="V31" s="27">
        <v>1525</v>
      </c>
      <c r="W31" s="27">
        <v>920</v>
      </c>
      <c r="X31" s="27">
        <v>7274</v>
      </c>
      <c r="Y31" s="27">
        <v>94</v>
      </c>
      <c r="Z31" s="27"/>
      <c r="AA31" s="27"/>
    </row>
    <row r="32" spans="1:27" ht="22.5">
      <c r="A32" s="12" t="s">
        <v>175</v>
      </c>
      <c r="B32" s="13">
        <v>392821</v>
      </c>
      <c r="C32" s="13">
        <v>384055</v>
      </c>
      <c r="D32" s="13">
        <v>286893</v>
      </c>
      <c r="E32" s="13">
        <v>18033</v>
      </c>
      <c r="F32" s="13">
        <v>51262</v>
      </c>
      <c r="G32" s="13">
        <v>5325</v>
      </c>
      <c r="H32" s="13">
        <v>0</v>
      </c>
      <c r="I32" s="13">
        <v>0</v>
      </c>
      <c r="J32" s="13">
        <v>16928</v>
      </c>
      <c r="K32" s="13"/>
      <c r="L32" s="13">
        <v>0</v>
      </c>
      <c r="M32" s="13">
        <v>8</v>
      </c>
      <c r="N32" s="14">
        <f t="shared" si="0"/>
        <v>4001</v>
      </c>
      <c r="O32" s="15"/>
      <c r="P32" s="15"/>
      <c r="Q32" s="15"/>
      <c r="R32" s="13"/>
      <c r="S32" s="27"/>
      <c r="T32" s="27"/>
      <c r="U32" s="27"/>
      <c r="V32" s="27"/>
      <c r="W32" s="27"/>
      <c r="X32" s="27"/>
      <c r="Y32" s="27"/>
      <c r="Z32" s="27"/>
      <c r="AA32" s="27"/>
    </row>
    <row r="33" spans="1:27" s="19" customFormat="1" ht="21">
      <c r="A33" s="16" t="s">
        <v>195</v>
      </c>
      <c r="B33" s="6">
        <f aca="true" t="shared" si="11" ref="B33:M33">B31+B32</f>
        <v>1250313</v>
      </c>
      <c r="C33" s="6">
        <f t="shared" si="11"/>
        <v>1233085</v>
      </c>
      <c r="D33" s="6">
        <f t="shared" si="11"/>
        <v>909263</v>
      </c>
      <c r="E33" s="6">
        <f t="shared" si="11"/>
        <v>66576</v>
      </c>
      <c r="F33" s="6">
        <f t="shared" si="11"/>
        <v>164415</v>
      </c>
      <c r="G33" s="6">
        <f t="shared" si="11"/>
        <v>18657</v>
      </c>
      <c r="H33" s="6">
        <f t="shared" si="11"/>
        <v>17222</v>
      </c>
      <c r="I33" s="6">
        <f t="shared" si="11"/>
        <v>0</v>
      </c>
      <c r="J33" s="6">
        <f t="shared" si="11"/>
        <v>42926</v>
      </c>
      <c r="K33" s="6">
        <f t="shared" si="11"/>
        <v>0</v>
      </c>
      <c r="L33" s="6">
        <f t="shared" si="11"/>
        <v>0</v>
      </c>
      <c r="M33" s="6">
        <f t="shared" si="11"/>
        <v>30</v>
      </c>
      <c r="N33" s="14">
        <f t="shared" si="0"/>
        <v>3425</v>
      </c>
      <c r="O33" s="6">
        <f aca="true" t="shared" si="12" ref="O33:AA33">O31+O32</f>
        <v>0</v>
      </c>
      <c r="P33" s="6">
        <f t="shared" si="12"/>
        <v>0</v>
      </c>
      <c r="Q33" s="6">
        <f t="shared" si="12"/>
        <v>0</v>
      </c>
      <c r="R33" s="6">
        <f t="shared" si="12"/>
        <v>3650</v>
      </c>
      <c r="S33" s="133">
        <f t="shared" si="12"/>
        <v>2983</v>
      </c>
      <c r="T33" s="133">
        <f t="shared" si="12"/>
        <v>1731</v>
      </c>
      <c r="U33" s="133">
        <f t="shared" si="12"/>
        <v>14844</v>
      </c>
      <c r="V33" s="133">
        <f t="shared" si="12"/>
        <v>1525</v>
      </c>
      <c r="W33" s="133">
        <f t="shared" si="12"/>
        <v>920</v>
      </c>
      <c r="X33" s="133">
        <f t="shared" si="12"/>
        <v>7274</v>
      </c>
      <c r="Y33" s="133">
        <f t="shared" si="12"/>
        <v>94</v>
      </c>
      <c r="Z33" s="133">
        <f t="shared" si="12"/>
        <v>0</v>
      </c>
      <c r="AA33" s="133">
        <f t="shared" si="12"/>
        <v>0</v>
      </c>
    </row>
    <row r="34" spans="1:27" s="21" customFormat="1" ht="14.25" customHeight="1">
      <c r="A34" s="12" t="s">
        <v>196</v>
      </c>
      <c r="B34" s="13">
        <v>3893999</v>
      </c>
      <c r="C34" s="13">
        <f>3825358.71+9800</f>
        <v>3835159</v>
      </c>
      <c r="D34" s="13">
        <v>2609639</v>
      </c>
      <c r="E34" s="13">
        <v>209931</v>
      </c>
      <c r="F34" s="13">
        <v>467094</v>
      </c>
      <c r="G34" s="13">
        <v>45690</v>
      </c>
      <c r="H34" s="13">
        <v>240240</v>
      </c>
      <c r="I34" s="13">
        <f>26463.4+9800</f>
        <v>36263</v>
      </c>
      <c r="J34" s="13">
        <v>155677</v>
      </c>
      <c r="K34" s="13"/>
      <c r="L34" s="13"/>
      <c r="M34" s="13">
        <v>337</v>
      </c>
      <c r="N34" s="14">
        <f t="shared" si="0"/>
        <v>948</v>
      </c>
      <c r="O34" s="15"/>
      <c r="P34" s="15"/>
      <c r="Q34" s="15"/>
      <c r="R34" s="13">
        <v>5510</v>
      </c>
      <c r="S34" s="27">
        <v>3998</v>
      </c>
      <c r="T34" s="27"/>
      <c r="U34" s="27">
        <v>8251</v>
      </c>
      <c r="V34" s="27"/>
      <c r="W34" s="27"/>
      <c r="X34" s="27">
        <v>2400</v>
      </c>
      <c r="Y34" s="27">
        <v>374</v>
      </c>
      <c r="Z34" s="27"/>
      <c r="AA34" s="134"/>
    </row>
    <row r="35" spans="1:27" s="4" customFormat="1" ht="11.25">
      <c r="A35" s="12" t="s">
        <v>197</v>
      </c>
      <c r="B35" s="13">
        <v>2006812</v>
      </c>
      <c r="C35" s="13">
        <v>1961226</v>
      </c>
      <c r="D35" s="13">
        <v>1333882</v>
      </c>
      <c r="E35" s="13">
        <v>112056</v>
      </c>
      <c r="F35" s="13">
        <v>244522</v>
      </c>
      <c r="G35" s="13">
        <v>25336</v>
      </c>
      <c r="H35" s="13">
        <v>87860</v>
      </c>
      <c r="I35" s="13">
        <v>20000</v>
      </c>
      <c r="J35" s="13">
        <v>70443</v>
      </c>
      <c r="K35" s="13"/>
      <c r="L35" s="13"/>
      <c r="M35" s="13">
        <v>264</v>
      </c>
      <c r="N35" s="14">
        <f t="shared" si="0"/>
        <v>619</v>
      </c>
      <c r="O35" s="15"/>
      <c r="P35" s="15"/>
      <c r="Q35" s="15"/>
      <c r="R35" s="13">
        <v>1707</v>
      </c>
      <c r="S35" s="27">
        <v>3295</v>
      </c>
      <c r="T35" s="27">
        <v>2100</v>
      </c>
      <c r="U35" s="27">
        <v>17723</v>
      </c>
      <c r="V35" s="27"/>
      <c r="W35" s="27"/>
      <c r="X35" s="27">
        <v>2400</v>
      </c>
      <c r="Y35" s="27"/>
      <c r="Z35" s="122"/>
      <c r="AA35" s="122"/>
    </row>
    <row r="36" spans="1:27" s="4" customFormat="1" ht="22.5">
      <c r="A36" s="12" t="s">
        <v>198</v>
      </c>
      <c r="B36" s="13">
        <v>5727544</v>
      </c>
      <c r="C36" s="13">
        <v>5678043</v>
      </c>
      <c r="D36" s="13">
        <v>3881916</v>
      </c>
      <c r="E36" s="13">
        <v>315720</v>
      </c>
      <c r="F36" s="13">
        <v>694397</v>
      </c>
      <c r="G36" s="13">
        <v>72864</v>
      </c>
      <c r="H36" s="13">
        <v>341450</v>
      </c>
      <c r="I36" s="13">
        <v>400</v>
      </c>
      <c r="J36" s="13">
        <v>208180</v>
      </c>
      <c r="K36" s="13"/>
      <c r="L36" s="13"/>
      <c r="M36" s="13">
        <v>591</v>
      </c>
      <c r="N36" s="14">
        <f t="shared" si="0"/>
        <v>801</v>
      </c>
      <c r="O36" s="15"/>
      <c r="P36" s="15"/>
      <c r="Q36" s="15"/>
      <c r="R36" s="13">
        <v>16670</v>
      </c>
      <c r="S36" s="27">
        <v>18021</v>
      </c>
      <c r="T36" s="27">
        <v>6718</v>
      </c>
      <c r="U36" s="27">
        <v>21928</v>
      </c>
      <c r="V36" s="27"/>
      <c r="W36" s="27"/>
      <c r="X36" s="27">
        <v>2900</v>
      </c>
      <c r="Y36" s="27"/>
      <c r="Z36" s="27">
        <v>40000</v>
      </c>
      <c r="AA36" s="122"/>
    </row>
    <row r="37" spans="1:27" s="4" customFormat="1" ht="22.5">
      <c r="A37" s="12" t="s">
        <v>199</v>
      </c>
      <c r="B37" s="13">
        <v>4911574</v>
      </c>
      <c r="C37" s="13">
        <f>4800+4882568.03</f>
        <v>4887368</v>
      </c>
      <c r="D37" s="13">
        <v>3326139</v>
      </c>
      <c r="E37" s="13">
        <v>269852</v>
      </c>
      <c r="F37" s="13">
        <v>602578</v>
      </c>
      <c r="G37" s="13">
        <v>55475</v>
      </c>
      <c r="H37" s="13">
        <v>132965</v>
      </c>
      <c r="I37" s="13">
        <v>29993</v>
      </c>
      <c r="J37" s="13">
        <v>198015</v>
      </c>
      <c r="K37" s="13">
        <v>46998</v>
      </c>
      <c r="L37" s="13"/>
      <c r="M37" s="13">
        <v>572</v>
      </c>
      <c r="N37" s="14">
        <f t="shared" si="0"/>
        <v>712</v>
      </c>
      <c r="O37" s="15"/>
      <c r="P37" s="15"/>
      <c r="Q37" s="15"/>
      <c r="R37" s="13">
        <v>9248</v>
      </c>
      <c r="S37" s="27">
        <v>28096</v>
      </c>
      <c r="T37" s="27"/>
      <c r="U37" s="27">
        <v>20789</v>
      </c>
      <c r="V37" s="27"/>
      <c r="W37" s="27"/>
      <c r="X37" s="27">
        <v>2899</v>
      </c>
      <c r="Y37" s="27"/>
      <c r="Z37" s="27"/>
      <c r="AA37" s="122"/>
    </row>
    <row r="38" spans="1:27" s="21" customFormat="1" ht="11.25">
      <c r="A38" s="12" t="s">
        <v>200</v>
      </c>
      <c r="B38" s="13">
        <v>4073476</v>
      </c>
      <c r="C38" s="13">
        <v>4057841</v>
      </c>
      <c r="D38" s="13">
        <v>2735602</v>
      </c>
      <c r="E38" s="13">
        <v>200599</v>
      </c>
      <c r="F38" s="13">
        <v>485859</v>
      </c>
      <c r="G38" s="13">
        <v>51828</v>
      </c>
      <c r="H38" s="13">
        <v>252215</v>
      </c>
      <c r="I38" s="13">
        <v>38000</v>
      </c>
      <c r="J38" s="13">
        <v>152091</v>
      </c>
      <c r="K38" s="13"/>
      <c r="L38" s="13">
        <v>5781</v>
      </c>
      <c r="M38" s="22">
        <v>420</v>
      </c>
      <c r="N38" s="14">
        <f t="shared" si="0"/>
        <v>805</v>
      </c>
      <c r="O38" s="15"/>
      <c r="P38" s="15"/>
      <c r="Q38" s="15"/>
      <c r="R38" s="13">
        <v>5970</v>
      </c>
      <c r="S38" s="27">
        <v>17059</v>
      </c>
      <c r="T38" s="27">
        <v>4899</v>
      </c>
      <c r="U38" s="27">
        <v>14865</v>
      </c>
      <c r="V38" s="27"/>
      <c r="W38" s="27"/>
      <c r="X38" s="27">
        <v>2900</v>
      </c>
      <c r="Y38" s="27"/>
      <c r="Z38" s="27"/>
      <c r="AA38" s="134"/>
    </row>
    <row r="39" spans="1:27" s="4" customFormat="1" ht="11.25">
      <c r="A39" s="12" t="s">
        <v>201</v>
      </c>
      <c r="B39" s="13">
        <v>2491410</v>
      </c>
      <c r="C39" s="13">
        <v>2477145</v>
      </c>
      <c r="D39" s="13">
        <v>1724882</v>
      </c>
      <c r="E39" s="13">
        <v>153226</v>
      </c>
      <c r="F39" s="13">
        <v>312413</v>
      </c>
      <c r="G39" s="13">
        <v>23635</v>
      </c>
      <c r="H39" s="13">
        <v>70271</v>
      </c>
      <c r="I39" s="13">
        <v>30217</v>
      </c>
      <c r="J39" s="13">
        <v>97750</v>
      </c>
      <c r="K39" s="13"/>
      <c r="L39" s="13"/>
      <c r="M39" s="13">
        <v>250</v>
      </c>
      <c r="N39" s="14">
        <f t="shared" si="0"/>
        <v>826</v>
      </c>
      <c r="O39" s="15"/>
      <c r="P39" s="15"/>
      <c r="Q39" s="15"/>
      <c r="R39" s="13">
        <v>2557</v>
      </c>
      <c r="S39" s="27"/>
      <c r="T39" s="27"/>
      <c r="U39" s="27">
        <v>8870</v>
      </c>
      <c r="V39" s="27"/>
      <c r="W39" s="27"/>
      <c r="X39" s="27">
        <v>2400</v>
      </c>
      <c r="Y39" s="27"/>
      <c r="Z39" s="122"/>
      <c r="AA39" s="122"/>
    </row>
    <row r="40" spans="1:27" s="4" customFormat="1" ht="11.25">
      <c r="A40" s="12" t="s">
        <v>202</v>
      </c>
      <c r="B40" s="13">
        <v>2271745</v>
      </c>
      <c r="C40" s="13">
        <v>2268656</v>
      </c>
      <c r="D40" s="13">
        <v>1476252</v>
      </c>
      <c r="E40" s="13">
        <v>116055</v>
      </c>
      <c r="F40" s="13">
        <v>268993</v>
      </c>
      <c r="G40" s="13">
        <v>21452</v>
      </c>
      <c r="H40" s="13">
        <v>171099</v>
      </c>
      <c r="I40" s="13">
        <v>46687</v>
      </c>
      <c r="J40" s="13">
        <v>87042</v>
      </c>
      <c r="K40" s="13"/>
      <c r="L40" s="13"/>
      <c r="M40" s="13">
        <v>245</v>
      </c>
      <c r="N40" s="14">
        <f t="shared" si="0"/>
        <v>772</v>
      </c>
      <c r="O40" s="15"/>
      <c r="P40" s="15"/>
      <c r="Q40" s="15"/>
      <c r="R40" s="13">
        <v>3450</v>
      </c>
      <c r="S40" s="27"/>
      <c r="T40" s="27"/>
      <c r="U40" s="27">
        <v>6215</v>
      </c>
      <c r="V40" s="27"/>
      <c r="W40" s="27"/>
      <c r="X40" s="27">
        <v>2400</v>
      </c>
      <c r="Y40" s="27"/>
      <c r="Z40" s="122"/>
      <c r="AA40" s="122"/>
    </row>
    <row r="41" spans="1:27" s="4" customFormat="1" ht="11.25">
      <c r="A41" s="12" t="s">
        <v>203</v>
      </c>
      <c r="B41" s="13">
        <v>1899790</v>
      </c>
      <c r="C41" s="13">
        <v>1779127</v>
      </c>
      <c r="D41" s="13">
        <v>1177669</v>
      </c>
      <c r="E41" s="13">
        <v>88245</v>
      </c>
      <c r="F41" s="13">
        <v>205928</v>
      </c>
      <c r="G41" s="13">
        <v>19789</v>
      </c>
      <c r="H41" s="13">
        <v>153577</v>
      </c>
      <c r="I41" s="13">
        <v>7444</v>
      </c>
      <c r="J41" s="13">
        <v>71485</v>
      </c>
      <c r="K41" s="13"/>
      <c r="L41" s="13"/>
      <c r="M41" s="13">
        <v>165</v>
      </c>
      <c r="N41" s="14">
        <f t="shared" si="0"/>
        <v>899</v>
      </c>
      <c r="O41" s="15"/>
      <c r="P41" s="15"/>
      <c r="Q41" s="15"/>
      <c r="R41" s="13">
        <v>4810</v>
      </c>
      <c r="S41" s="27">
        <v>5980</v>
      </c>
      <c r="T41" s="27"/>
      <c r="U41" s="27">
        <v>26006</v>
      </c>
      <c r="V41" s="27"/>
      <c r="W41" s="27"/>
      <c r="X41" s="27">
        <v>2400</v>
      </c>
      <c r="Y41" s="27"/>
      <c r="Z41" s="27">
        <v>30000</v>
      </c>
      <c r="AA41" s="122"/>
    </row>
    <row r="42" spans="1:27" s="4" customFormat="1" ht="11.25">
      <c r="A42" s="12" t="s">
        <v>204</v>
      </c>
      <c r="B42" s="13">
        <v>2853438</v>
      </c>
      <c r="C42" s="13">
        <v>2822985</v>
      </c>
      <c r="D42" s="13">
        <v>1969357</v>
      </c>
      <c r="E42" s="13">
        <v>153861</v>
      </c>
      <c r="F42" s="13">
        <v>349851</v>
      </c>
      <c r="G42" s="13">
        <v>33116</v>
      </c>
      <c r="H42" s="13">
        <v>120720</v>
      </c>
      <c r="I42" s="13">
        <v>23343</v>
      </c>
      <c r="J42" s="13">
        <v>111206</v>
      </c>
      <c r="K42" s="13"/>
      <c r="L42" s="13"/>
      <c r="M42" s="13">
        <v>319</v>
      </c>
      <c r="N42" s="14">
        <f t="shared" si="0"/>
        <v>737</v>
      </c>
      <c r="O42" s="15"/>
      <c r="P42" s="15"/>
      <c r="Q42" s="15"/>
      <c r="R42" s="13">
        <v>7320</v>
      </c>
      <c r="S42" s="27">
        <v>3454</v>
      </c>
      <c r="T42" s="27"/>
      <c r="U42" s="27">
        <v>8151</v>
      </c>
      <c r="V42" s="27"/>
      <c r="W42" s="27"/>
      <c r="X42" s="27">
        <v>2400</v>
      </c>
      <c r="Y42" s="27"/>
      <c r="Z42" s="27">
        <v>2592</v>
      </c>
      <c r="AA42" s="122"/>
    </row>
    <row r="43" spans="1:27" s="4" customFormat="1" ht="11.25">
      <c r="A43" s="12" t="s">
        <v>205</v>
      </c>
      <c r="B43" s="13">
        <v>3422729</v>
      </c>
      <c r="C43" s="13">
        <v>3377143</v>
      </c>
      <c r="D43" s="13">
        <v>2367011</v>
      </c>
      <c r="E43" s="13">
        <v>189193</v>
      </c>
      <c r="F43" s="13">
        <v>439107</v>
      </c>
      <c r="G43" s="13">
        <v>37587</v>
      </c>
      <c r="H43" s="13">
        <v>80184</v>
      </c>
      <c r="I43" s="13">
        <v>62801</v>
      </c>
      <c r="J43" s="13">
        <v>145107</v>
      </c>
      <c r="K43" s="13"/>
      <c r="L43" s="13"/>
      <c r="M43" s="13">
        <v>409</v>
      </c>
      <c r="N43" s="14">
        <f t="shared" si="0"/>
        <v>688</v>
      </c>
      <c r="O43" s="15"/>
      <c r="P43" s="15"/>
      <c r="Q43" s="15"/>
      <c r="R43" s="13">
        <v>3150</v>
      </c>
      <c r="S43" s="27"/>
      <c r="T43" s="27">
        <v>4999</v>
      </c>
      <c r="U43" s="27">
        <v>12162</v>
      </c>
      <c r="V43" s="27"/>
      <c r="W43" s="27"/>
      <c r="X43" s="27">
        <v>2397</v>
      </c>
      <c r="Y43" s="27"/>
      <c r="Z43" s="122"/>
      <c r="AA43" s="122"/>
    </row>
    <row r="44" spans="1:27" s="4" customFormat="1" ht="11.25">
      <c r="A44" s="12" t="s">
        <v>192</v>
      </c>
      <c r="B44" s="13">
        <v>267440</v>
      </c>
      <c r="C44" s="13">
        <v>262716</v>
      </c>
      <c r="D44" s="13">
        <v>161907</v>
      </c>
      <c r="E44" s="13">
        <v>21298</v>
      </c>
      <c r="F44" s="13">
        <v>30609</v>
      </c>
      <c r="G44" s="13">
        <v>1907</v>
      </c>
      <c r="H44" s="13">
        <v>25480</v>
      </c>
      <c r="I44" s="13">
        <v>0</v>
      </c>
      <c r="J44" s="13">
        <v>7020</v>
      </c>
      <c r="K44" s="13">
        <v>0</v>
      </c>
      <c r="L44" s="13">
        <v>0</v>
      </c>
      <c r="M44" s="13">
        <v>40</v>
      </c>
      <c r="N44" s="14">
        <f t="shared" si="0"/>
        <v>547</v>
      </c>
      <c r="O44" s="15"/>
      <c r="P44" s="15"/>
      <c r="Q44" s="15"/>
      <c r="R44" s="13"/>
      <c r="S44" s="27"/>
      <c r="T44" s="27"/>
      <c r="U44" s="27"/>
      <c r="V44" s="27"/>
      <c r="W44" s="27"/>
      <c r="X44" s="27"/>
      <c r="Y44" s="27">
        <v>0</v>
      </c>
      <c r="Z44" s="122"/>
      <c r="AA44" s="122"/>
    </row>
    <row r="45" spans="1:27" s="4" customFormat="1" ht="21">
      <c r="A45" s="16" t="s">
        <v>206</v>
      </c>
      <c r="B45" s="14">
        <f aca="true" t="shared" si="13" ref="B45:M45">SUM(B34:B44)</f>
        <v>33819957</v>
      </c>
      <c r="C45" s="14">
        <f t="shared" si="13"/>
        <v>33407409</v>
      </c>
      <c r="D45" s="14">
        <f t="shared" si="13"/>
        <v>22764256</v>
      </c>
      <c r="E45" s="14">
        <f t="shared" si="13"/>
        <v>1830036</v>
      </c>
      <c r="F45" s="14">
        <f t="shared" si="13"/>
        <v>4101351</v>
      </c>
      <c r="G45" s="14">
        <f t="shared" si="13"/>
        <v>388679</v>
      </c>
      <c r="H45" s="14">
        <f t="shared" si="13"/>
        <v>1676061</v>
      </c>
      <c r="I45" s="14">
        <f t="shared" si="13"/>
        <v>295148</v>
      </c>
      <c r="J45" s="14">
        <f t="shared" si="13"/>
        <v>1304016</v>
      </c>
      <c r="K45" s="14">
        <f t="shared" si="13"/>
        <v>46998</v>
      </c>
      <c r="L45" s="14">
        <f t="shared" si="13"/>
        <v>5781</v>
      </c>
      <c r="M45" s="14">
        <f t="shared" si="13"/>
        <v>3612</v>
      </c>
      <c r="N45" s="14">
        <f t="shared" si="0"/>
        <v>771</v>
      </c>
      <c r="O45" s="14">
        <f>SUM(O34:O44)</f>
        <v>0</v>
      </c>
      <c r="P45" s="14">
        <f>SUM(P34:P44)</f>
        <v>0</v>
      </c>
      <c r="Q45" s="15" t="e">
        <f>H45/#REF!</f>
        <v>#REF!</v>
      </c>
      <c r="R45" s="14">
        <f aca="true" t="shared" si="14" ref="R45:AA45">SUM(R34:R44)</f>
        <v>60392</v>
      </c>
      <c r="S45" s="122">
        <f t="shared" si="14"/>
        <v>79903</v>
      </c>
      <c r="T45" s="122">
        <f t="shared" si="14"/>
        <v>18716</v>
      </c>
      <c r="U45" s="122">
        <f t="shared" si="14"/>
        <v>144960</v>
      </c>
      <c r="V45" s="122">
        <f t="shared" si="14"/>
        <v>0</v>
      </c>
      <c r="W45" s="122">
        <f t="shared" si="14"/>
        <v>0</v>
      </c>
      <c r="X45" s="122">
        <f t="shared" si="14"/>
        <v>25496</v>
      </c>
      <c r="Y45" s="122">
        <f t="shared" si="14"/>
        <v>374</v>
      </c>
      <c r="Z45" s="122">
        <f t="shared" si="14"/>
        <v>72592</v>
      </c>
      <c r="AA45" s="122">
        <f t="shared" si="14"/>
        <v>0</v>
      </c>
    </row>
    <row r="46" spans="1:27" s="4" customFormat="1" ht="21">
      <c r="A46" s="16" t="s">
        <v>207</v>
      </c>
      <c r="B46" s="14">
        <v>4307820</v>
      </c>
      <c r="C46" s="14">
        <v>4291937</v>
      </c>
      <c r="D46" s="14">
        <v>3020626</v>
      </c>
      <c r="E46" s="14">
        <v>242992</v>
      </c>
      <c r="F46" s="14">
        <v>530898</v>
      </c>
      <c r="G46" s="14">
        <v>51385</v>
      </c>
      <c r="H46" s="14">
        <v>96896</v>
      </c>
      <c r="I46" s="14">
        <v>44855</v>
      </c>
      <c r="J46" s="14">
        <v>186873</v>
      </c>
      <c r="K46" s="14">
        <v>3700</v>
      </c>
      <c r="L46" s="14">
        <v>0</v>
      </c>
      <c r="M46" s="14">
        <v>342</v>
      </c>
      <c r="N46" s="14">
        <f t="shared" si="0"/>
        <v>1046</v>
      </c>
      <c r="O46" s="15"/>
      <c r="P46" s="15"/>
      <c r="Q46" s="15"/>
      <c r="R46" s="14">
        <v>600</v>
      </c>
      <c r="S46" s="122"/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/>
      <c r="AA46" s="122"/>
    </row>
    <row r="47" spans="1:27" s="23" customFormat="1" ht="22.5">
      <c r="A47" s="12" t="s">
        <v>208</v>
      </c>
      <c r="B47" s="13">
        <v>983224</v>
      </c>
      <c r="C47" s="13">
        <v>971259</v>
      </c>
      <c r="D47" s="13">
        <v>737395</v>
      </c>
      <c r="E47" s="13">
        <v>52244</v>
      </c>
      <c r="F47" s="13">
        <v>124718</v>
      </c>
      <c r="G47" s="13">
        <v>11272</v>
      </c>
      <c r="H47" s="13">
        <v>447</v>
      </c>
      <c r="I47" s="13">
        <v>0</v>
      </c>
      <c r="J47" s="13">
        <v>37260</v>
      </c>
      <c r="K47" s="13"/>
      <c r="L47" s="13">
        <v>0</v>
      </c>
      <c r="M47" s="22">
        <v>26</v>
      </c>
      <c r="N47" s="14">
        <f t="shared" si="0"/>
        <v>3113</v>
      </c>
      <c r="O47" s="15"/>
      <c r="P47" s="15"/>
      <c r="Q47" s="15"/>
      <c r="R47" s="13"/>
      <c r="S47" s="27"/>
      <c r="T47" s="27"/>
      <c r="U47" s="27"/>
      <c r="V47" s="27"/>
      <c r="W47" s="27"/>
      <c r="X47" s="27"/>
      <c r="Y47" s="27"/>
      <c r="Z47" s="135"/>
      <c r="AA47" s="135"/>
    </row>
    <row r="48" spans="1:27" s="21" customFormat="1" ht="22.5">
      <c r="A48" s="12" t="s">
        <v>209</v>
      </c>
      <c r="B48" s="13">
        <v>1293891</v>
      </c>
      <c r="C48" s="13">
        <v>1267740</v>
      </c>
      <c r="D48" s="13">
        <v>876801</v>
      </c>
      <c r="E48" s="13">
        <v>72247</v>
      </c>
      <c r="F48" s="13">
        <v>159719</v>
      </c>
      <c r="G48" s="13">
        <v>12190</v>
      </c>
      <c r="H48" s="13">
        <v>67731</v>
      </c>
      <c r="I48" s="13">
        <v>865</v>
      </c>
      <c r="J48" s="13">
        <v>42997</v>
      </c>
      <c r="K48" s="13"/>
      <c r="L48" s="13">
        <v>0</v>
      </c>
      <c r="M48" s="22">
        <v>47</v>
      </c>
      <c r="N48" s="14">
        <f t="shared" si="0"/>
        <v>2248</v>
      </c>
      <c r="O48" s="15"/>
      <c r="P48" s="15"/>
      <c r="Q48" s="15"/>
      <c r="R48" s="13"/>
      <c r="S48" s="27"/>
      <c r="T48" s="27"/>
      <c r="U48" s="27"/>
      <c r="V48" s="27"/>
      <c r="W48" s="27"/>
      <c r="X48" s="27"/>
      <c r="Y48" s="27">
        <v>0</v>
      </c>
      <c r="Z48" s="134"/>
      <c r="AA48" s="134"/>
    </row>
    <row r="49" spans="1:27" s="21" customFormat="1" ht="11.25">
      <c r="A49" s="12" t="s">
        <v>176</v>
      </c>
      <c r="B49" s="13">
        <v>1176676</v>
      </c>
      <c r="C49" s="13">
        <v>1161047</v>
      </c>
      <c r="D49" s="13">
        <v>868548</v>
      </c>
      <c r="E49" s="13">
        <v>58251</v>
      </c>
      <c r="F49" s="13">
        <v>157430</v>
      </c>
      <c r="G49" s="13">
        <v>16051</v>
      </c>
      <c r="H49" s="13">
        <v>12428</v>
      </c>
      <c r="I49" s="13">
        <v>0</v>
      </c>
      <c r="J49" s="13">
        <v>37338</v>
      </c>
      <c r="K49" s="13"/>
      <c r="L49" s="13">
        <v>0</v>
      </c>
      <c r="M49" s="22">
        <v>29</v>
      </c>
      <c r="N49" s="14">
        <f t="shared" si="0"/>
        <v>3336</v>
      </c>
      <c r="O49" s="15"/>
      <c r="P49" s="15"/>
      <c r="Q49" s="15"/>
      <c r="R49" s="13"/>
      <c r="S49" s="27"/>
      <c r="T49" s="27"/>
      <c r="U49" s="27"/>
      <c r="V49" s="27"/>
      <c r="W49" s="27"/>
      <c r="X49" s="27"/>
      <c r="Y49" s="27">
        <v>0</v>
      </c>
      <c r="Z49" s="134"/>
      <c r="AA49" s="134"/>
    </row>
    <row r="50" spans="1:27" s="21" customFormat="1" ht="21">
      <c r="A50" s="16" t="s">
        <v>210</v>
      </c>
      <c r="B50" s="14">
        <f aca="true" t="shared" si="15" ref="B50:M50">SUM(B47:B49)</f>
        <v>3453791</v>
      </c>
      <c r="C50" s="14">
        <f t="shared" si="15"/>
        <v>3400046</v>
      </c>
      <c r="D50" s="14">
        <f t="shared" si="15"/>
        <v>2482744</v>
      </c>
      <c r="E50" s="14">
        <f t="shared" si="15"/>
        <v>182742</v>
      </c>
      <c r="F50" s="14">
        <f t="shared" si="15"/>
        <v>441867</v>
      </c>
      <c r="G50" s="14">
        <f t="shared" si="15"/>
        <v>39513</v>
      </c>
      <c r="H50" s="14">
        <f t="shared" si="15"/>
        <v>80606</v>
      </c>
      <c r="I50" s="14">
        <f t="shared" si="15"/>
        <v>865</v>
      </c>
      <c r="J50" s="14">
        <f t="shared" si="15"/>
        <v>117595</v>
      </c>
      <c r="K50" s="14">
        <f t="shared" si="15"/>
        <v>0</v>
      </c>
      <c r="L50" s="14">
        <f t="shared" si="15"/>
        <v>0</v>
      </c>
      <c r="M50" s="14">
        <f t="shared" si="15"/>
        <v>102</v>
      </c>
      <c r="N50" s="14">
        <f t="shared" si="0"/>
        <v>2778</v>
      </c>
      <c r="O50" s="14">
        <f>SUM(O47:O49)</f>
        <v>0</v>
      </c>
      <c r="P50" s="14">
        <f>SUM(P47:P49)</f>
        <v>0</v>
      </c>
      <c r="Q50" s="15" t="e">
        <f>H50/#REF!</f>
        <v>#REF!</v>
      </c>
      <c r="R50" s="14">
        <f aca="true" t="shared" si="16" ref="R50:AA50">SUM(R47:R49)</f>
        <v>0</v>
      </c>
      <c r="S50" s="122">
        <f t="shared" si="16"/>
        <v>0</v>
      </c>
      <c r="T50" s="122">
        <f t="shared" si="16"/>
        <v>0</v>
      </c>
      <c r="U50" s="122">
        <f t="shared" si="16"/>
        <v>0</v>
      </c>
      <c r="V50" s="122">
        <f t="shared" si="16"/>
        <v>0</v>
      </c>
      <c r="W50" s="122">
        <f t="shared" si="16"/>
        <v>0</v>
      </c>
      <c r="X50" s="122">
        <f t="shared" si="16"/>
        <v>0</v>
      </c>
      <c r="Y50" s="122">
        <f t="shared" si="16"/>
        <v>0</v>
      </c>
      <c r="Z50" s="122">
        <f t="shared" si="16"/>
        <v>0</v>
      </c>
      <c r="AA50" s="122">
        <f t="shared" si="16"/>
        <v>0</v>
      </c>
    </row>
    <row r="51" spans="1:27" s="21" customFormat="1" ht="21">
      <c r="A51" s="16" t="s">
        <v>211</v>
      </c>
      <c r="B51" s="14">
        <v>138111</v>
      </c>
      <c r="C51" s="14">
        <v>135709</v>
      </c>
      <c r="D51" s="14">
        <v>82735</v>
      </c>
      <c r="E51" s="14">
        <v>3135</v>
      </c>
      <c r="F51" s="14">
        <v>14255</v>
      </c>
      <c r="G51" s="14">
        <v>1386</v>
      </c>
      <c r="H51" s="14">
        <v>23841</v>
      </c>
      <c r="I51" s="14"/>
      <c r="J51" s="14">
        <v>5357</v>
      </c>
      <c r="K51" s="14"/>
      <c r="L51" s="14">
        <v>0</v>
      </c>
      <c r="M51" s="20"/>
      <c r="N51" s="14"/>
      <c r="O51" s="15"/>
      <c r="P51" s="15"/>
      <c r="Q51" s="15"/>
      <c r="R51" s="20"/>
      <c r="S51" s="122"/>
      <c r="T51" s="122"/>
      <c r="U51" s="122"/>
      <c r="V51" s="134"/>
      <c r="W51" s="134"/>
      <c r="X51" s="134"/>
      <c r="Y51" s="134">
        <v>0</v>
      </c>
      <c r="Z51" s="134"/>
      <c r="AA51" s="134"/>
    </row>
    <row r="52" spans="1:27" s="21" customFormat="1" ht="21">
      <c r="A52" s="16" t="s">
        <v>212</v>
      </c>
      <c r="B52" s="14">
        <v>621118</v>
      </c>
      <c r="C52" s="14">
        <v>583072</v>
      </c>
      <c r="D52" s="14">
        <v>362926</v>
      </c>
      <c r="E52" s="14">
        <v>36103</v>
      </c>
      <c r="F52" s="14">
        <v>64179</v>
      </c>
      <c r="G52" s="14">
        <v>4717</v>
      </c>
      <c r="H52" s="14">
        <v>3089</v>
      </c>
      <c r="I52" s="14">
        <v>221</v>
      </c>
      <c r="J52" s="14">
        <v>17739</v>
      </c>
      <c r="K52" s="14"/>
      <c r="L52" s="14">
        <v>0</v>
      </c>
      <c r="M52" s="14"/>
      <c r="N52" s="14"/>
      <c r="O52" s="15"/>
      <c r="P52" s="15"/>
      <c r="Q52" s="15"/>
      <c r="R52" s="14"/>
      <c r="S52" s="122"/>
      <c r="T52" s="122"/>
      <c r="U52" s="122"/>
      <c r="V52" s="134"/>
      <c r="W52" s="134"/>
      <c r="X52" s="134"/>
      <c r="Y52" s="134">
        <v>0</v>
      </c>
      <c r="Z52" s="134"/>
      <c r="AA52" s="134"/>
    </row>
    <row r="53" spans="1:27" s="21" customFormat="1" ht="21">
      <c r="A53" s="16" t="s">
        <v>213</v>
      </c>
      <c r="B53" s="14">
        <v>108260</v>
      </c>
      <c r="C53" s="14">
        <v>101956</v>
      </c>
      <c r="D53" s="14">
        <v>75509</v>
      </c>
      <c r="E53" s="14">
        <v>6047</v>
      </c>
      <c r="F53" s="14">
        <v>16114</v>
      </c>
      <c r="G53" s="14">
        <v>474</v>
      </c>
      <c r="H53" s="14">
        <v>0</v>
      </c>
      <c r="I53" s="14">
        <v>0</v>
      </c>
      <c r="J53" s="14">
        <v>3282</v>
      </c>
      <c r="K53" s="14"/>
      <c r="L53" s="14">
        <v>0</v>
      </c>
      <c r="M53" s="14"/>
      <c r="N53" s="14"/>
      <c r="O53" s="15"/>
      <c r="P53" s="15"/>
      <c r="Q53" s="15"/>
      <c r="R53" s="14"/>
      <c r="S53" s="122"/>
      <c r="T53" s="122"/>
      <c r="U53" s="122"/>
      <c r="V53" s="134"/>
      <c r="W53" s="134"/>
      <c r="X53" s="134"/>
      <c r="Y53" s="134"/>
      <c r="Z53" s="134"/>
      <c r="AA53" s="134"/>
    </row>
    <row r="54" spans="1:27" s="21" customFormat="1" ht="21">
      <c r="A54" s="16" t="s">
        <v>214</v>
      </c>
      <c r="B54" s="20">
        <v>228444</v>
      </c>
      <c r="C54" s="20">
        <v>221218</v>
      </c>
      <c r="D54" s="20">
        <v>170624</v>
      </c>
      <c r="E54" s="20">
        <v>9567</v>
      </c>
      <c r="F54" s="20">
        <v>30645</v>
      </c>
      <c r="G54" s="20">
        <v>4272</v>
      </c>
      <c r="H54" s="20">
        <v>0</v>
      </c>
      <c r="I54" s="20">
        <v>0</v>
      </c>
      <c r="J54" s="20">
        <v>5835</v>
      </c>
      <c r="K54" s="20"/>
      <c r="L54" s="20">
        <v>0</v>
      </c>
      <c r="M54" s="20">
        <v>100</v>
      </c>
      <c r="N54" s="14"/>
      <c r="O54" s="15"/>
      <c r="P54" s="15"/>
      <c r="Q54" s="15"/>
      <c r="R54" s="20"/>
      <c r="S54" s="122"/>
      <c r="T54" s="122"/>
      <c r="U54" s="122"/>
      <c r="V54" s="134"/>
      <c r="W54" s="134"/>
      <c r="X54" s="134"/>
      <c r="Y54" s="134">
        <v>0</v>
      </c>
      <c r="Z54" s="134"/>
      <c r="AA54" s="134"/>
    </row>
    <row r="55" spans="1:27" s="21" customFormat="1" ht="11.25">
      <c r="A55" s="12" t="s">
        <v>215</v>
      </c>
      <c r="B55" s="13">
        <v>1663963</v>
      </c>
      <c r="C55" s="13">
        <v>1658620</v>
      </c>
      <c r="D55" s="13">
        <v>321953</v>
      </c>
      <c r="E55" s="13">
        <v>27221</v>
      </c>
      <c r="F55" s="13">
        <v>57672</v>
      </c>
      <c r="G55" s="13">
        <v>5406</v>
      </c>
      <c r="H55" s="13">
        <v>16320</v>
      </c>
      <c r="I55" s="13">
        <v>57534</v>
      </c>
      <c r="J55" s="13">
        <v>18236</v>
      </c>
      <c r="K55" s="13">
        <v>1114214</v>
      </c>
      <c r="L55" s="13">
        <v>0</v>
      </c>
      <c r="M55" s="13">
        <v>8</v>
      </c>
      <c r="N55" s="14">
        <f aca="true" t="shared" si="17" ref="N55:N68">C55/M55/12</f>
        <v>17277</v>
      </c>
      <c r="O55" s="15"/>
      <c r="P55" s="15"/>
      <c r="Q55" s="15"/>
      <c r="R55" s="13">
        <v>0</v>
      </c>
      <c r="S55" s="27">
        <v>0</v>
      </c>
      <c r="T55" s="27">
        <v>0</v>
      </c>
      <c r="U55" s="27">
        <v>0</v>
      </c>
      <c r="V55" s="27">
        <v>0</v>
      </c>
      <c r="W55" s="135">
        <v>0</v>
      </c>
      <c r="X55" s="135">
        <v>0</v>
      </c>
      <c r="Y55" s="134"/>
      <c r="Z55" s="122"/>
      <c r="AA55" s="134"/>
    </row>
    <row r="56" spans="1:31" ht="11.25">
      <c r="A56" s="12" t="s">
        <v>194</v>
      </c>
      <c r="B56" s="13">
        <v>592374</v>
      </c>
      <c r="C56" s="13">
        <v>584170</v>
      </c>
      <c r="D56" s="13">
        <v>290622</v>
      </c>
      <c r="E56" s="13">
        <v>22904</v>
      </c>
      <c r="F56" s="13">
        <v>52102</v>
      </c>
      <c r="G56" s="13">
        <v>6224</v>
      </c>
      <c r="H56" s="13">
        <v>80847</v>
      </c>
      <c r="I56" s="13">
        <v>65055</v>
      </c>
      <c r="J56" s="13">
        <v>13950</v>
      </c>
      <c r="K56" s="13">
        <v>0</v>
      </c>
      <c r="L56" s="13"/>
      <c r="M56" s="13">
        <v>4</v>
      </c>
      <c r="N56" s="14">
        <f t="shared" si="17"/>
        <v>12170</v>
      </c>
      <c r="O56" s="15"/>
      <c r="P56" s="15"/>
      <c r="Q56" s="15"/>
      <c r="R56" s="13"/>
      <c r="S56" s="27"/>
      <c r="T56" s="27"/>
      <c r="U56" s="27"/>
      <c r="V56" s="27"/>
      <c r="W56" s="27"/>
      <c r="X56" s="27"/>
      <c r="Y56" s="27"/>
      <c r="Z56" s="27"/>
      <c r="AA56" s="27"/>
      <c r="AB56" s="24"/>
      <c r="AC56" s="24"/>
      <c r="AD56" s="24"/>
      <c r="AE56" s="24"/>
    </row>
    <row r="57" spans="1:31" ht="21">
      <c r="A57" s="16" t="s">
        <v>216</v>
      </c>
      <c r="B57" s="14">
        <f aca="true" t="shared" si="18" ref="B57:M57">B55+B56</f>
        <v>2256337</v>
      </c>
      <c r="C57" s="14">
        <f t="shared" si="18"/>
        <v>2242790</v>
      </c>
      <c r="D57" s="14">
        <f t="shared" si="18"/>
        <v>612575</v>
      </c>
      <c r="E57" s="14">
        <f t="shared" si="18"/>
        <v>50125</v>
      </c>
      <c r="F57" s="14">
        <f t="shared" si="18"/>
        <v>109774</v>
      </c>
      <c r="G57" s="14">
        <f t="shared" si="18"/>
        <v>11630</v>
      </c>
      <c r="H57" s="14">
        <f t="shared" si="18"/>
        <v>97167</v>
      </c>
      <c r="I57" s="14">
        <f t="shared" si="18"/>
        <v>122589</v>
      </c>
      <c r="J57" s="14">
        <f t="shared" si="18"/>
        <v>32186</v>
      </c>
      <c r="K57" s="14">
        <f t="shared" si="18"/>
        <v>1114214</v>
      </c>
      <c r="L57" s="14">
        <f t="shared" si="18"/>
        <v>0</v>
      </c>
      <c r="M57" s="14">
        <f t="shared" si="18"/>
        <v>12</v>
      </c>
      <c r="N57" s="14">
        <f t="shared" si="17"/>
        <v>15575</v>
      </c>
      <c r="O57" s="14">
        <f>O55+O56</f>
        <v>0</v>
      </c>
      <c r="P57" s="14">
        <f>P55+P56</f>
        <v>0</v>
      </c>
      <c r="Q57" s="15" t="e">
        <f>H57/#REF!</f>
        <v>#REF!</v>
      </c>
      <c r="R57" s="14">
        <f aca="true" t="shared" si="19" ref="R57:AA57">R55+R56</f>
        <v>0</v>
      </c>
      <c r="S57" s="122">
        <f t="shared" si="19"/>
        <v>0</v>
      </c>
      <c r="T57" s="122">
        <f t="shared" si="19"/>
        <v>0</v>
      </c>
      <c r="U57" s="122">
        <f t="shared" si="19"/>
        <v>0</v>
      </c>
      <c r="V57" s="122">
        <f t="shared" si="19"/>
        <v>0</v>
      </c>
      <c r="W57" s="122">
        <f t="shared" si="19"/>
        <v>0</v>
      </c>
      <c r="X57" s="122">
        <f t="shared" si="19"/>
        <v>0</v>
      </c>
      <c r="Y57" s="122">
        <f t="shared" si="19"/>
        <v>0</v>
      </c>
      <c r="Z57" s="122">
        <f t="shared" si="19"/>
        <v>0</v>
      </c>
      <c r="AA57" s="122">
        <f t="shared" si="19"/>
        <v>0</v>
      </c>
      <c r="AB57" s="24"/>
      <c r="AC57" s="24"/>
      <c r="AD57" s="24"/>
      <c r="AE57" s="24"/>
    </row>
    <row r="58" spans="1:27" ht="11.25">
      <c r="A58" s="12" t="s">
        <v>217</v>
      </c>
      <c r="B58" s="13">
        <v>11276</v>
      </c>
      <c r="C58" s="13">
        <v>10573</v>
      </c>
      <c r="D58" s="13">
        <v>7485</v>
      </c>
      <c r="E58" s="13">
        <v>849</v>
      </c>
      <c r="F58" s="13">
        <v>1424</v>
      </c>
      <c r="G58" s="13">
        <v>204</v>
      </c>
      <c r="H58" s="13"/>
      <c r="I58" s="13"/>
      <c r="J58" s="13"/>
      <c r="K58" s="13"/>
      <c r="L58" s="13">
        <v>0</v>
      </c>
      <c r="M58" s="13">
        <v>4</v>
      </c>
      <c r="N58" s="14">
        <f t="shared" si="17"/>
        <v>220</v>
      </c>
      <c r="O58" s="13"/>
      <c r="P58" s="13"/>
      <c r="Q58" s="17"/>
      <c r="R58" s="13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1.25">
      <c r="A59" s="12" t="s">
        <v>215</v>
      </c>
      <c r="B59" s="13">
        <v>68494</v>
      </c>
      <c r="C59" s="13">
        <v>63237</v>
      </c>
      <c r="D59" s="13">
        <v>50142</v>
      </c>
      <c r="E59" s="13">
        <v>3262</v>
      </c>
      <c r="F59" s="13">
        <v>9007</v>
      </c>
      <c r="G59" s="13">
        <v>827</v>
      </c>
      <c r="H59" s="13"/>
      <c r="I59" s="13"/>
      <c r="J59" s="13"/>
      <c r="K59" s="13"/>
      <c r="L59" s="13"/>
      <c r="M59" s="13">
        <v>20</v>
      </c>
      <c r="N59" s="14">
        <f t="shared" si="17"/>
        <v>263</v>
      </c>
      <c r="O59" s="13"/>
      <c r="P59" s="13"/>
      <c r="Q59" s="17"/>
      <c r="R59" s="13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21">
      <c r="A60" s="16" t="s">
        <v>218</v>
      </c>
      <c r="B60" s="14">
        <f aca="true" t="shared" si="20" ref="B60:M60">B58+B59</f>
        <v>79770</v>
      </c>
      <c r="C60" s="14">
        <f t="shared" si="20"/>
        <v>73810</v>
      </c>
      <c r="D60" s="14">
        <f t="shared" si="20"/>
        <v>57627</v>
      </c>
      <c r="E60" s="14">
        <f t="shared" si="20"/>
        <v>4111</v>
      </c>
      <c r="F60" s="14">
        <f t="shared" si="20"/>
        <v>10431</v>
      </c>
      <c r="G60" s="14">
        <f t="shared" si="20"/>
        <v>1031</v>
      </c>
      <c r="H60" s="14">
        <f t="shared" si="20"/>
        <v>0</v>
      </c>
      <c r="I60" s="14">
        <f t="shared" si="20"/>
        <v>0</v>
      </c>
      <c r="J60" s="14">
        <f t="shared" si="20"/>
        <v>0</v>
      </c>
      <c r="K60" s="14">
        <f t="shared" si="20"/>
        <v>0</v>
      </c>
      <c r="L60" s="14">
        <f t="shared" si="20"/>
        <v>0</v>
      </c>
      <c r="M60" s="14">
        <f t="shared" si="20"/>
        <v>24</v>
      </c>
      <c r="N60" s="14">
        <f t="shared" si="17"/>
        <v>256</v>
      </c>
      <c r="O60" s="14"/>
      <c r="P60" s="14"/>
      <c r="Q60" s="15"/>
      <c r="R60" s="14">
        <f aca="true" t="shared" si="21" ref="R60:AA60">R58+R59</f>
        <v>0</v>
      </c>
      <c r="S60" s="122">
        <f t="shared" si="21"/>
        <v>0</v>
      </c>
      <c r="T60" s="122">
        <f t="shared" si="21"/>
        <v>0</v>
      </c>
      <c r="U60" s="122">
        <f t="shared" si="21"/>
        <v>0</v>
      </c>
      <c r="V60" s="122">
        <f t="shared" si="21"/>
        <v>0</v>
      </c>
      <c r="W60" s="122">
        <f t="shared" si="21"/>
        <v>0</v>
      </c>
      <c r="X60" s="122">
        <f t="shared" si="21"/>
        <v>0</v>
      </c>
      <c r="Y60" s="122">
        <f t="shared" si="21"/>
        <v>0</v>
      </c>
      <c r="Z60" s="122">
        <f t="shared" si="21"/>
        <v>0</v>
      </c>
      <c r="AA60" s="122">
        <f t="shared" si="21"/>
        <v>0</v>
      </c>
    </row>
    <row r="61" spans="1:27" ht="11.25">
      <c r="A61" s="12" t="s">
        <v>219</v>
      </c>
      <c r="B61" s="13">
        <v>1618800</v>
      </c>
      <c r="C61" s="13">
        <v>1588676</v>
      </c>
      <c r="D61" s="13">
        <v>1104521</v>
      </c>
      <c r="E61" s="13">
        <v>88283</v>
      </c>
      <c r="F61" s="13">
        <v>196618</v>
      </c>
      <c r="G61" s="13">
        <v>20893</v>
      </c>
      <c r="H61" s="13">
        <v>39549</v>
      </c>
      <c r="I61" s="13">
        <v>683</v>
      </c>
      <c r="J61" s="13">
        <v>70343</v>
      </c>
      <c r="K61" s="13"/>
      <c r="L61" s="13"/>
      <c r="M61" s="13">
        <f>4602+508</f>
        <v>5110</v>
      </c>
      <c r="N61" s="14">
        <f t="shared" si="17"/>
        <v>26</v>
      </c>
      <c r="O61" s="15"/>
      <c r="P61" s="15"/>
      <c r="Q61" s="15"/>
      <c r="R61" s="13">
        <v>2400</v>
      </c>
      <c r="S61" s="27"/>
      <c r="T61" s="27"/>
      <c r="U61" s="27"/>
      <c r="V61" s="27">
        <v>7483</v>
      </c>
      <c r="W61" s="27"/>
      <c r="X61" s="27"/>
      <c r="Y61" s="27">
        <v>0</v>
      </c>
      <c r="Z61" s="27"/>
      <c r="AA61" s="27"/>
    </row>
    <row r="62" spans="1:27" ht="11.25">
      <c r="A62" s="12" t="s">
        <v>220</v>
      </c>
      <c r="B62" s="13">
        <v>1694920</v>
      </c>
      <c r="C62" s="13">
        <v>1670968</v>
      </c>
      <c r="D62" s="13">
        <v>1139951</v>
      </c>
      <c r="E62" s="13">
        <v>89404</v>
      </c>
      <c r="F62" s="13">
        <v>201671</v>
      </c>
      <c r="G62" s="13">
        <v>21600</v>
      </c>
      <c r="H62" s="13">
        <v>29362</v>
      </c>
      <c r="I62" s="13">
        <v>9999</v>
      </c>
      <c r="J62" s="13">
        <v>63575</v>
      </c>
      <c r="K62" s="13"/>
      <c r="L62" s="13">
        <v>7990</v>
      </c>
      <c r="M62" s="13">
        <f>5606+3067</f>
        <v>8673</v>
      </c>
      <c r="N62" s="14">
        <f t="shared" si="17"/>
        <v>16</v>
      </c>
      <c r="O62" s="15"/>
      <c r="P62" s="15"/>
      <c r="Q62" s="15"/>
      <c r="R62" s="13"/>
      <c r="S62" s="27"/>
      <c r="T62" s="27"/>
      <c r="U62" s="27"/>
      <c r="V62" s="27">
        <v>2770</v>
      </c>
      <c r="W62" s="27"/>
      <c r="X62" s="27"/>
      <c r="Y62" s="27">
        <v>0</v>
      </c>
      <c r="Z62" s="27"/>
      <c r="AA62" s="27"/>
    </row>
    <row r="63" spans="1:27" ht="11.25">
      <c r="A63" s="12" t="s">
        <v>221</v>
      </c>
      <c r="B63" s="13">
        <v>1287167</v>
      </c>
      <c r="C63" s="13">
        <v>1269624</v>
      </c>
      <c r="D63" s="13">
        <v>898157</v>
      </c>
      <c r="E63" s="13">
        <v>70813</v>
      </c>
      <c r="F63" s="13">
        <v>159774</v>
      </c>
      <c r="G63" s="13">
        <v>14503</v>
      </c>
      <c r="H63" s="13">
        <v>24989</v>
      </c>
      <c r="I63" s="13">
        <v>2007</v>
      </c>
      <c r="J63" s="13">
        <v>55349</v>
      </c>
      <c r="K63" s="13"/>
      <c r="L63" s="13">
        <v>0</v>
      </c>
      <c r="M63" s="13">
        <f>4252+2181</f>
        <v>6433</v>
      </c>
      <c r="N63" s="14">
        <f t="shared" si="17"/>
        <v>16</v>
      </c>
      <c r="O63" s="15"/>
      <c r="P63" s="15"/>
      <c r="Q63" s="15"/>
      <c r="R63" s="13"/>
      <c r="S63" s="27"/>
      <c r="T63" s="27"/>
      <c r="U63" s="27"/>
      <c r="V63" s="27">
        <v>1905</v>
      </c>
      <c r="W63" s="27"/>
      <c r="X63" s="27"/>
      <c r="Y63" s="27">
        <v>0</v>
      </c>
      <c r="Z63" s="27"/>
      <c r="AA63" s="27"/>
    </row>
    <row r="64" spans="1:27" ht="21">
      <c r="A64" s="16" t="s">
        <v>222</v>
      </c>
      <c r="B64" s="14">
        <f aca="true" t="shared" si="22" ref="B64:M64">SUM(B61:B63)</f>
        <v>4600887</v>
      </c>
      <c r="C64" s="14">
        <f t="shared" si="22"/>
        <v>4529268</v>
      </c>
      <c r="D64" s="14">
        <f t="shared" si="22"/>
        <v>3142629</v>
      </c>
      <c r="E64" s="14">
        <f t="shared" si="22"/>
        <v>248500</v>
      </c>
      <c r="F64" s="14">
        <f t="shared" si="22"/>
        <v>558063</v>
      </c>
      <c r="G64" s="14">
        <f t="shared" si="22"/>
        <v>56996</v>
      </c>
      <c r="H64" s="14">
        <f t="shared" si="22"/>
        <v>93900</v>
      </c>
      <c r="I64" s="14">
        <f t="shared" si="22"/>
        <v>12689</v>
      </c>
      <c r="J64" s="14">
        <f t="shared" si="22"/>
        <v>189267</v>
      </c>
      <c r="K64" s="14">
        <f t="shared" si="22"/>
        <v>0</v>
      </c>
      <c r="L64" s="14">
        <f t="shared" si="22"/>
        <v>7990</v>
      </c>
      <c r="M64" s="14">
        <f t="shared" si="22"/>
        <v>20216</v>
      </c>
      <c r="N64" s="14">
        <f t="shared" si="17"/>
        <v>19</v>
      </c>
      <c r="O64" s="14">
        <f>SUM(O61:O63)</f>
        <v>0</v>
      </c>
      <c r="P64" s="14">
        <f>SUM(P61:P63)</f>
        <v>0</v>
      </c>
      <c r="Q64" s="15" t="e">
        <f>H64/#REF!</f>
        <v>#REF!</v>
      </c>
      <c r="R64" s="14">
        <f aca="true" t="shared" si="23" ref="R64:AA64">SUM(R61:R63)</f>
        <v>2400</v>
      </c>
      <c r="S64" s="122">
        <f t="shared" si="23"/>
        <v>0</v>
      </c>
      <c r="T64" s="122">
        <f t="shared" si="23"/>
        <v>0</v>
      </c>
      <c r="U64" s="122">
        <f t="shared" si="23"/>
        <v>0</v>
      </c>
      <c r="V64" s="122">
        <f t="shared" si="23"/>
        <v>12158</v>
      </c>
      <c r="W64" s="122">
        <f t="shared" si="23"/>
        <v>0</v>
      </c>
      <c r="X64" s="122">
        <f t="shared" si="23"/>
        <v>0</v>
      </c>
      <c r="Y64" s="122">
        <f t="shared" si="23"/>
        <v>0</v>
      </c>
      <c r="Z64" s="122">
        <f t="shared" si="23"/>
        <v>0</v>
      </c>
      <c r="AA64" s="122">
        <f t="shared" si="23"/>
        <v>0</v>
      </c>
    </row>
    <row r="65" spans="1:27" s="4" customFormat="1" ht="21">
      <c r="A65" s="16" t="s">
        <v>223</v>
      </c>
      <c r="B65" s="14">
        <v>2434699</v>
      </c>
      <c r="C65" s="14">
        <v>2418566</v>
      </c>
      <c r="D65" s="14">
        <v>1528426</v>
      </c>
      <c r="E65" s="14">
        <v>114007</v>
      </c>
      <c r="F65" s="14">
        <v>272650</v>
      </c>
      <c r="G65" s="14">
        <v>26964</v>
      </c>
      <c r="H65" s="14">
        <v>116329</v>
      </c>
      <c r="I65" s="14">
        <v>54640</v>
      </c>
      <c r="J65" s="14">
        <v>99282</v>
      </c>
      <c r="K65" s="14"/>
      <c r="L65" s="14">
        <v>0</v>
      </c>
      <c r="M65" s="14">
        <v>1418</v>
      </c>
      <c r="N65" s="14">
        <f t="shared" si="17"/>
        <v>142</v>
      </c>
      <c r="O65" s="15"/>
      <c r="P65" s="15"/>
      <c r="Q65" s="15"/>
      <c r="R65" s="14"/>
      <c r="S65" s="122">
        <v>63206</v>
      </c>
      <c r="T65" s="122">
        <v>8108</v>
      </c>
      <c r="U65" s="122"/>
      <c r="V65" s="27">
        <v>2950</v>
      </c>
      <c r="W65" s="27"/>
      <c r="X65" s="27">
        <v>8000</v>
      </c>
      <c r="Y65" s="122">
        <v>0</v>
      </c>
      <c r="Z65" s="122"/>
      <c r="AA65" s="122"/>
    </row>
    <row r="66" spans="1:27" ht="11.25">
      <c r="A66" s="12" t="s">
        <v>182</v>
      </c>
      <c r="B66" s="13">
        <v>1339346</v>
      </c>
      <c r="C66" s="13">
        <v>1282218</v>
      </c>
      <c r="D66" s="13">
        <v>731028</v>
      </c>
      <c r="E66" s="13">
        <v>61089</v>
      </c>
      <c r="F66" s="13">
        <v>128378</v>
      </c>
      <c r="G66" s="13">
        <v>11878</v>
      </c>
      <c r="H66" s="13">
        <v>160064</v>
      </c>
      <c r="I66" s="13">
        <v>5219</v>
      </c>
      <c r="J66" s="13">
        <v>42763</v>
      </c>
      <c r="K66" s="13">
        <v>0</v>
      </c>
      <c r="L66" s="13">
        <v>0</v>
      </c>
      <c r="M66" s="13">
        <v>157</v>
      </c>
      <c r="N66" s="14">
        <f t="shared" si="17"/>
        <v>681</v>
      </c>
      <c r="O66" s="15"/>
      <c r="P66" s="15"/>
      <c r="Q66" s="15"/>
      <c r="R66" s="13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1.25">
      <c r="A67" s="12" t="s">
        <v>197</v>
      </c>
      <c r="B67" s="13">
        <v>1012111</v>
      </c>
      <c r="C67" s="13">
        <v>1004845</v>
      </c>
      <c r="D67" s="13">
        <v>600163</v>
      </c>
      <c r="E67" s="13">
        <v>51438</v>
      </c>
      <c r="F67" s="13">
        <v>107208</v>
      </c>
      <c r="G67" s="13">
        <v>10718</v>
      </c>
      <c r="H67" s="13">
        <v>187347</v>
      </c>
      <c r="I67" s="13">
        <v>0</v>
      </c>
      <c r="J67" s="13">
        <v>30316</v>
      </c>
      <c r="K67" s="13">
        <v>0</v>
      </c>
      <c r="L67" s="13">
        <v>0</v>
      </c>
      <c r="M67" s="13">
        <v>125</v>
      </c>
      <c r="N67" s="14">
        <f t="shared" si="17"/>
        <v>670</v>
      </c>
      <c r="O67" s="15"/>
      <c r="P67" s="15"/>
      <c r="Q67" s="15"/>
      <c r="R67" s="13"/>
      <c r="S67" s="27"/>
      <c r="T67" s="27"/>
      <c r="U67" s="27"/>
      <c r="V67" s="27"/>
      <c r="W67" s="27"/>
      <c r="X67" s="27"/>
      <c r="Y67" s="27">
        <v>0</v>
      </c>
      <c r="Z67" s="27"/>
      <c r="AA67" s="27"/>
    </row>
    <row r="68" spans="1:27" ht="21">
      <c r="A68" s="16" t="s">
        <v>224</v>
      </c>
      <c r="B68" s="14">
        <f aca="true" t="shared" si="24" ref="B68:M68">SUM(B66:B67)</f>
        <v>2351457</v>
      </c>
      <c r="C68" s="14">
        <f t="shared" si="24"/>
        <v>2287063</v>
      </c>
      <c r="D68" s="14">
        <f t="shared" si="24"/>
        <v>1331191</v>
      </c>
      <c r="E68" s="14">
        <f t="shared" si="24"/>
        <v>112527</v>
      </c>
      <c r="F68" s="14">
        <f t="shared" si="24"/>
        <v>235586</v>
      </c>
      <c r="G68" s="14">
        <f t="shared" si="24"/>
        <v>22596</v>
      </c>
      <c r="H68" s="14">
        <f t="shared" si="24"/>
        <v>347411</v>
      </c>
      <c r="I68" s="14">
        <f t="shared" si="24"/>
        <v>5219</v>
      </c>
      <c r="J68" s="14">
        <f t="shared" si="24"/>
        <v>73079</v>
      </c>
      <c r="K68" s="14">
        <f t="shared" si="24"/>
        <v>0</v>
      </c>
      <c r="L68" s="14">
        <f t="shared" si="24"/>
        <v>0</v>
      </c>
      <c r="M68" s="14">
        <f t="shared" si="24"/>
        <v>282</v>
      </c>
      <c r="N68" s="14">
        <f t="shared" si="17"/>
        <v>676</v>
      </c>
      <c r="O68" s="14">
        <f>SUM(O66:O67)</f>
        <v>0</v>
      </c>
      <c r="P68" s="14">
        <f>SUM(P66:P67)</f>
        <v>0</v>
      </c>
      <c r="Q68" s="15" t="e">
        <f>H68/#REF!</f>
        <v>#REF!</v>
      </c>
      <c r="R68" s="14">
        <f aca="true" t="shared" si="25" ref="R68:AA68">SUM(R66:R67)</f>
        <v>0</v>
      </c>
      <c r="S68" s="122">
        <f t="shared" si="25"/>
        <v>0</v>
      </c>
      <c r="T68" s="122">
        <f t="shared" si="25"/>
        <v>0</v>
      </c>
      <c r="U68" s="122">
        <f t="shared" si="25"/>
        <v>0</v>
      </c>
      <c r="V68" s="122">
        <f t="shared" si="25"/>
        <v>0</v>
      </c>
      <c r="W68" s="122">
        <f t="shared" si="25"/>
        <v>0</v>
      </c>
      <c r="X68" s="122">
        <f t="shared" si="25"/>
        <v>0</v>
      </c>
      <c r="Y68" s="122">
        <f t="shared" si="25"/>
        <v>0</v>
      </c>
      <c r="Z68" s="122">
        <f t="shared" si="25"/>
        <v>0</v>
      </c>
      <c r="AA68" s="122">
        <f t="shared" si="25"/>
        <v>0</v>
      </c>
    </row>
    <row r="69" spans="1:27" ht="21">
      <c r="A69" s="16" t="s">
        <v>225</v>
      </c>
      <c r="B69" s="14">
        <v>426702</v>
      </c>
      <c r="C69" s="14">
        <v>421339</v>
      </c>
      <c r="D69" s="14">
        <v>318134</v>
      </c>
      <c r="E69" s="14">
        <v>24107</v>
      </c>
      <c r="F69" s="14">
        <v>57485</v>
      </c>
      <c r="G69" s="14">
        <v>6860</v>
      </c>
      <c r="H69" s="14"/>
      <c r="I69" s="14"/>
      <c r="J69" s="14">
        <v>12441</v>
      </c>
      <c r="K69" s="14">
        <v>0</v>
      </c>
      <c r="L69" s="14">
        <v>0</v>
      </c>
      <c r="M69" s="14"/>
      <c r="N69" s="14"/>
      <c r="O69" s="15"/>
      <c r="P69" s="15"/>
      <c r="Q69" s="15"/>
      <c r="R69" s="14"/>
      <c r="S69" s="122"/>
      <c r="T69" s="122"/>
      <c r="U69" s="122"/>
      <c r="V69" s="122"/>
      <c r="W69" s="122"/>
      <c r="X69" s="122"/>
      <c r="Y69" s="27">
        <v>0</v>
      </c>
      <c r="Z69" s="27"/>
      <c r="AA69" s="27"/>
    </row>
    <row r="70" spans="1:27" ht="11.25">
      <c r="A70" s="16" t="s">
        <v>226</v>
      </c>
      <c r="B70" s="7">
        <f aca="true" t="shared" si="26" ref="B70:AA70">B8+B16+B30+B33+B45+B46+B50+B51+B52+B54+B57+B64+B65+B68+B69+B53+B60+B12+B10</f>
        <v>108089245</v>
      </c>
      <c r="C70" s="7">
        <f t="shared" si="26"/>
        <v>106816762</v>
      </c>
      <c r="D70" s="7">
        <f t="shared" si="26"/>
        <v>72732835</v>
      </c>
      <c r="E70" s="7">
        <f t="shared" si="26"/>
        <v>5782293</v>
      </c>
      <c r="F70" s="7">
        <f t="shared" si="26"/>
        <v>13045622</v>
      </c>
      <c r="G70" s="7">
        <f t="shared" si="26"/>
        <v>1307509</v>
      </c>
      <c r="H70" s="7">
        <f t="shared" si="26"/>
        <v>4309109</v>
      </c>
      <c r="I70" s="7">
        <f t="shared" si="26"/>
        <v>942368</v>
      </c>
      <c r="J70" s="7">
        <f t="shared" si="26"/>
        <v>4043907</v>
      </c>
      <c r="K70" s="7">
        <f t="shared" si="26"/>
        <v>1164912</v>
      </c>
      <c r="L70" s="7">
        <f t="shared" si="26"/>
        <v>20204</v>
      </c>
      <c r="M70" s="7">
        <f t="shared" si="26"/>
        <v>31367</v>
      </c>
      <c r="N70" s="7">
        <f t="shared" si="26"/>
        <v>35864</v>
      </c>
      <c r="O70" s="7">
        <f t="shared" si="26"/>
        <v>0</v>
      </c>
      <c r="P70" s="7">
        <f t="shared" si="26"/>
        <v>0</v>
      </c>
      <c r="Q70" s="7" t="e">
        <f t="shared" si="26"/>
        <v>#REF!</v>
      </c>
      <c r="R70" s="7">
        <f t="shared" si="26"/>
        <v>132178</v>
      </c>
      <c r="S70" s="122">
        <f t="shared" si="26"/>
        <v>273389</v>
      </c>
      <c r="T70" s="122">
        <f t="shared" si="26"/>
        <v>73149</v>
      </c>
      <c r="U70" s="122">
        <f t="shared" si="26"/>
        <v>279344</v>
      </c>
      <c r="V70" s="122">
        <f t="shared" si="26"/>
        <v>26693</v>
      </c>
      <c r="W70" s="122">
        <f t="shared" si="26"/>
        <v>241272</v>
      </c>
      <c r="X70" s="122">
        <f t="shared" si="26"/>
        <v>119463</v>
      </c>
      <c r="Y70" s="122">
        <f t="shared" si="26"/>
        <v>468</v>
      </c>
      <c r="Z70" s="122">
        <f t="shared" si="26"/>
        <v>80591</v>
      </c>
      <c r="AA70" s="122">
        <f t="shared" si="26"/>
        <v>3000</v>
      </c>
    </row>
  </sheetData>
  <sheetProtection/>
  <printOptions/>
  <pageMargins left="0.5511811023622047" right="0.5511811023622047" top="0.5905511811023623" bottom="0.5905511811023623" header="0.1968503937007874" footer="0.1968503937007874"/>
  <pageSetup horizontalDpi="600" verticalDpi="6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6"/>
  <sheetViews>
    <sheetView workbookViewId="0" topLeftCell="A1">
      <pane xSplit="1" ySplit="6" topLeftCell="B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K2"/>
    </sheetView>
  </sheetViews>
  <sheetFormatPr defaultColWidth="9.00390625" defaultRowHeight="12.75"/>
  <cols>
    <col min="1" max="1" width="27.00390625" style="1" customWidth="1"/>
    <col min="2" max="2" width="8.125" style="1" customWidth="1"/>
    <col min="3" max="3" width="10.00390625" style="1" customWidth="1"/>
    <col min="4" max="4" width="8.125" style="55" customWidth="1"/>
    <col min="5" max="5" width="7.00390625" style="1" customWidth="1"/>
    <col min="6" max="6" width="6.375" style="1" customWidth="1"/>
    <col min="7" max="7" width="6.2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125" style="1" customWidth="1"/>
    <col min="12" max="12" width="9.75390625" style="1" hidden="1" customWidth="1"/>
    <col min="13" max="13" width="7.875" style="1" hidden="1" customWidth="1"/>
    <col min="14" max="14" width="9.25390625" style="1" hidden="1" customWidth="1"/>
    <col min="15" max="15" width="6.875" style="1" hidden="1" customWidth="1"/>
    <col min="16" max="16" width="8.25390625" style="1" hidden="1" customWidth="1"/>
    <col min="17" max="17" width="5.75390625" style="1" hidden="1" customWidth="1"/>
    <col min="18" max="18" width="8.75390625" style="1" hidden="1" customWidth="1"/>
    <col min="19" max="19" width="9.00390625" style="1" hidden="1" customWidth="1"/>
    <col min="20" max="20" width="9.375" style="1" hidden="1" customWidth="1"/>
    <col min="21" max="21" width="9.75390625" style="1" customWidth="1"/>
    <col min="22" max="22" width="9.125" style="1" customWidth="1"/>
    <col min="23" max="23" width="9.00390625" style="1" customWidth="1"/>
    <col min="24" max="27" width="10.375" style="1" customWidth="1"/>
    <col min="28" max="28" width="9.875" style="1" customWidth="1"/>
    <col min="29" max="29" width="8.625" style="1" customWidth="1"/>
    <col min="30" max="30" width="10.25390625" style="1" customWidth="1"/>
    <col min="31" max="16384" width="9.125" style="1" customWidth="1"/>
  </cols>
  <sheetData>
    <row r="1" ht="12.75" customHeight="1">
      <c r="K1" s="132" t="s">
        <v>320</v>
      </c>
    </row>
    <row r="2" spans="1:44" ht="26.25" customHeight="1">
      <c r="A2" s="167" t="s">
        <v>321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 ht="11.25">
      <c r="A3" s="2"/>
      <c r="B3" s="28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8" customFormat="1" ht="11.25">
      <c r="A4" s="179" t="s">
        <v>268</v>
      </c>
      <c r="B4" s="164" t="s">
        <v>304</v>
      </c>
      <c r="C4" s="164" t="s">
        <v>305</v>
      </c>
      <c r="D4" s="182" t="s">
        <v>269</v>
      </c>
      <c r="E4" s="183"/>
      <c r="F4" s="183"/>
      <c r="G4" s="183"/>
      <c r="H4" s="183"/>
      <c r="I4" s="183"/>
      <c r="J4" s="183"/>
      <c r="K4" s="184"/>
      <c r="L4" s="30" t="s">
        <v>270</v>
      </c>
      <c r="M4" s="30"/>
      <c r="N4" s="176" t="s">
        <v>271</v>
      </c>
      <c r="O4" s="176"/>
      <c r="P4" s="176"/>
      <c r="Q4" s="176"/>
      <c r="R4" s="176"/>
      <c r="S4" s="176"/>
      <c r="T4" s="30" t="s">
        <v>2</v>
      </c>
      <c r="U4" s="31"/>
      <c r="V4" s="31"/>
      <c r="W4" s="31"/>
      <c r="X4" s="32"/>
      <c r="Y4" s="32"/>
      <c r="Z4" s="32"/>
      <c r="AA4" s="32"/>
      <c r="AB4" s="34"/>
      <c r="AC4" s="31"/>
      <c r="AD4" s="31"/>
      <c r="AE4" s="136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44" s="138" customFormat="1" ht="11.25">
      <c r="A5" s="180"/>
      <c r="B5" s="165"/>
      <c r="C5" s="165"/>
      <c r="D5" s="176" t="s">
        <v>307</v>
      </c>
      <c r="E5" s="176"/>
      <c r="F5" s="176"/>
      <c r="G5" s="176"/>
      <c r="H5" s="176"/>
      <c r="I5" s="177" t="s">
        <v>272</v>
      </c>
      <c r="J5" s="177" t="s">
        <v>273</v>
      </c>
      <c r="K5" s="177" t="s">
        <v>226</v>
      </c>
      <c r="L5" s="30"/>
      <c r="M5" s="176" t="s">
        <v>274</v>
      </c>
      <c r="N5" s="176"/>
      <c r="O5" s="176"/>
      <c r="P5" s="176"/>
      <c r="Q5" s="176"/>
      <c r="R5" s="176"/>
      <c r="S5" s="33" t="s">
        <v>275</v>
      </c>
      <c r="T5" s="30"/>
      <c r="U5" s="34"/>
      <c r="V5" s="34"/>
      <c r="W5" s="34"/>
      <c r="X5" s="34"/>
      <c r="Y5" s="34"/>
      <c r="Z5" s="34"/>
      <c r="AA5" s="34"/>
      <c r="AB5" s="34"/>
      <c r="AC5" s="34"/>
      <c r="AD5" s="32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</row>
    <row r="6" spans="1:44" s="138" customFormat="1" ht="33" customHeight="1">
      <c r="A6" s="163"/>
      <c r="B6" s="181"/>
      <c r="C6" s="181"/>
      <c r="D6" s="139" t="s">
        <v>306</v>
      </c>
      <c r="E6" s="30" t="s">
        <v>276</v>
      </c>
      <c r="F6" s="30" t="s">
        <v>277</v>
      </c>
      <c r="G6" s="30" t="s">
        <v>278</v>
      </c>
      <c r="H6" s="30" t="s">
        <v>279</v>
      </c>
      <c r="I6" s="178"/>
      <c r="J6" s="178"/>
      <c r="K6" s="178"/>
      <c r="L6" s="140" t="s">
        <v>168</v>
      </c>
      <c r="M6" s="141" t="s">
        <v>280</v>
      </c>
      <c r="N6" s="141" t="s">
        <v>281</v>
      </c>
      <c r="O6" s="141" t="s">
        <v>282</v>
      </c>
      <c r="P6" s="141" t="s">
        <v>283</v>
      </c>
      <c r="Q6" s="141" t="s">
        <v>284</v>
      </c>
      <c r="R6" s="141" t="s">
        <v>285</v>
      </c>
      <c r="S6" s="33" t="s">
        <v>286</v>
      </c>
      <c r="T6" s="30"/>
      <c r="U6" s="32"/>
      <c r="V6" s="32"/>
      <c r="W6" s="34"/>
      <c r="X6" s="32"/>
      <c r="Y6" s="32"/>
      <c r="Z6" s="32"/>
      <c r="AA6" s="32"/>
      <c r="AB6" s="32"/>
      <c r="AC6" s="32"/>
      <c r="AD6" s="32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ht="11.25">
      <c r="A7" s="35" t="s">
        <v>175</v>
      </c>
      <c r="B7" s="36">
        <v>20</v>
      </c>
      <c r="C7" s="37">
        <v>4</v>
      </c>
      <c r="D7" s="38">
        <f>E7+F7+G7+H7</f>
        <v>10.33</v>
      </c>
      <c r="E7" s="37">
        <v>0</v>
      </c>
      <c r="F7" s="37">
        <v>0.25</v>
      </c>
      <c r="G7" s="37">
        <v>3.3</v>
      </c>
      <c r="H7" s="37">
        <v>6.78</v>
      </c>
      <c r="I7" s="37">
        <v>0</v>
      </c>
      <c r="J7" s="37">
        <v>2.1</v>
      </c>
      <c r="K7" s="38">
        <f>J7+I7+D7</f>
        <v>12.43</v>
      </c>
      <c r="L7" s="26"/>
      <c r="M7" s="26"/>
      <c r="N7" s="26"/>
      <c r="O7" s="39"/>
      <c r="P7" s="39"/>
      <c r="Q7" s="39"/>
      <c r="R7" s="39"/>
      <c r="S7" s="39"/>
      <c r="T7" s="39"/>
      <c r="U7" s="40"/>
      <c r="V7" s="40"/>
      <c r="W7" s="41"/>
      <c r="X7" s="40"/>
      <c r="Y7" s="40"/>
      <c r="Z7" s="40"/>
      <c r="AA7" s="40"/>
      <c r="AB7" s="40"/>
      <c r="AC7" s="40"/>
      <c r="AD7" s="40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28"/>
      <c r="AQ7" s="28"/>
      <c r="AR7" s="28"/>
    </row>
    <row r="8" spans="1:44" ht="11.25">
      <c r="A8" s="35" t="s">
        <v>176</v>
      </c>
      <c r="B8" s="36">
        <v>175</v>
      </c>
      <c r="C8" s="37">
        <v>21</v>
      </c>
      <c r="D8" s="38">
        <f>E8+F8+G8+H8</f>
        <v>46.91</v>
      </c>
      <c r="E8" s="37">
        <v>0.31</v>
      </c>
      <c r="F8" s="37">
        <v>5.63</v>
      </c>
      <c r="G8" s="37">
        <v>12.12</v>
      </c>
      <c r="H8" s="37">
        <v>28.85</v>
      </c>
      <c r="I8" s="37">
        <v>3</v>
      </c>
      <c r="J8" s="37">
        <v>9.75</v>
      </c>
      <c r="K8" s="38">
        <f>J8+I8+D8</f>
        <v>59.66</v>
      </c>
      <c r="L8" s="26"/>
      <c r="M8" s="26"/>
      <c r="N8" s="26"/>
      <c r="O8" s="39"/>
      <c r="P8" s="39"/>
      <c r="Q8" s="39"/>
      <c r="R8" s="39"/>
      <c r="S8" s="39"/>
      <c r="T8" s="39"/>
      <c r="U8" s="40"/>
      <c r="V8" s="40"/>
      <c r="W8" s="41"/>
      <c r="X8" s="40"/>
      <c r="Y8" s="40"/>
      <c r="Z8" s="40"/>
      <c r="AA8" s="40"/>
      <c r="AB8" s="40"/>
      <c r="AC8" s="40"/>
      <c r="AD8" s="40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28"/>
      <c r="AQ8" s="28"/>
      <c r="AR8" s="28"/>
    </row>
    <row r="9" spans="1:44" ht="11.25">
      <c r="A9" s="35" t="s">
        <v>174</v>
      </c>
      <c r="B9" s="36">
        <v>64</v>
      </c>
      <c r="C9" s="37">
        <v>12</v>
      </c>
      <c r="D9" s="38">
        <f>E9+F9+G9+H9</f>
        <v>36.9</v>
      </c>
      <c r="E9" s="37">
        <v>1.74</v>
      </c>
      <c r="F9" s="37">
        <v>10.17</v>
      </c>
      <c r="G9" s="37">
        <v>13.34</v>
      </c>
      <c r="H9" s="37">
        <v>11.65</v>
      </c>
      <c r="I9" s="37">
        <v>12.75</v>
      </c>
      <c r="J9" s="37">
        <v>2.5</v>
      </c>
      <c r="K9" s="38">
        <f>J9+I9+D9</f>
        <v>52.15</v>
      </c>
      <c r="L9" s="26"/>
      <c r="M9" s="26"/>
      <c r="N9" s="26"/>
      <c r="O9" s="39"/>
      <c r="P9" s="39"/>
      <c r="Q9" s="39"/>
      <c r="R9" s="39"/>
      <c r="S9" s="39"/>
      <c r="T9" s="39"/>
      <c r="U9" s="40"/>
      <c r="V9" s="40"/>
      <c r="W9" s="41"/>
      <c r="X9" s="40"/>
      <c r="Y9" s="40"/>
      <c r="Z9" s="40"/>
      <c r="AA9" s="40"/>
      <c r="AB9" s="40"/>
      <c r="AC9" s="40"/>
      <c r="AD9" s="40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28"/>
      <c r="AQ9" s="28"/>
      <c r="AR9" s="28"/>
    </row>
    <row r="10" spans="1:44" ht="11.25">
      <c r="A10" s="43" t="s">
        <v>287</v>
      </c>
      <c r="B10" s="44">
        <f aca="true" t="shared" si="0" ref="B10:T10">SUM(B7:B9)</f>
        <v>259</v>
      </c>
      <c r="C10" s="44">
        <f t="shared" si="0"/>
        <v>37</v>
      </c>
      <c r="D10" s="44">
        <f t="shared" si="0"/>
        <v>94.14</v>
      </c>
      <c r="E10" s="44">
        <f t="shared" si="0"/>
        <v>2.05</v>
      </c>
      <c r="F10" s="44">
        <f t="shared" si="0"/>
        <v>16.05</v>
      </c>
      <c r="G10" s="44">
        <f t="shared" si="0"/>
        <v>28.76</v>
      </c>
      <c r="H10" s="44">
        <f t="shared" si="0"/>
        <v>47.28</v>
      </c>
      <c r="I10" s="44">
        <f t="shared" si="0"/>
        <v>15.75</v>
      </c>
      <c r="J10" s="44">
        <f t="shared" si="0"/>
        <v>14.35</v>
      </c>
      <c r="K10" s="44">
        <f t="shared" si="0"/>
        <v>124.24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0"/>
      <c r="V10" s="40"/>
      <c r="W10" s="41"/>
      <c r="X10" s="40"/>
      <c r="Y10" s="40"/>
      <c r="Z10" s="40"/>
      <c r="AA10" s="40"/>
      <c r="AB10" s="40"/>
      <c r="AC10" s="40"/>
      <c r="AD10" s="40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28"/>
      <c r="AQ10" s="28"/>
      <c r="AR10" s="28"/>
    </row>
    <row r="11" spans="1:44" ht="11.25">
      <c r="A11" s="45" t="s">
        <v>288</v>
      </c>
      <c r="B11" s="44">
        <v>14</v>
      </c>
      <c r="C11" s="44">
        <v>2</v>
      </c>
      <c r="D11" s="38">
        <f>E11+F11+G11+H11</f>
        <v>3.58</v>
      </c>
      <c r="E11" s="44">
        <v>0.03</v>
      </c>
      <c r="F11" s="44">
        <v>0.2</v>
      </c>
      <c r="G11" s="44">
        <v>1.33</v>
      </c>
      <c r="H11" s="44">
        <v>2.02</v>
      </c>
      <c r="I11" s="44">
        <v>0</v>
      </c>
      <c r="J11" s="44">
        <v>2</v>
      </c>
      <c r="K11" s="38">
        <f>J11+I11+D11</f>
        <v>5.58</v>
      </c>
      <c r="L11" s="44"/>
      <c r="M11" s="44"/>
      <c r="N11" s="44"/>
      <c r="O11" s="44"/>
      <c r="P11" s="44"/>
      <c r="Q11" s="44"/>
      <c r="R11" s="44"/>
      <c r="S11" s="44"/>
      <c r="T11" s="44"/>
      <c r="U11" s="40"/>
      <c r="V11" s="40"/>
      <c r="W11" s="41"/>
      <c r="X11" s="40"/>
      <c r="Y11" s="40"/>
      <c r="Z11" s="40"/>
      <c r="AA11" s="40"/>
      <c r="AB11" s="40"/>
      <c r="AC11" s="40"/>
      <c r="AD11" s="40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28"/>
      <c r="AQ11" s="28"/>
      <c r="AR11" s="28"/>
    </row>
    <row r="12" spans="1:44" ht="11.25">
      <c r="A12" s="45" t="s">
        <v>289</v>
      </c>
      <c r="B12" s="44">
        <v>9</v>
      </c>
      <c r="C12" s="44">
        <v>1</v>
      </c>
      <c r="D12" s="38">
        <f>E12+F12+G12+H12</f>
        <v>8.7</v>
      </c>
      <c r="E12" s="44">
        <v>0</v>
      </c>
      <c r="F12" s="44">
        <v>5.72</v>
      </c>
      <c r="G12" s="44">
        <v>1.57</v>
      </c>
      <c r="H12" s="44">
        <v>1.41</v>
      </c>
      <c r="I12" s="44">
        <v>0</v>
      </c>
      <c r="J12" s="44">
        <v>0</v>
      </c>
      <c r="K12" s="38">
        <f>J12+I12+D12</f>
        <v>8.7</v>
      </c>
      <c r="L12" s="44"/>
      <c r="M12" s="44"/>
      <c r="N12" s="44"/>
      <c r="O12" s="44"/>
      <c r="P12" s="44"/>
      <c r="Q12" s="44"/>
      <c r="R12" s="44"/>
      <c r="S12" s="44"/>
      <c r="T12" s="44"/>
      <c r="U12" s="40"/>
      <c r="V12" s="40"/>
      <c r="W12" s="41"/>
      <c r="X12" s="40"/>
      <c r="Y12" s="40"/>
      <c r="Z12" s="40"/>
      <c r="AA12" s="40"/>
      <c r="AB12" s="40"/>
      <c r="AC12" s="40"/>
      <c r="AD12" s="40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28"/>
      <c r="AQ12" s="28"/>
      <c r="AR12" s="28"/>
    </row>
    <row r="13" spans="1:44" ht="11.25">
      <c r="A13" s="35" t="s">
        <v>175</v>
      </c>
      <c r="B13" s="46">
        <v>6</v>
      </c>
      <c r="C13" s="47">
        <v>2</v>
      </c>
      <c r="D13" s="38">
        <f>E13+F13+G13+H13</f>
        <v>5.39</v>
      </c>
      <c r="E13" s="37">
        <v>0</v>
      </c>
      <c r="F13" s="37">
        <v>0.07</v>
      </c>
      <c r="G13" s="37">
        <v>1.64</v>
      </c>
      <c r="H13" s="37">
        <v>3.68</v>
      </c>
      <c r="I13" s="37">
        <v>1</v>
      </c>
      <c r="J13" s="37">
        <v>0.75</v>
      </c>
      <c r="K13" s="38">
        <f>J13+I13+D13</f>
        <v>7.14</v>
      </c>
      <c r="L13" s="48"/>
      <c r="M13" s="47"/>
      <c r="N13" s="47"/>
      <c r="O13" s="47"/>
      <c r="P13" s="47"/>
      <c r="Q13" s="47"/>
      <c r="R13" s="47"/>
      <c r="S13" s="47"/>
      <c r="T13" s="39"/>
      <c r="U13" s="40"/>
      <c r="V13" s="40"/>
      <c r="W13" s="41"/>
      <c r="X13" s="40"/>
      <c r="Y13" s="40"/>
      <c r="Z13" s="40"/>
      <c r="AA13" s="40"/>
      <c r="AB13" s="40"/>
      <c r="AC13" s="40"/>
      <c r="AD13" s="40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28"/>
      <c r="AQ13" s="28"/>
      <c r="AR13" s="28"/>
    </row>
    <row r="14" spans="1:44" ht="11.25">
      <c r="A14" s="35" t="s">
        <v>176</v>
      </c>
      <c r="B14" s="36">
        <v>75</v>
      </c>
      <c r="C14" s="37">
        <v>9</v>
      </c>
      <c r="D14" s="38">
        <f>E14+F14+G14+H14</f>
        <v>27.15</v>
      </c>
      <c r="E14" s="37">
        <v>0.76</v>
      </c>
      <c r="F14" s="37">
        <v>2.17</v>
      </c>
      <c r="G14" s="37">
        <v>3.76</v>
      </c>
      <c r="H14" s="37">
        <v>20.46</v>
      </c>
      <c r="I14" s="37">
        <v>2.75</v>
      </c>
      <c r="J14" s="37">
        <v>5.25</v>
      </c>
      <c r="K14" s="38">
        <f>J14+I14+D14</f>
        <v>35.15</v>
      </c>
      <c r="L14" s="26"/>
      <c r="M14" s="26"/>
      <c r="N14" s="26"/>
      <c r="O14" s="39"/>
      <c r="P14" s="39"/>
      <c r="Q14" s="39"/>
      <c r="R14" s="39"/>
      <c r="S14" s="39"/>
      <c r="T14" s="39"/>
      <c r="U14" s="40"/>
      <c r="V14" s="40"/>
      <c r="W14" s="41"/>
      <c r="X14" s="40"/>
      <c r="Y14" s="40"/>
      <c r="Z14" s="40"/>
      <c r="AA14" s="40"/>
      <c r="AB14" s="40"/>
      <c r="AC14" s="40"/>
      <c r="AD14" s="40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28"/>
      <c r="AQ14" s="28"/>
      <c r="AR14" s="28"/>
    </row>
    <row r="15" spans="1:44" ht="11.25">
      <c r="A15" s="35" t="s">
        <v>174</v>
      </c>
      <c r="B15" s="36">
        <v>22</v>
      </c>
      <c r="C15" s="37">
        <v>4</v>
      </c>
      <c r="D15" s="38">
        <f>E15+F15+G15+H15</f>
        <v>11.74</v>
      </c>
      <c r="E15" s="37">
        <v>0.16</v>
      </c>
      <c r="F15" s="37">
        <v>0.75</v>
      </c>
      <c r="G15" s="37">
        <v>3.85</v>
      </c>
      <c r="H15" s="37">
        <v>6.98</v>
      </c>
      <c r="I15" s="37">
        <v>1</v>
      </c>
      <c r="J15" s="37">
        <v>2.5</v>
      </c>
      <c r="K15" s="38">
        <f>J15+I15+D15</f>
        <v>15.24</v>
      </c>
      <c r="L15" s="26"/>
      <c r="M15" s="26"/>
      <c r="N15" s="26"/>
      <c r="O15" s="39"/>
      <c r="P15" s="39"/>
      <c r="Q15" s="39"/>
      <c r="R15" s="39"/>
      <c r="S15" s="39"/>
      <c r="T15" s="39"/>
      <c r="U15" s="40"/>
      <c r="V15" s="40"/>
      <c r="W15" s="41"/>
      <c r="X15" s="40"/>
      <c r="Y15" s="40"/>
      <c r="Z15" s="40"/>
      <c r="AA15" s="40"/>
      <c r="AB15" s="40"/>
      <c r="AC15" s="40"/>
      <c r="AD15" s="40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28"/>
      <c r="AQ15" s="28"/>
      <c r="AR15" s="28"/>
    </row>
    <row r="16" spans="1:44" ht="11.25">
      <c r="A16" s="43" t="s">
        <v>179</v>
      </c>
      <c r="B16" s="44">
        <f aca="true" t="shared" si="1" ref="B16:T16">SUM(B13:B15)</f>
        <v>103</v>
      </c>
      <c r="C16" s="44">
        <f t="shared" si="1"/>
        <v>15</v>
      </c>
      <c r="D16" s="44">
        <f t="shared" si="1"/>
        <v>44.28</v>
      </c>
      <c r="E16" s="44">
        <f t="shared" si="1"/>
        <v>0.92</v>
      </c>
      <c r="F16" s="44">
        <f t="shared" si="1"/>
        <v>2.99</v>
      </c>
      <c r="G16" s="44">
        <f t="shared" si="1"/>
        <v>9.25</v>
      </c>
      <c r="H16" s="44">
        <f t="shared" si="1"/>
        <v>31.12</v>
      </c>
      <c r="I16" s="44">
        <f t="shared" si="1"/>
        <v>4.75</v>
      </c>
      <c r="J16" s="44">
        <f t="shared" si="1"/>
        <v>8.5</v>
      </c>
      <c r="K16" s="44">
        <f t="shared" si="1"/>
        <v>57.53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4">
        <f t="shared" si="1"/>
        <v>0</v>
      </c>
      <c r="R16" s="44">
        <f t="shared" si="1"/>
        <v>0</v>
      </c>
      <c r="S16" s="44">
        <f t="shared" si="1"/>
        <v>0</v>
      </c>
      <c r="T16" s="44">
        <f t="shared" si="1"/>
        <v>0</v>
      </c>
      <c r="U16" s="40"/>
      <c r="V16" s="40"/>
      <c r="W16" s="41"/>
      <c r="X16" s="40"/>
      <c r="Y16" s="40"/>
      <c r="Z16" s="40"/>
      <c r="AA16" s="40"/>
      <c r="AB16" s="40"/>
      <c r="AC16" s="40"/>
      <c r="AD16" s="40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28"/>
      <c r="AQ16" s="28"/>
      <c r="AR16" s="28"/>
    </row>
    <row r="17" spans="1:44" ht="11.25">
      <c r="A17" s="35" t="s">
        <v>180</v>
      </c>
      <c r="B17" s="36">
        <v>451</v>
      </c>
      <c r="C17" s="37">
        <v>15</v>
      </c>
      <c r="D17" s="38">
        <f aca="true" t="shared" si="2" ref="D17:D29">E17+F17+G17+H17</f>
        <v>47.42</v>
      </c>
      <c r="E17" s="37">
        <v>0.45</v>
      </c>
      <c r="F17" s="37">
        <v>5.52</v>
      </c>
      <c r="G17" s="37">
        <v>10.1</v>
      </c>
      <c r="H17" s="37">
        <v>31.35</v>
      </c>
      <c r="I17" s="37">
        <v>6.8</v>
      </c>
      <c r="J17" s="37">
        <v>12.03</v>
      </c>
      <c r="K17" s="38">
        <f aca="true" t="shared" si="3" ref="K17:K29">J17+I17+D17</f>
        <v>66.25</v>
      </c>
      <c r="L17" s="26"/>
      <c r="M17" s="26"/>
      <c r="N17" s="26"/>
      <c r="O17" s="39"/>
      <c r="P17" s="39"/>
      <c r="Q17" s="39"/>
      <c r="R17" s="39"/>
      <c r="S17" s="39"/>
      <c r="T17" s="39"/>
      <c r="U17" s="40"/>
      <c r="V17" s="40"/>
      <c r="W17" s="41"/>
      <c r="X17" s="40"/>
      <c r="Y17" s="40"/>
      <c r="Z17" s="40"/>
      <c r="AA17" s="40"/>
      <c r="AB17" s="40"/>
      <c r="AC17" s="40"/>
      <c r="AD17" s="40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28"/>
      <c r="AQ17" s="28"/>
      <c r="AR17" s="28"/>
    </row>
    <row r="18" spans="1:44" ht="11.25">
      <c r="A18" s="35" t="s">
        <v>181</v>
      </c>
      <c r="B18" s="36">
        <v>595</v>
      </c>
      <c r="C18" s="47">
        <v>18</v>
      </c>
      <c r="D18" s="38">
        <f t="shared" si="2"/>
        <v>54.11</v>
      </c>
      <c r="E18" s="37">
        <v>0.58</v>
      </c>
      <c r="F18" s="37">
        <v>5.4</v>
      </c>
      <c r="G18" s="37">
        <v>15.8</v>
      </c>
      <c r="H18" s="37">
        <v>32.33</v>
      </c>
      <c r="I18" s="37">
        <v>5.95</v>
      </c>
      <c r="J18" s="37">
        <v>11.5</v>
      </c>
      <c r="K18" s="38">
        <f t="shared" si="3"/>
        <v>71.56</v>
      </c>
      <c r="L18" s="48"/>
      <c r="M18" s="47"/>
      <c r="N18" s="47"/>
      <c r="O18" s="47"/>
      <c r="P18" s="47"/>
      <c r="Q18" s="47"/>
      <c r="R18" s="47"/>
      <c r="S18" s="47"/>
      <c r="T18" s="39"/>
      <c r="U18" s="40"/>
      <c r="V18" s="40"/>
      <c r="W18" s="41"/>
      <c r="X18" s="40"/>
      <c r="Y18" s="40"/>
      <c r="Z18" s="40"/>
      <c r="AA18" s="40"/>
      <c r="AB18" s="40"/>
      <c r="AC18" s="40"/>
      <c r="AD18" s="40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28"/>
      <c r="AQ18" s="28"/>
      <c r="AR18" s="28"/>
    </row>
    <row r="19" spans="1:44" ht="11.25">
      <c r="A19" s="35" t="s">
        <v>182</v>
      </c>
      <c r="B19" s="36">
        <v>580</v>
      </c>
      <c r="C19" s="37">
        <v>18</v>
      </c>
      <c r="D19" s="38">
        <f t="shared" si="2"/>
        <v>73.72</v>
      </c>
      <c r="E19" s="37">
        <v>1.76</v>
      </c>
      <c r="F19" s="37">
        <v>5.33</v>
      </c>
      <c r="G19" s="37">
        <v>10.16</v>
      </c>
      <c r="H19" s="37">
        <v>56.47</v>
      </c>
      <c r="I19" s="37">
        <v>7.5</v>
      </c>
      <c r="J19" s="37">
        <v>10.13</v>
      </c>
      <c r="K19" s="38">
        <f t="shared" si="3"/>
        <v>91.35</v>
      </c>
      <c r="L19" s="26"/>
      <c r="M19" s="26"/>
      <c r="N19" s="26"/>
      <c r="O19" s="39"/>
      <c r="P19" s="39"/>
      <c r="Q19" s="39"/>
      <c r="R19" s="39"/>
      <c r="S19" s="39"/>
      <c r="T19" s="39"/>
      <c r="U19" s="40"/>
      <c r="V19" s="40"/>
      <c r="W19" s="41"/>
      <c r="X19" s="40"/>
      <c r="Y19" s="40"/>
      <c r="Z19" s="40"/>
      <c r="AA19" s="40"/>
      <c r="AB19" s="40"/>
      <c r="AC19" s="40"/>
      <c r="AD19" s="40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28"/>
      <c r="AQ19" s="28"/>
      <c r="AR19" s="28"/>
    </row>
    <row r="20" spans="1:44" ht="11.25">
      <c r="A20" s="35" t="s">
        <v>183</v>
      </c>
      <c r="B20" s="36">
        <v>332</v>
      </c>
      <c r="C20" s="37">
        <v>13</v>
      </c>
      <c r="D20" s="38">
        <f t="shared" si="2"/>
        <v>26.48</v>
      </c>
      <c r="E20" s="37">
        <v>0.64</v>
      </c>
      <c r="F20" s="37">
        <v>1.52</v>
      </c>
      <c r="G20" s="37">
        <v>3.65</v>
      </c>
      <c r="H20" s="37">
        <v>20.67</v>
      </c>
      <c r="I20" s="37">
        <v>4.69</v>
      </c>
      <c r="J20" s="37">
        <v>9.44</v>
      </c>
      <c r="K20" s="38">
        <f t="shared" si="3"/>
        <v>40.61</v>
      </c>
      <c r="L20" s="26"/>
      <c r="M20" s="26"/>
      <c r="N20" s="26"/>
      <c r="O20" s="39"/>
      <c r="P20" s="39"/>
      <c r="Q20" s="39"/>
      <c r="R20" s="39"/>
      <c r="S20" s="39"/>
      <c r="T20" s="39"/>
      <c r="U20" s="40"/>
      <c r="V20" s="40"/>
      <c r="W20" s="41"/>
      <c r="X20" s="40"/>
      <c r="Y20" s="40"/>
      <c r="Z20" s="40"/>
      <c r="AA20" s="40"/>
      <c r="AB20" s="40"/>
      <c r="AC20" s="40"/>
      <c r="AD20" s="40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28"/>
      <c r="AQ20" s="28"/>
      <c r="AR20" s="28"/>
    </row>
    <row r="21" spans="1:44" ht="11.25">
      <c r="A21" s="35" t="s">
        <v>184</v>
      </c>
      <c r="B21" s="36">
        <v>308</v>
      </c>
      <c r="C21" s="37">
        <v>12</v>
      </c>
      <c r="D21" s="38">
        <f t="shared" si="2"/>
        <v>41.04</v>
      </c>
      <c r="E21" s="37">
        <v>0</v>
      </c>
      <c r="F21" s="37">
        <v>7.92</v>
      </c>
      <c r="G21" s="37">
        <v>11.98</v>
      </c>
      <c r="H21" s="37">
        <v>21.14</v>
      </c>
      <c r="I21" s="37">
        <v>5.25</v>
      </c>
      <c r="J21" s="37">
        <v>10</v>
      </c>
      <c r="K21" s="38">
        <f t="shared" si="3"/>
        <v>56.29</v>
      </c>
      <c r="L21" s="26"/>
      <c r="M21" s="26"/>
      <c r="N21" s="26"/>
      <c r="O21" s="39"/>
      <c r="P21" s="39"/>
      <c r="Q21" s="39"/>
      <c r="R21" s="39"/>
      <c r="S21" s="39"/>
      <c r="T21" s="39"/>
      <c r="U21" s="40"/>
      <c r="V21" s="40"/>
      <c r="W21" s="41"/>
      <c r="X21" s="40"/>
      <c r="Y21" s="40"/>
      <c r="Z21" s="40"/>
      <c r="AA21" s="40"/>
      <c r="AB21" s="40"/>
      <c r="AC21" s="40"/>
      <c r="AD21" s="4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28"/>
      <c r="AQ21" s="28"/>
      <c r="AR21" s="28"/>
    </row>
    <row r="22" spans="1:44" ht="11.25">
      <c r="A22" s="142" t="s">
        <v>185</v>
      </c>
      <c r="B22" s="36">
        <v>572</v>
      </c>
      <c r="C22" s="37">
        <v>18</v>
      </c>
      <c r="D22" s="38">
        <f t="shared" si="2"/>
        <v>54.1</v>
      </c>
      <c r="E22" s="37">
        <v>0.75</v>
      </c>
      <c r="F22" s="37">
        <v>5.08</v>
      </c>
      <c r="G22" s="37">
        <v>5.38</v>
      </c>
      <c r="H22" s="37">
        <v>42.89</v>
      </c>
      <c r="I22" s="37">
        <v>4.75</v>
      </c>
      <c r="J22" s="37">
        <v>11.12</v>
      </c>
      <c r="K22" s="38">
        <f t="shared" si="3"/>
        <v>69.97</v>
      </c>
      <c r="L22" s="26"/>
      <c r="M22" s="26"/>
      <c r="N22" s="26"/>
      <c r="O22" s="39"/>
      <c r="P22" s="39"/>
      <c r="Q22" s="39"/>
      <c r="R22" s="39"/>
      <c r="S22" s="39"/>
      <c r="T22" s="39"/>
      <c r="U22" s="40"/>
      <c r="V22" s="40"/>
      <c r="W22" s="41"/>
      <c r="X22" s="40"/>
      <c r="Y22" s="40"/>
      <c r="Z22" s="40"/>
      <c r="AA22" s="40"/>
      <c r="AB22" s="40"/>
      <c r="AC22" s="40"/>
      <c r="AD22" s="4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8"/>
      <c r="AQ22" s="28"/>
      <c r="AR22" s="28"/>
    </row>
    <row r="23" spans="1:44" ht="11.25">
      <c r="A23" s="142" t="s">
        <v>186</v>
      </c>
      <c r="B23" s="36">
        <v>105</v>
      </c>
      <c r="C23" s="37">
        <v>5</v>
      </c>
      <c r="D23" s="38">
        <f t="shared" si="2"/>
        <v>16.78</v>
      </c>
      <c r="E23" s="37">
        <v>0.67</v>
      </c>
      <c r="F23" s="37">
        <v>0.3</v>
      </c>
      <c r="G23" s="37">
        <v>4.78</v>
      </c>
      <c r="H23" s="37">
        <v>11.03</v>
      </c>
      <c r="I23" s="37">
        <v>1.5</v>
      </c>
      <c r="J23" s="37">
        <v>4</v>
      </c>
      <c r="K23" s="38">
        <f t="shared" si="3"/>
        <v>22.28</v>
      </c>
      <c r="L23" s="26"/>
      <c r="M23" s="26"/>
      <c r="N23" s="26"/>
      <c r="O23" s="39"/>
      <c r="P23" s="39"/>
      <c r="Q23" s="39"/>
      <c r="R23" s="39"/>
      <c r="S23" s="39"/>
      <c r="T23" s="39"/>
      <c r="U23" s="40"/>
      <c r="V23" s="40"/>
      <c r="W23" s="41"/>
      <c r="X23" s="40"/>
      <c r="Y23" s="40"/>
      <c r="Z23" s="40"/>
      <c r="AA23" s="40"/>
      <c r="AB23" s="40"/>
      <c r="AC23" s="40"/>
      <c r="AD23" s="40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28"/>
      <c r="AQ23" s="28"/>
      <c r="AR23" s="28"/>
    </row>
    <row r="24" spans="1:44" ht="11.25">
      <c r="A24" s="142" t="s">
        <v>187</v>
      </c>
      <c r="B24" s="36">
        <v>446</v>
      </c>
      <c r="C24" s="37">
        <v>14</v>
      </c>
      <c r="D24" s="38">
        <f t="shared" si="2"/>
        <v>44.59</v>
      </c>
      <c r="E24" s="37">
        <v>0</v>
      </c>
      <c r="F24" s="37">
        <v>3.42</v>
      </c>
      <c r="G24" s="37">
        <v>14.04</v>
      </c>
      <c r="H24" s="37">
        <v>27.13</v>
      </c>
      <c r="I24" s="37">
        <v>4.5</v>
      </c>
      <c r="J24" s="37">
        <v>8</v>
      </c>
      <c r="K24" s="38">
        <f t="shared" si="3"/>
        <v>57.09</v>
      </c>
      <c r="L24" s="26"/>
      <c r="M24" s="26"/>
      <c r="N24" s="26"/>
      <c r="O24" s="39"/>
      <c r="P24" s="39"/>
      <c r="Q24" s="39"/>
      <c r="R24" s="39"/>
      <c r="S24" s="39"/>
      <c r="T24" s="39"/>
      <c r="U24" s="40"/>
      <c r="V24" s="40"/>
      <c r="W24" s="41"/>
      <c r="X24" s="40"/>
      <c r="Y24" s="40"/>
      <c r="Z24" s="40"/>
      <c r="AA24" s="40"/>
      <c r="AB24" s="40"/>
      <c r="AC24" s="40"/>
      <c r="AD24" s="40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28"/>
      <c r="AQ24" s="28"/>
      <c r="AR24" s="28"/>
    </row>
    <row r="25" spans="1:44" ht="11.25">
      <c r="A25" s="142" t="s">
        <v>188</v>
      </c>
      <c r="B25" s="36">
        <v>374</v>
      </c>
      <c r="C25" s="37">
        <v>12</v>
      </c>
      <c r="D25" s="38">
        <f t="shared" si="2"/>
        <v>36.74</v>
      </c>
      <c r="E25" s="37">
        <v>1.1</v>
      </c>
      <c r="F25" s="37">
        <v>4.19</v>
      </c>
      <c r="G25" s="37">
        <v>11.3</v>
      </c>
      <c r="H25" s="37">
        <v>20.15</v>
      </c>
      <c r="I25" s="37">
        <v>5</v>
      </c>
      <c r="J25" s="37">
        <v>7.5</v>
      </c>
      <c r="K25" s="38">
        <f t="shared" si="3"/>
        <v>49.24</v>
      </c>
      <c r="L25" s="26"/>
      <c r="M25" s="26"/>
      <c r="N25" s="26"/>
      <c r="O25" s="39"/>
      <c r="P25" s="39"/>
      <c r="Q25" s="39"/>
      <c r="R25" s="39"/>
      <c r="S25" s="39"/>
      <c r="T25" s="39"/>
      <c r="U25" s="40"/>
      <c r="V25" s="40"/>
      <c r="W25" s="41"/>
      <c r="X25" s="40"/>
      <c r="Y25" s="40"/>
      <c r="Z25" s="40"/>
      <c r="AA25" s="40"/>
      <c r="AB25" s="40"/>
      <c r="AC25" s="40"/>
      <c r="AD25" s="40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28"/>
      <c r="AQ25" s="28"/>
      <c r="AR25" s="28"/>
    </row>
    <row r="26" spans="1:44" ht="11.25">
      <c r="A26" s="142" t="s">
        <v>290</v>
      </c>
      <c r="B26" s="36">
        <v>186</v>
      </c>
      <c r="C26" s="37">
        <v>6</v>
      </c>
      <c r="D26" s="38">
        <f t="shared" si="2"/>
        <v>13.54</v>
      </c>
      <c r="E26" s="37">
        <v>0.67</v>
      </c>
      <c r="F26" s="37">
        <v>0.28</v>
      </c>
      <c r="G26" s="37">
        <v>3.07</v>
      </c>
      <c r="H26" s="37">
        <v>9.52</v>
      </c>
      <c r="I26" s="37">
        <v>3</v>
      </c>
      <c r="J26" s="37">
        <v>5</v>
      </c>
      <c r="K26" s="38">
        <f t="shared" si="3"/>
        <v>21.54</v>
      </c>
      <c r="L26" s="26"/>
      <c r="M26" s="26"/>
      <c r="N26" s="26"/>
      <c r="O26" s="39"/>
      <c r="P26" s="39"/>
      <c r="Q26" s="39"/>
      <c r="R26" s="39"/>
      <c r="S26" s="39"/>
      <c r="T26" s="39"/>
      <c r="U26" s="40"/>
      <c r="V26" s="40"/>
      <c r="W26" s="41"/>
      <c r="X26" s="40"/>
      <c r="Y26" s="40"/>
      <c r="Z26" s="40"/>
      <c r="AA26" s="40"/>
      <c r="AB26" s="40"/>
      <c r="AC26" s="40"/>
      <c r="AD26" s="40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28"/>
      <c r="AQ26" s="28"/>
      <c r="AR26" s="28"/>
    </row>
    <row r="27" spans="1:44" ht="11.25">
      <c r="A27" s="142" t="s">
        <v>190</v>
      </c>
      <c r="B27" s="36">
        <v>184</v>
      </c>
      <c r="C27" s="37">
        <v>8</v>
      </c>
      <c r="D27" s="38">
        <f t="shared" si="2"/>
        <v>39.75</v>
      </c>
      <c r="E27" s="37">
        <v>0.35</v>
      </c>
      <c r="F27" s="37">
        <v>12.95</v>
      </c>
      <c r="G27" s="37">
        <v>12.06</v>
      </c>
      <c r="H27" s="37">
        <v>14.39</v>
      </c>
      <c r="I27" s="37">
        <v>3.5</v>
      </c>
      <c r="J27" s="37">
        <v>6.35</v>
      </c>
      <c r="K27" s="38">
        <f t="shared" si="3"/>
        <v>49.6</v>
      </c>
      <c r="L27" s="26"/>
      <c r="M27" s="26"/>
      <c r="N27" s="26"/>
      <c r="O27" s="39"/>
      <c r="P27" s="39"/>
      <c r="Q27" s="39"/>
      <c r="R27" s="39"/>
      <c r="S27" s="39"/>
      <c r="T27" s="39"/>
      <c r="U27" s="40"/>
      <c r="V27" s="40"/>
      <c r="W27" s="41"/>
      <c r="X27" s="40"/>
      <c r="Y27" s="40"/>
      <c r="Z27" s="40"/>
      <c r="AA27" s="40"/>
      <c r="AB27" s="40"/>
      <c r="AC27" s="40"/>
      <c r="AD27" s="40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28"/>
      <c r="AQ27" s="28"/>
      <c r="AR27" s="28"/>
    </row>
    <row r="28" spans="1:44" ht="11.25">
      <c r="A28" s="142" t="s">
        <v>191</v>
      </c>
      <c r="B28" s="36">
        <v>455</v>
      </c>
      <c r="C28" s="37">
        <v>16</v>
      </c>
      <c r="D28" s="38">
        <f t="shared" si="2"/>
        <v>48.25</v>
      </c>
      <c r="E28" s="37">
        <v>0.98</v>
      </c>
      <c r="F28" s="37">
        <v>3.92</v>
      </c>
      <c r="G28" s="37">
        <v>10.18</v>
      </c>
      <c r="H28" s="37">
        <v>33.17</v>
      </c>
      <c r="I28" s="37">
        <v>5.5</v>
      </c>
      <c r="J28" s="37">
        <v>9.5</v>
      </c>
      <c r="K28" s="38">
        <f t="shared" si="3"/>
        <v>63.25</v>
      </c>
      <c r="L28" s="26"/>
      <c r="M28" s="26"/>
      <c r="N28" s="26"/>
      <c r="O28" s="39"/>
      <c r="P28" s="39"/>
      <c r="Q28" s="39"/>
      <c r="R28" s="39"/>
      <c r="S28" s="39"/>
      <c r="T28" s="39"/>
      <c r="U28" s="40"/>
      <c r="V28" s="40"/>
      <c r="W28" s="41"/>
      <c r="X28" s="40"/>
      <c r="Y28" s="40"/>
      <c r="Z28" s="40"/>
      <c r="AA28" s="40"/>
      <c r="AB28" s="40"/>
      <c r="AC28" s="40"/>
      <c r="AD28" s="40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8"/>
      <c r="AQ28" s="28"/>
      <c r="AR28" s="28"/>
    </row>
    <row r="29" spans="1:44" ht="11.25">
      <c r="A29" s="142" t="s">
        <v>192</v>
      </c>
      <c r="B29" s="36">
        <v>256</v>
      </c>
      <c r="C29" s="37">
        <v>10</v>
      </c>
      <c r="D29" s="38">
        <f t="shared" si="2"/>
        <v>9.47</v>
      </c>
      <c r="E29" s="37">
        <v>0</v>
      </c>
      <c r="F29" s="37">
        <v>0.64</v>
      </c>
      <c r="G29" s="37">
        <v>1.77</v>
      </c>
      <c r="H29" s="37">
        <v>7.06</v>
      </c>
      <c r="I29" s="37">
        <v>3.75</v>
      </c>
      <c r="J29" s="37">
        <v>5</v>
      </c>
      <c r="K29" s="38">
        <f t="shared" si="3"/>
        <v>18.22</v>
      </c>
      <c r="L29" s="26"/>
      <c r="M29" s="26"/>
      <c r="N29" s="26"/>
      <c r="O29" s="39"/>
      <c r="P29" s="39"/>
      <c r="Q29" s="39"/>
      <c r="R29" s="39"/>
      <c r="S29" s="39"/>
      <c r="T29" s="39"/>
      <c r="U29" s="40"/>
      <c r="V29" s="40"/>
      <c r="W29" s="41"/>
      <c r="X29" s="40"/>
      <c r="Y29" s="40"/>
      <c r="Z29" s="40"/>
      <c r="AA29" s="40"/>
      <c r="AB29" s="40"/>
      <c r="AC29" s="40"/>
      <c r="AD29" s="40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8"/>
      <c r="AQ29" s="28"/>
      <c r="AR29" s="28"/>
    </row>
    <row r="30" spans="1:44" ht="11.25">
      <c r="A30" s="49" t="s">
        <v>291</v>
      </c>
      <c r="B30" s="44">
        <f aca="true" t="shared" si="4" ref="B30:T30">SUM(B17:B29)</f>
        <v>4844</v>
      </c>
      <c r="C30" s="44">
        <f t="shared" si="4"/>
        <v>165</v>
      </c>
      <c r="D30" s="44">
        <f t="shared" si="4"/>
        <v>505.99</v>
      </c>
      <c r="E30" s="44">
        <f t="shared" si="4"/>
        <v>7.95</v>
      </c>
      <c r="F30" s="44">
        <f t="shared" si="4"/>
        <v>56.47</v>
      </c>
      <c r="G30" s="44">
        <f t="shared" si="4"/>
        <v>114.27</v>
      </c>
      <c r="H30" s="44">
        <f t="shared" si="4"/>
        <v>327.3</v>
      </c>
      <c r="I30" s="44">
        <f t="shared" si="4"/>
        <v>61.69</v>
      </c>
      <c r="J30" s="44">
        <f t="shared" si="4"/>
        <v>109.57</v>
      </c>
      <c r="K30" s="44">
        <f t="shared" si="4"/>
        <v>677.25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44">
        <f t="shared" si="4"/>
        <v>0</v>
      </c>
      <c r="T30" s="44">
        <f t="shared" si="4"/>
        <v>0</v>
      </c>
      <c r="U30" s="40"/>
      <c r="V30" s="40"/>
      <c r="W30" s="41"/>
      <c r="X30" s="40"/>
      <c r="Y30" s="40"/>
      <c r="Z30" s="40"/>
      <c r="AA30" s="40"/>
      <c r="AB30" s="40"/>
      <c r="AC30" s="40"/>
      <c r="AD30" s="40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28"/>
      <c r="AQ30" s="28"/>
      <c r="AR30" s="28"/>
    </row>
    <row r="31" spans="1:44" ht="22.5">
      <c r="A31" s="142" t="s">
        <v>175</v>
      </c>
      <c r="B31" s="36">
        <v>8</v>
      </c>
      <c r="C31" s="37">
        <v>2</v>
      </c>
      <c r="D31" s="38">
        <f>E31+F31+G31+H31</f>
        <v>6.19</v>
      </c>
      <c r="E31" s="37">
        <v>0</v>
      </c>
      <c r="F31" s="37">
        <v>0.05</v>
      </c>
      <c r="G31" s="37">
        <v>2.14</v>
      </c>
      <c r="H31" s="37">
        <v>4</v>
      </c>
      <c r="I31" s="37">
        <v>0</v>
      </c>
      <c r="J31" s="37">
        <v>0</v>
      </c>
      <c r="K31" s="38">
        <f>J31+I31+D31</f>
        <v>6.19</v>
      </c>
      <c r="L31" s="26"/>
      <c r="M31" s="26"/>
      <c r="N31" s="26"/>
      <c r="O31" s="39"/>
      <c r="P31" s="39"/>
      <c r="Q31" s="39"/>
      <c r="R31" s="39"/>
      <c r="S31" s="39"/>
      <c r="T31" s="39"/>
      <c r="U31" s="40"/>
      <c r="V31" s="40"/>
      <c r="W31" s="41"/>
      <c r="X31" s="40"/>
      <c r="Y31" s="40"/>
      <c r="Z31" s="40"/>
      <c r="AA31" s="40"/>
      <c r="AB31" s="40"/>
      <c r="AC31" s="40"/>
      <c r="AD31" s="40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28"/>
      <c r="AQ31" s="28"/>
      <c r="AR31" s="28"/>
    </row>
    <row r="32" spans="1:44" ht="22.5">
      <c r="A32" s="67" t="s">
        <v>209</v>
      </c>
      <c r="B32" s="36">
        <v>22</v>
      </c>
      <c r="C32" s="37">
        <v>3</v>
      </c>
      <c r="D32" s="38">
        <f>E32+F32+G32+H32</f>
        <v>8.84</v>
      </c>
      <c r="E32" s="37">
        <v>0.36</v>
      </c>
      <c r="F32" s="37">
        <v>0.42</v>
      </c>
      <c r="G32" s="37">
        <v>2.66</v>
      </c>
      <c r="H32" s="37">
        <v>5.4</v>
      </c>
      <c r="I32" s="37">
        <v>2.5</v>
      </c>
      <c r="J32" s="37">
        <v>3.67</v>
      </c>
      <c r="K32" s="38">
        <f>J32+I32+D32</f>
        <v>15.01</v>
      </c>
      <c r="L32" s="26"/>
      <c r="M32" s="26"/>
      <c r="N32" s="26"/>
      <c r="O32" s="39"/>
      <c r="P32" s="39"/>
      <c r="Q32" s="39"/>
      <c r="R32" s="39"/>
      <c r="S32" s="39"/>
      <c r="T32" s="39"/>
      <c r="U32" s="40"/>
      <c r="V32" s="40"/>
      <c r="W32" s="41"/>
      <c r="X32" s="40"/>
      <c r="Y32" s="40"/>
      <c r="Z32" s="40"/>
      <c r="AA32" s="40"/>
      <c r="AB32" s="40"/>
      <c r="AC32" s="40"/>
      <c r="AD32" s="40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28"/>
      <c r="AQ32" s="28"/>
      <c r="AR32" s="28"/>
    </row>
    <row r="33" spans="1:44" s="2" customFormat="1" ht="21">
      <c r="A33" s="49" t="s">
        <v>195</v>
      </c>
      <c r="B33" s="50">
        <f aca="true" t="shared" si="5" ref="B33:T33">SUM(B31:B32)</f>
        <v>30</v>
      </c>
      <c r="C33" s="50">
        <f t="shared" si="5"/>
        <v>5</v>
      </c>
      <c r="D33" s="50">
        <f t="shared" si="5"/>
        <v>15.03</v>
      </c>
      <c r="E33" s="50">
        <f t="shared" si="5"/>
        <v>0.36</v>
      </c>
      <c r="F33" s="50">
        <f t="shared" si="5"/>
        <v>0.47</v>
      </c>
      <c r="G33" s="50">
        <f t="shared" si="5"/>
        <v>4.8</v>
      </c>
      <c r="H33" s="50">
        <f t="shared" si="5"/>
        <v>9.4</v>
      </c>
      <c r="I33" s="50">
        <f t="shared" si="5"/>
        <v>2.5</v>
      </c>
      <c r="J33" s="50">
        <f t="shared" si="5"/>
        <v>3.67</v>
      </c>
      <c r="K33" s="50">
        <f t="shared" si="5"/>
        <v>21.2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0">
        <f t="shared" si="5"/>
        <v>0</v>
      </c>
      <c r="T33" s="50">
        <f t="shared" si="5"/>
        <v>0</v>
      </c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4"/>
      <c r="AQ33" s="4"/>
      <c r="AR33" s="4"/>
    </row>
    <row r="34" spans="1:44" s="55" customFormat="1" ht="11.25">
      <c r="A34" s="142" t="s">
        <v>292</v>
      </c>
      <c r="B34" s="46"/>
      <c r="C34" s="47"/>
      <c r="D34" s="38">
        <f aca="true" t="shared" si="6" ref="D34:D46">E34+F34+G34+H34</f>
        <v>0</v>
      </c>
      <c r="E34" s="37"/>
      <c r="F34" s="37"/>
      <c r="G34" s="37"/>
      <c r="H34" s="37"/>
      <c r="I34" s="37"/>
      <c r="J34" s="37"/>
      <c r="K34" s="38">
        <f aca="true" t="shared" si="7" ref="K34:K46">J34+I34+D34</f>
        <v>0</v>
      </c>
      <c r="L34" s="47"/>
      <c r="M34" s="47"/>
      <c r="N34" s="47"/>
      <c r="O34" s="39"/>
      <c r="P34" s="39"/>
      <c r="Q34" s="39"/>
      <c r="R34" s="39"/>
      <c r="S34" s="39"/>
      <c r="T34" s="39"/>
      <c r="U34" s="41"/>
      <c r="V34" s="41"/>
      <c r="W34" s="41"/>
      <c r="X34" s="41"/>
      <c r="Y34" s="41"/>
      <c r="Z34" s="40"/>
      <c r="AA34" s="41"/>
      <c r="AB34" s="41"/>
      <c r="AC34" s="41"/>
      <c r="AD34" s="41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29"/>
      <c r="AQ34" s="29"/>
      <c r="AR34" s="29"/>
    </row>
    <row r="35" spans="1:44" s="55" customFormat="1" ht="11.25">
      <c r="A35" s="49" t="s">
        <v>293</v>
      </c>
      <c r="B35" s="44">
        <f>SUM(B34:B34)</f>
        <v>0</v>
      </c>
      <c r="C35" s="44">
        <f>SUM(C34:C34)</f>
        <v>0</v>
      </c>
      <c r="D35" s="38">
        <f t="shared" si="6"/>
        <v>0</v>
      </c>
      <c r="E35" s="44">
        <f aca="true" t="shared" si="8" ref="E35:J35">SUM(E34:E34)</f>
        <v>0</v>
      </c>
      <c r="F35" s="44">
        <f t="shared" si="8"/>
        <v>0</v>
      </c>
      <c r="G35" s="44">
        <f t="shared" si="8"/>
        <v>0</v>
      </c>
      <c r="H35" s="44">
        <f t="shared" si="8"/>
        <v>0</v>
      </c>
      <c r="I35" s="44">
        <f t="shared" si="8"/>
        <v>0</v>
      </c>
      <c r="J35" s="44">
        <f t="shared" si="8"/>
        <v>0</v>
      </c>
      <c r="K35" s="38">
        <f t="shared" si="7"/>
        <v>0</v>
      </c>
      <c r="L35" s="44">
        <f>SUM(L34:L34)</f>
        <v>0</v>
      </c>
      <c r="M35" s="44"/>
      <c r="N35" s="44"/>
      <c r="O35" s="44"/>
      <c r="P35" s="44"/>
      <c r="Q35" s="44"/>
      <c r="R35" s="44"/>
      <c r="S35" s="44"/>
      <c r="T35" s="44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29"/>
      <c r="AQ35" s="29"/>
      <c r="AR35" s="29"/>
    </row>
    <row r="36" spans="1:44" ht="11.25">
      <c r="A36" s="142" t="s">
        <v>196</v>
      </c>
      <c r="B36" s="36">
        <v>337</v>
      </c>
      <c r="C36" s="37">
        <v>14</v>
      </c>
      <c r="D36" s="38">
        <f t="shared" si="6"/>
        <v>46.1</v>
      </c>
      <c r="E36" s="37">
        <v>1.33</v>
      </c>
      <c r="F36" s="37">
        <v>4.68</v>
      </c>
      <c r="G36" s="37">
        <v>12.56</v>
      </c>
      <c r="H36" s="37">
        <v>27.53</v>
      </c>
      <c r="I36" s="37">
        <v>7.5</v>
      </c>
      <c r="J36" s="37">
        <v>10.5</v>
      </c>
      <c r="K36" s="38">
        <f t="shared" si="7"/>
        <v>64.1</v>
      </c>
      <c r="L36" s="26"/>
      <c r="M36" s="26"/>
      <c r="N36" s="26"/>
      <c r="O36" s="39"/>
      <c r="P36" s="39"/>
      <c r="Q36" s="39"/>
      <c r="R36" s="39"/>
      <c r="S36" s="39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28"/>
      <c r="AQ36" s="28"/>
      <c r="AR36" s="28"/>
    </row>
    <row r="37" spans="1:44" ht="11.25">
      <c r="A37" s="142" t="s">
        <v>294</v>
      </c>
      <c r="B37" s="36">
        <v>264</v>
      </c>
      <c r="C37" s="37">
        <v>11</v>
      </c>
      <c r="D37" s="38">
        <f t="shared" si="6"/>
        <v>20.79</v>
      </c>
      <c r="E37" s="37">
        <v>0</v>
      </c>
      <c r="F37" s="37">
        <v>1.27</v>
      </c>
      <c r="G37" s="37">
        <v>7.48</v>
      </c>
      <c r="H37" s="37">
        <v>12.04</v>
      </c>
      <c r="I37" s="37">
        <v>4.5</v>
      </c>
      <c r="J37" s="37">
        <v>7</v>
      </c>
      <c r="K37" s="38">
        <f t="shared" si="7"/>
        <v>32.29</v>
      </c>
      <c r="L37" s="26"/>
      <c r="M37" s="26"/>
      <c r="N37" s="26"/>
      <c r="O37" s="39"/>
      <c r="P37" s="39"/>
      <c r="Q37" s="39"/>
      <c r="R37" s="39"/>
      <c r="S37" s="39"/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28"/>
      <c r="AQ37" s="28"/>
      <c r="AR37" s="28"/>
    </row>
    <row r="38" spans="1:44" ht="22.5">
      <c r="A38" s="142" t="s">
        <v>198</v>
      </c>
      <c r="B38" s="36">
        <v>591</v>
      </c>
      <c r="C38" s="37">
        <v>24</v>
      </c>
      <c r="D38" s="38">
        <f t="shared" si="6"/>
        <v>78.86</v>
      </c>
      <c r="E38" s="37">
        <v>0</v>
      </c>
      <c r="F38" s="37">
        <v>7.3</v>
      </c>
      <c r="G38" s="37">
        <v>18.98</v>
      </c>
      <c r="H38" s="37">
        <v>52.58</v>
      </c>
      <c r="I38" s="37">
        <v>6.75</v>
      </c>
      <c r="J38" s="37">
        <v>13.5</v>
      </c>
      <c r="K38" s="38">
        <f t="shared" si="7"/>
        <v>99.11</v>
      </c>
      <c r="L38" s="26"/>
      <c r="M38" s="26"/>
      <c r="N38" s="26"/>
      <c r="O38" s="39"/>
      <c r="P38" s="39"/>
      <c r="Q38" s="39"/>
      <c r="R38" s="39"/>
      <c r="S38" s="3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28"/>
      <c r="AQ38" s="28"/>
      <c r="AR38" s="28"/>
    </row>
    <row r="39" spans="1:44" ht="22.5">
      <c r="A39" s="142" t="s">
        <v>199</v>
      </c>
      <c r="B39" s="36">
        <v>572</v>
      </c>
      <c r="C39" s="37">
        <v>20</v>
      </c>
      <c r="D39" s="38">
        <f t="shared" si="6"/>
        <v>64.57</v>
      </c>
      <c r="E39" s="37">
        <v>0.01</v>
      </c>
      <c r="F39" s="37">
        <v>15.09</v>
      </c>
      <c r="G39" s="37">
        <v>15.66</v>
      </c>
      <c r="H39" s="37">
        <v>33.81</v>
      </c>
      <c r="I39" s="37">
        <v>11</v>
      </c>
      <c r="J39" s="37">
        <v>10.5</v>
      </c>
      <c r="K39" s="38">
        <f t="shared" si="7"/>
        <v>86.07</v>
      </c>
      <c r="L39" s="26"/>
      <c r="M39" s="26"/>
      <c r="N39" s="26"/>
      <c r="O39" s="39"/>
      <c r="P39" s="39"/>
      <c r="Q39" s="39"/>
      <c r="R39" s="39"/>
      <c r="S39" s="39"/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28"/>
      <c r="AQ39" s="28"/>
      <c r="AR39" s="28"/>
    </row>
    <row r="40" spans="1:44" ht="11.25">
      <c r="A40" s="142" t="s">
        <v>200</v>
      </c>
      <c r="B40" s="36">
        <v>420</v>
      </c>
      <c r="C40" s="37">
        <v>16</v>
      </c>
      <c r="D40" s="38">
        <f t="shared" si="6"/>
        <v>47.89</v>
      </c>
      <c r="E40" s="37">
        <v>0.96</v>
      </c>
      <c r="F40" s="37">
        <v>6.73</v>
      </c>
      <c r="G40" s="37">
        <v>11.63</v>
      </c>
      <c r="H40" s="37">
        <v>28.57</v>
      </c>
      <c r="I40" s="37">
        <v>7.62</v>
      </c>
      <c r="J40" s="37">
        <v>8.13</v>
      </c>
      <c r="K40" s="38">
        <f t="shared" si="7"/>
        <v>63.64</v>
      </c>
      <c r="L40" s="26"/>
      <c r="M40" s="26"/>
      <c r="N40" s="26"/>
      <c r="O40" s="39"/>
      <c r="P40" s="39"/>
      <c r="Q40" s="39"/>
      <c r="R40" s="39"/>
      <c r="S40" s="39"/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28"/>
      <c r="AQ40" s="28"/>
      <c r="AR40" s="28"/>
    </row>
    <row r="41" spans="1:44" s="55" customFormat="1" ht="11.25">
      <c r="A41" s="142" t="s">
        <v>201</v>
      </c>
      <c r="B41" s="36">
        <v>250</v>
      </c>
      <c r="C41" s="47">
        <v>10</v>
      </c>
      <c r="D41" s="38">
        <f t="shared" si="6"/>
        <v>27.36</v>
      </c>
      <c r="E41" s="37">
        <v>0.46</v>
      </c>
      <c r="F41" s="37">
        <v>1.86</v>
      </c>
      <c r="G41" s="37">
        <v>4.59</v>
      </c>
      <c r="H41" s="37">
        <v>20.45</v>
      </c>
      <c r="I41" s="37">
        <v>7.11</v>
      </c>
      <c r="J41" s="37">
        <v>7.87</v>
      </c>
      <c r="K41" s="38">
        <f t="shared" si="7"/>
        <v>42.34</v>
      </c>
      <c r="L41" s="26"/>
      <c r="M41" s="26"/>
      <c r="N41" s="26"/>
      <c r="O41" s="39"/>
      <c r="P41" s="39"/>
      <c r="Q41" s="39"/>
      <c r="R41" s="39"/>
      <c r="S41" s="39"/>
      <c r="T41" s="39"/>
      <c r="U41" s="41"/>
      <c r="V41" s="41"/>
      <c r="W41" s="41"/>
      <c r="X41" s="41"/>
      <c r="Y41" s="41"/>
      <c r="Z41" s="40"/>
      <c r="AA41" s="41"/>
      <c r="AB41" s="41"/>
      <c r="AC41" s="41"/>
      <c r="AD41" s="41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29"/>
      <c r="AQ41" s="29"/>
      <c r="AR41" s="29"/>
    </row>
    <row r="42" spans="1:44" ht="11.25">
      <c r="A42" s="142" t="s">
        <v>202</v>
      </c>
      <c r="B42" s="36">
        <v>245</v>
      </c>
      <c r="C42" s="37">
        <v>9</v>
      </c>
      <c r="D42" s="38">
        <f t="shared" si="6"/>
        <v>25.17</v>
      </c>
      <c r="E42" s="37">
        <v>1.58</v>
      </c>
      <c r="F42" s="37">
        <v>1.83</v>
      </c>
      <c r="G42" s="37">
        <v>7.9</v>
      </c>
      <c r="H42" s="37">
        <v>13.86</v>
      </c>
      <c r="I42" s="37">
        <v>4.2</v>
      </c>
      <c r="J42" s="37">
        <v>10</v>
      </c>
      <c r="K42" s="38">
        <f t="shared" si="7"/>
        <v>39.37</v>
      </c>
      <c r="L42" s="26"/>
      <c r="M42" s="26"/>
      <c r="N42" s="26"/>
      <c r="O42" s="39"/>
      <c r="P42" s="39"/>
      <c r="Q42" s="39"/>
      <c r="R42" s="39"/>
      <c r="S42" s="39"/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28"/>
      <c r="AQ42" s="28"/>
      <c r="AR42" s="28"/>
    </row>
    <row r="43" spans="1:44" s="55" customFormat="1" ht="11.25">
      <c r="A43" s="142" t="s">
        <v>203</v>
      </c>
      <c r="B43" s="36">
        <v>165</v>
      </c>
      <c r="C43" s="47">
        <v>7</v>
      </c>
      <c r="D43" s="38">
        <f t="shared" si="6"/>
        <v>18.51</v>
      </c>
      <c r="E43" s="37">
        <v>1.46</v>
      </c>
      <c r="F43" s="37">
        <v>1.94</v>
      </c>
      <c r="G43" s="37">
        <v>5.53</v>
      </c>
      <c r="H43" s="37">
        <v>9.58</v>
      </c>
      <c r="I43" s="37">
        <v>3.44</v>
      </c>
      <c r="J43" s="37">
        <v>6</v>
      </c>
      <c r="K43" s="38">
        <f t="shared" si="7"/>
        <v>27.95</v>
      </c>
      <c r="L43" s="26"/>
      <c r="M43" s="26"/>
      <c r="N43" s="26"/>
      <c r="O43" s="39"/>
      <c r="P43" s="39"/>
      <c r="Q43" s="39"/>
      <c r="R43" s="39"/>
      <c r="S43" s="39"/>
      <c r="T43" s="39"/>
      <c r="U43" s="41"/>
      <c r="V43" s="41"/>
      <c r="W43" s="41"/>
      <c r="X43" s="41"/>
      <c r="Y43" s="41"/>
      <c r="Z43" s="40"/>
      <c r="AA43" s="41"/>
      <c r="AB43" s="41"/>
      <c r="AC43" s="41"/>
      <c r="AD43" s="41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29"/>
      <c r="AQ43" s="29"/>
      <c r="AR43" s="29"/>
    </row>
    <row r="44" spans="1:44" ht="11.25">
      <c r="A44" s="142" t="s">
        <v>204</v>
      </c>
      <c r="B44" s="36">
        <v>319</v>
      </c>
      <c r="C44" s="37">
        <v>14</v>
      </c>
      <c r="D44" s="38">
        <f t="shared" si="6"/>
        <v>38.32</v>
      </c>
      <c r="E44" s="37">
        <v>1.66</v>
      </c>
      <c r="F44" s="37">
        <v>4.27</v>
      </c>
      <c r="G44" s="37">
        <v>14.01</v>
      </c>
      <c r="H44" s="37">
        <v>18.38</v>
      </c>
      <c r="I44" s="37">
        <v>4.63</v>
      </c>
      <c r="J44" s="37">
        <v>9.67</v>
      </c>
      <c r="K44" s="38">
        <f t="shared" si="7"/>
        <v>52.62</v>
      </c>
      <c r="L44" s="26"/>
      <c r="M44" s="26"/>
      <c r="N44" s="26"/>
      <c r="O44" s="39"/>
      <c r="P44" s="39"/>
      <c r="Q44" s="39"/>
      <c r="R44" s="39"/>
      <c r="S44" s="39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28"/>
      <c r="AQ44" s="28"/>
      <c r="AR44" s="28"/>
    </row>
    <row r="45" spans="1:44" ht="11.25">
      <c r="A45" s="142" t="s">
        <v>192</v>
      </c>
      <c r="B45" s="36">
        <v>40</v>
      </c>
      <c r="C45" s="37">
        <v>1</v>
      </c>
      <c r="D45" s="38">
        <f t="shared" si="6"/>
        <v>1.54</v>
      </c>
      <c r="E45" s="37">
        <v>0</v>
      </c>
      <c r="F45" s="37">
        <v>0.04</v>
      </c>
      <c r="G45" s="37">
        <v>0</v>
      </c>
      <c r="H45" s="37">
        <v>1.5</v>
      </c>
      <c r="I45" s="37">
        <v>1</v>
      </c>
      <c r="J45" s="37">
        <v>1</v>
      </c>
      <c r="K45" s="38">
        <f t="shared" si="7"/>
        <v>3.54</v>
      </c>
      <c r="L45" s="26"/>
      <c r="M45" s="26"/>
      <c r="N45" s="26"/>
      <c r="O45" s="39"/>
      <c r="P45" s="39"/>
      <c r="Q45" s="39"/>
      <c r="R45" s="39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28"/>
      <c r="AQ45" s="28"/>
      <c r="AR45" s="28"/>
    </row>
    <row r="46" spans="1:44" ht="11.25">
      <c r="A46" s="142" t="s">
        <v>205</v>
      </c>
      <c r="B46" s="36">
        <v>409</v>
      </c>
      <c r="C46" s="37">
        <v>16</v>
      </c>
      <c r="D46" s="38">
        <f t="shared" si="6"/>
        <v>46.68</v>
      </c>
      <c r="E46" s="37">
        <v>0.71</v>
      </c>
      <c r="F46" s="37">
        <v>7.57</v>
      </c>
      <c r="G46" s="37">
        <v>18.55</v>
      </c>
      <c r="H46" s="37">
        <v>19.85</v>
      </c>
      <c r="I46" s="37">
        <v>5.5</v>
      </c>
      <c r="J46" s="37">
        <v>9.5</v>
      </c>
      <c r="K46" s="38">
        <f t="shared" si="7"/>
        <v>61.68</v>
      </c>
      <c r="L46" s="26"/>
      <c r="M46" s="26"/>
      <c r="N46" s="26"/>
      <c r="O46" s="39"/>
      <c r="P46" s="39"/>
      <c r="Q46" s="39"/>
      <c r="R46" s="39"/>
      <c r="S46" s="39"/>
      <c r="T46" s="39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28"/>
      <c r="AQ46" s="28"/>
      <c r="AR46" s="28"/>
    </row>
    <row r="47" spans="1:44" ht="15" customHeight="1">
      <c r="A47" s="49" t="s">
        <v>206</v>
      </c>
      <c r="B47" s="44">
        <f aca="true" t="shared" si="9" ref="B47:T47">SUM(B36:B46)</f>
        <v>3612</v>
      </c>
      <c r="C47" s="44">
        <f t="shared" si="9"/>
        <v>142</v>
      </c>
      <c r="D47" s="44">
        <f t="shared" si="9"/>
        <v>415.79</v>
      </c>
      <c r="E47" s="44">
        <f t="shared" si="9"/>
        <v>8.17</v>
      </c>
      <c r="F47" s="44">
        <f t="shared" si="9"/>
        <v>52.58</v>
      </c>
      <c r="G47" s="44">
        <f t="shared" si="9"/>
        <v>116.89</v>
      </c>
      <c r="H47" s="44">
        <f t="shared" si="9"/>
        <v>238.15</v>
      </c>
      <c r="I47" s="44">
        <f t="shared" si="9"/>
        <v>63.25</v>
      </c>
      <c r="J47" s="44">
        <f t="shared" si="9"/>
        <v>93.67</v>
      </c>
      <c r="K47" s="44">
        <f t="shared" si="9"/>
        <v>572.71</v>
      </c>
      <c r="L47" s="44">
        <f t="shared" si="9"/>
        <v>0</v>
      </c>
      <c r="M47" s="44">
        <f t="shared" si="9"/>
        <v>0</v>
      </c>
      <c r="N47" s="44">
        <f t="shared" si="9"/>
        <v>0</v>
      </c>
      <c r="O47" s="44">
        <f t="shared" si="9"/>
        <v>0</v>
      </c>
      <c r="P47" s="44">
        <f t="shared" si="9"/>
        <v>0</v>
      </c>
      <c r="Q47" s="44">
        <f t="shared" si="9"/>
        <v>0</v>
      </c>
      <c r="R47" s="44">
        <f t="shared" si="9"/>
        <v>0</v>
      </c>
      <c r="S47" s="44">
        <f t="shared" si="9"/>
        <v>0</v>
      </c>
      <c r="T47" s="44">
        <f t="shared" si="9"/>
        <v>0</v>
      </c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28"/>
      <c r="AQ47" s="28"/>
      <c r="AR47" s="28"/>
    </row>
    <row r="48" spans="1:44" ht="14.25" customHeight="1">
      <c r="A48" s="49" t="s">
        <v>207</v>
      </c>
      <c r="B48" s="56">
        <v>342</v>
      </c>
      <c r="C48" s="38">
        <v>27</v>
      </c>
      <c r="D48" s="38">
        <f>E48+F48+G48+H48</f>
        <v>62.31</v>
      </c>
      <c r="E48" s="38">
        <v>1.76</v>
      </c>
      <c r="F48" s="38">
        <v>10.87</v>
      </c>
      <c r="G48" s="38">
        <v>17.98</v>
      </c>
      <c r="H48" s="38">
        <v>31.7</v>
      </c>
      <c r="I48" s="38">
        <v>4</v>
      </c>
      <c r="J48" s="38">
        <v>10.58</v>
      </c>
      <c r="K48" s="38">
        <f>J48+I48+D48</f>
        <v>76.89</v>
      </c>
      <c r="L48" s="38"/>
      <c r="M48" s="38"/>
      <c r="N48" s="38"/>
      <c r="O48" s="57"/>
      <c r="P48" s="57"/>
      <c r="Q48" s="57"/>
      <c r="R48" s="57"/>
      <c r="S48" s="57"/>
      <c r="T48" s="57">
        <f>M48+S48</f>
        <v>0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28"/>
      <c r="AQ48" s="28"/>
      <c r="AR48" s="28"/>
    </row>
    <row r="49" spans="1:44" ht="11.25">
      <c r="A49" s="67" t="s">
        <v>217</v>
      </c>
      <c r="B49" s="58">
        <v>29</v>
      </c>
      <c r="C49" s="37">
        <v>6</v>
      </c>
      <c r="D49" s="37">
        <f>E49+F49+G49+H49</f>
        <v>16.25</v>
      </c>
      <c r="E49" s="37">
        <v>0</v>
      </c>
      <c r="F49" s="37">
        <v>0.56</v>
      </c>
      <c r="G49" s="37">
        <v>3.14</v>
      </c>
      <c r="H49" s="37">
        <v>12.55</v>
      </c>
      <c r="I49" s="37">
        <v>0</v>
      </c>
      <c r="J49" s="37">
        <v>0</v>
      </c>
      <c r="K49" s="38">
        <f>J49+I49+D49</f>
        <v>16.25</v>
      </c>
      <c r="L49" s="38"/>
      <c r="M49" s="38"/>
      <c r="N49" s="38"/>
      <c r="O49" s="57"/>
      <c r="P49" s="57"/>
      <c r="Q49" s="57"/>
      <c r="R49" s="57"/>
      <c r="S49" s="57"/>
      <c r="T49" s="39">
        <f>M49+S49</f>
        <v>0</v>
      </c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28"/>
      <c r="AQ49" s="28"/>
      <c r="AR49" s="28"/>
    </row>
    <row r="50" spans="1:44" ht="22.5">
      <c r="A50" s="67" t="s">
        <v>208</v>
      </c>
      <c r="B50" s="58">
        <v>26</v>
      </c>
      <c r="C50" s="37">
        <v>4</v>
      </c>
      <c r="D50" s="37">
        <f>E50+F50+G50+H50</f>
        <v>15.14</v>
      </c>
      <c r="E50" s="37">
        <v>0.62</v>
      </c>
      <c r="F50" s="37">
        <v>1.58</v>
      </c>
      <c r="G50" s="37">
        <v>4.91</v>
      </c>
      <c r="H50" s="37">
        <v>8.03</v>
      </c>
      <c r="I50" s="37">
        <v>0.25</v>
      </c>
      <c r="J50" s="37">
        <v>1</v>
      </c>
      <c r="K50" s="38">
        <f>J50+I50+D50</f>
        <v>16.39</v>
      </c>
      <c r="L50" s="38"/>
      <c r="M50" s="38"/>
      <c r="N50" s="38"/>
      <c r="O50" s="57"/>
      <c r="P50" s="57"/>
      <c r="Q50" s="57"/>
      <c r="R50" s="57"/>
      <c r="S50" s="57"/>
      <c r="T50" s="39">
        <f>M50+S50</f>
        <v>0</v>
      </c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28"/>
      <c r="AQ50" s="28"/>
      <c r="AR50" s="28"/>
    </row>
    <row r="51" spans="1:44" ht="22.5">
      <c r="A51" s="67" t="s">
        <v>209</v>
      </c>
      <c r="B51" s="58">
        <v>47</v>
      </c>
      <c r="C51" s="37">
        <v>5</v>
      </c>
      <c r="D51" s="37">
        <f>E51+F51+G51+H51</f>
        <v>14.94</v>
      </c>
      <c r="E51" s="37">
        <v>0.26</v>
      </c>
      <c r="F51" s="37">
        <v>3.22</v>
      </c>
      <c r="G51" s="37">
        <v>2.1</v>
      </c>
      <c r="H51" s="37">
        <v>9.36</v>
      </c>
      <c r="I51" s="37">
        <v>2.5</v>
      </c>
      <c r="J51" s="37">
        <v>3.5</v>
      </c>
      <c r="K51" s="38">
        <f>J51+I51+D51</f>
        <v>20.94</v>
      </c>
      <c r="L51" s="38"/>
      <c r="M51" s="38"/>
      <c r="N51" s="38"/>
      <c r="O51" s="57"/>
      <c r="P51" s="57"/>
      <c r="Q51" s="57"/>
      <c r="R51" s="57"/>
      <c r="S51" s="57"/>
      <c r="T51" s="39">
        <f>M51+S51</f>
        <v>0</v>
      </c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28"/>
      <c r="AQ51" s="28"/>
      <c r="AR51" s="28"/>
    </row>
    <row r="52" spans="1:44" s="55" customFormat="1" ht="21">
      <c r="A52" s="49" t="s">
        <v>295</v>
      </c>
      <c r="B52" s="44">
        <f aca="true" t="shared" si="10" ref="B52:T52">SUM(B49:B51)</f>
        <v>102</v>
      </c>
      <c r="C52" s="44">
        <f t="shared" si="10"/>
        <v>15</v>
      </c>
      <c r="D52" s="44">
        <f t="shared" si="10"/>
        <v>46.33</v>
      </c>
      <c r="E52" s="44">
        <f t="shared" si="10"/>
        <v>0.88</v>
      </c>
      <c r="F52" s="44">
        <f t="shared" si="10"/>
        <v>5.36</v>
      </c>
      <c r="G52" s="44">
        <f t="shared" si="10"/>
        <v>10.15</v>
      </c>
      <c r="H52" s="44">
        <f t="shared" si="10"/>
        <v>29.94</v>
      </c>
      <c r="I52" s="44">
        <f t="shared" si="10"/>
        <v>2.75</v>
      </c>
      <c r="J52" s="44">
        <f t="shared" si="10"/>
        <v>4.5</v>
      </c>
      <c r="K52" s="44">
        <f t="shared" si="10"/>
        <v>53.58</v>
      </c>
      <c r="L52" s="44">
        <f t="shared" si="10"/>
        <v>0</v>
      </c>
      <c r="M52" s="44">
        <f t="shared" si="10"/>
        <v>0</v>
      </c>
      <c r="N52" s="44">
        <f t="shared" si="10"/>
        <v>0</v>
      </c>
      <c r="O52" s="44">
        <f t="shared" si="10"/>
        <v>0</v>
      </c>
      <c r="P52" s="44">
        <f t="shared" si="10"/>
        <v>0</v>
      </c>
      <c r="Q52" s="44">
        <f t="shared" si="10"/>
        <v>0</v>
      </c>
      <c r="R52" s="44">
        <f t="shared" si="10"/>
        <v>0</v>
      </c>
      <c r="S52" s="44">
        <f t="shared" si="10"/>
        <v>0</v>
      </c>
      <c r="T52" s="44">
        <f t="shared" si="10"/>
        <v>0</v>
      </c>
      <c r="U52" s="41"/>
      <c r="V52" s="41"/>
      <c r="W52" s="41"/>
      <c r="X52" s="41"/>
      <c r="Y52" s="41"/>
      <c r="Z52" s="40"/>
      <c r="AA52" s="41"/>
      <c r="AB52" s="41"/>
      <c r="AC52" s="41"/>
      <c r="AD52" s="41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29"/>
      <c r="AQ52" s="29"/>
      <c r="AR52" s="29"/>
    </row>
    <row r="53" spans="1:44" s="55" customFormat="1" ht="21">
      <c r="A53" s="49" t="s">
        <v>211</v>
      </c>
      <c r="B53" s="36">
        <v>0</v>
      </c>
      <c r="C53" s="37">
        <v>0</v>
      </c>
      <c r="D53" s="38">
        <f>E53+F53+G53+H53</f>
        <v>2.08</v>
      </c>
      <c r="E53" s="37">
        <v>0.08</v>
      </c>
      <c r="F53" s="37">
        <v>0.21</v>
      </c>
      <c r="G53" s="37">
        <v>0.86</v>
      </c>
      <c r="H53" s="37">
        <v>0.93</v>
      </c>
      <c r="I53" s="37">
        <v>0</v>
      </c>
      <c r="J53" s="37">
        <v>0</v>
      </c>
      <c r="K53" s="38">
        <f>J53+I53+D53</f>
        <v>2.08</v>
      </c>
      <c r="L53" s="26"/>
      <c r="M53" s="26"/>
      <c r="N53" s="26"/>
      <c r="O53" s="39"/>
      <c r="P53" s="39"/>
      <c r="Q53" s="39"/>
      <c r="R53" s="39"/>
      <c r="S53" s="39"/>
      <c r="T53" s="57">
        <f>M53+S53</f>
        <v>0</v>
      </c>
      <c r="U53" s="41"/>
      <c r="V53" s="40"/>
      <c r="W53" s="41"/>
      <c r="X53" s="41"/>
      <c r="Y53" s="41"/>
      <c r="Z53" s="40"/>
      <c r="AA53" s="41"/>
      <c r="AB53" s="41"/>
      <c r="AC53" s="41"/>
      <c r="AD53" s="41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29"/>
      <c r="AQ53" s="29"/>
      <c r="AR53" s="29"/>
    </row>
    <row r="54" spans="1:44" s="55" customFormat="1" ht="21">
      <c r="A54" s="49" t="s">
        <v>212</v>
      </c>
      <c r="B54" s="36">
        <v>0</v>
      </c>
      <c r="C54" s="37">
        <v>0</v>
      </c>
      <c r="D54" s="38">
        <f>E54+F54+G54+H54</f>
        <v>5.4</v>
      </c>
      <c r="E54" s="37">
        <v>0</v>
      </c>
      <c r="F54" s="37">
        <v>0</v>
      </c>
      <c r="G54" s="37">
        <v>0</v>
      </c>
      <c r="H54" s="37">
        <v>5.4</v>
      </c>
      <c r="I54" s="37">
        <v>2</v>
      </c>
      <c r="J54" s="37">
        <v>0</v>
      </c>
      <c r="K54" s="38">
        <f>J54+I54+D54</f>
        <v>7.4</v>
      </c>
      <c r="L54" s="26"/>
      <c r="M54" s="26"/>
      <c r="N54" s="26"/>
      <c r="O54" s="39"/>
      <c r="P54" s="39"/>
      <c r="Q54" s="39"/>
      <c r="R54" s="39"/>
      <c r="S54" s="39"/>
      <c r="T54" s="57">
        <f>M54+S54</f>
        <v>0</v>
      </c>
      <c r="U54" s="41"/>
      <c r="V54" s="40"/>
      <c r="W54" s="41"/>
      <c r="X54" s="41"/>
      <c r="Y54" s="41"/>
      <c r="Z54" s="40"/>
      <c r="AA54" s="41"/>
      <c r="AB54" s="41"/>
      <c r="AC54" s="41"/>
      <c r="AD54" s="41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29"/>
      <c r="AQ54" s="29"/>
      <c r="AR54" s="29"/>
    </row>
    <row r="55" spans="1:44" s="55" customFormat="1" ht="21">
      <c r="A55" s="49" t="s">
        <v>213</v>
      </c>
      <c r="B55" s="36">
        <v>0</v>
      </c>
      <c r="C55" s="37">
        <v>0</v>
      </c>
      <c r="D55" s="38">
        <f>E55+F55+G55+H55</f>
        <v>0</v>
      </c>
      <c r="E55" s="37">
        <v>0</v>
      </c>
      <c r="F55" s="37">
        <v>0</v>
      </c>
      <c r="G55" s="37">
        <v>0</v>
      </c>
      <c r="H55" s="37">
        <v>0</v>
      </c>
      <c r="I55" s="37">
        <v>1</v>
      </c>
      <c r="J55" s="37">
        <v>2</v>
      </c>
      <c r="K55" s="38">
        <f>J55+I55+D55</f>
        <v>3</v>
      </c>
      <c r="L55" s="26"/>
      <c r="M55" s="26"/>
      <c r="N55" s="26"/>
      <c r="O55" s="39"/>
      <c r="P55" s="39"/>
      <c r="Q55" s="39"/>
      <c r="R55" s="39"/>
      <c r="S55" s="39"/>
      <c r="T55" s="57">
        <f>M55+S55</f>
        <v>0</v>
      </c>
      <c r="U55" s="41"/>
      <c r="V55" s="40"/>
      <c r="W55" s="41"/>
      <c r="X55" s="41"/>
      <c r="Y55" s="41"/>
      <c r="Z55" s="40"/>
      <c r="AA55" s="41"/>
      <c r="AB55" s="41"/>
      <c r="AC55" s="41"/>
      <c r="AD55" s="41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29"/>
      <c r="AQ55" s="29"/>
      <c r="AR55" s="29"/>
    </row>
    <row r="56" spans="1:44" s="55" customFormat="1" ht="21">
      <c r="A56" s="49" t="s">
        <v>214</v>
      </c>
      <c r="B56" s="36"/>
      <c r="C56" s="37"/>
      <c r="D56" s="38">
        <f>E56+F56+G56+H56</f>
        <v>0</v>
      </c>
      <c r="E56" s="37"/>
      <c r="F56" s="37"/>
      <c r="G56" s="37"/>
      <c r="H56" s="37"/>
      <c r="I56" s="37"/>
      <c r="J56" s="37"/>
      <c r="K56" s="38">
        <f>J56+I56+D56</f>
        <v>0</v>
      </c>
      <c r="L56" s="26"/>
      <c r="M56" s="26">
        <v>0</v>
      </c>
      <c r="N56" s="26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57">
        <f>M56+S56</f>
        <v>0</v>
      </c>
      <c r="U56" s="41"/>
      <c r="V56" s="40"/>
      <c r="W56" s="41"/>
      <c r="X56" s="41"/>
      <c r="Y56" s="41"/>
      <c r="Z56" s="40"/>
      <c r="AA56" s="41"/>
      <c r="AB56" s="41"/>
      <c r="AC56" s="41"/>
      <c r="AD56" s="41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29"/>
      <c r="AQ56" s="29"/>
      <c r="AR56" s="29"/>
    </row>
    <row r="57" spans="1:44" s="64" customFormat="1" ht="16.5" customHeight="1">
      <c r="A57" s="49" t="s">
        <v>296</v>
      </c>
      <c r="B57" s="59">
        <f aca="true" t="shared" si="11" ref="B57:K57">B10+B16+B30+B33+B35+B47+B48+B52+B53+B54+B55+B11+B12</f>
        <v>9315</v>
      </c>
      <c r="C57" s="59">
        <f t="shared" si="11"/>
        <v>409</v>
      </c>
      <c r="D57" s="59">
        <f t="shared" si="11"/>
        <v>1203.63</v>
      </c>
      <c r="E57" s="59">
        <f t="shared" si="11"/>
        <v>22.2</v>
      </c>
      <c r="F57" s="59">
        <f t="shared" si="11"/>
        <v>150.92</v>
      </c>
      <c r="G57" s="59">
        <f t="shared" si="11"/>
        <v>305.86</v>
      </c>
      <c r="H57" s="59">
        <f t="shared" si="11"/>
        <v>724.65</v>
      </c>
      <c r="I57" s="59">
        <f t="shared" si="11"/>
        <v>157.69</v>
      </c>
      <c r="J57" s="59">
        <f t="shared" si="11"/>
        <v>248.84</v>
      </c>
      <c r="K57" s="59">
        <f t="shared" si="11"/>
        <v>1610.16</v>
      </c>
      <c r="L57" s="59" t="e">
        <f>L10+L16+L30+L33+L35+L47+L48+L52+L53+L54+L55+#REF!+L11+L12</f>
        <v>#REF!</v>
      </c>
      <c r="M57" s="59" t="e">
        <f>M10+M16+M30+M33+M35+M47+M48+M52+M53+M54+M55+#REF!+M11+M12</f>
        <v>#REF!</v>
      </c>
      <c r="N57" s="59" t="e">
        <f>N10+N16+N30+N33+N35+N47+N48+N52+N53+N54+N55+#REF!+N11+N12</f>
        <v>#REF!</v>
      </c>
      <c r="O57" s="59" t="e">
        <f>O10+O16+O30+O33+O35+O47+O48+O52+O53+O54+O55+#REF!+O11+O12</f>
        <v>#REF!</v>
      </c>
      <c r="P57" s="59" t="e">
        <f>P10+P16+P30+P33+P35+P47+P48+P52+P53+P54+P55+#REF!+P11+P12</f>
        <v>#REF!</v>
      </c>
      <c r="Q57" s="59" t="e">
        <f>Q10+Q16+Q30+Q33+Q35+Q47+Q48+Q52+Q53+Q54+Q55+#REF!+Q11+Q12</f>
        <v>#REF!</v>
      </c>
      <c r="R57" s="59" t="e">
        <f>R10+R16+R30+R33+R35+R47+R48+R52+R53+R54+R55+#REF!+R11+R12</f>
        <v>#REF!</v>
      </c>
      <c r="S57" s="59" t="e">
        <f>S10+S16+S30+S33+S35+S47+S48+S52+S53+S54+S55+#REF!+S11+S12</f>
        <v>#REF!</v>
      </c>
      <c r="T57" s="59" t="e">
        <f>T10+T16+T30+T33+T35+T47+T48+T52+T53+T54+T55+#REF!+T11+T12</f>
        <v>#REF!</v>
      </c>
      <c r="U57" s="60"/>
      <c r="V57" s="61"/>
      <c r="W57" s="60"/>
      <c r="X57" s="60"/>
      <c r="Y57" s="60"/>
      <c r="Z57" s="61"/>
      <c r="AA57" s="60"/>
      <c r="AB57" s="60"/>
      <c r="AC57" s="60"/>
      <c r="AD57" s="60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3"/>
      <c r="AQ57" s="63"/>
      <c r="AR57" s="63"/>
    </row>
    <row r="58" spans="1:44" s="55" customFormat="1" ht="24" customHeight="1">
      <c r="A58" s="49" t="s">
        <v>214</v>
      </c>
      <c r="B58" s="59">
        <v>100</v>
      </c>
      <c r="C58" s="65">
        <v>0</v>
      </c>
      <c r="D58" s="38">
        <f aca="true" t="shared" si="12" ref="D58:D63">E58+F58+G58+H58</f>
        <v>3.59</v>
      </c>
      <c r="E58" s="66">
        <v>0.01</v>
      </c>
      <c r="F58" s="66">
        <v>0.36</v>
      </c>
      <c r="G58" s="66">
        <v>1.53</v>
      </c>
      <c r="H58" s="66">
        <v>1.69</v>
      </c>
      <c r="I58" s="66">
        <v>0</v>
      </c>
      <c r="J58" s="66">
        <v>0</v>
      </c>
      <c r="K58" s="38">
        <f aca="true" t="shared" si="13" ref="K58:K63">J58+I58+D58</f>
        <v>3.59</v>
      </c>
      <c r="L58" s="66"/>
      <c r="M58" s="66"/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39">
        <f>M58+S58</f>
        <v>0</v>
      </c>
      <c r="U58" s="41"/>
      <c r="V58" s="40"/>
      <c r="W58" s="41"/>
      <c r="X58" s="41"/>
      <c r="Y58" s="41"/>
      <c r="Z58" s="40"/>
      <c r="AA58" s="41"/>
      <c r="AB58" s="41"/>
      <c r="AC58" s="41"/>
      <c r="AD58" s="41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29"/>
      <c r="AQ58" s="29"/>
      <c r="AR58" s="29"/>
    </row>
    <row r="59" spans="1:44" s="55" customFormat="1" ht="15.75" customHeight="1">
      <c r="A59" s="67" t="s">
        <v>215</v>
      </c>
      <c r="B59" s="59">
        <v>8</v>
      </c>
      <c r="C59" s="37">
        <v>2</v>
      </c>
      <c r="D59" s="38">
        <f t="shared" si="12"/>
        <v>4.6</v>
      </c>
      <c r="E59" s="37">
        <v>0</v>
      </c>
      <c r="F59" s="37">
        <v>2.5</v>
      </c>
      <c r="G59" s="37">
        <v>2.03</v>
      </c>
      <c r="H59" s="37">
        <v>0.07</v>
      </c>
      <c r="I59" s="37">
        <v>2</v>
      </c>
      <c r="J59" s="37">
        <v>3.5</v>
      </c>
      <c r="K59" s="38">
        <f t="shared" si="13"/>
        <v>10.1</v>
      </c>
      <c r="L59" s="26"/>
      <c r="M59" s="26"/>
      <c r="N59" s="26"/>
      <c r="O59" s="39"/>
      <c r="P59" s="39"/>
      <c r="Q59" s="39"/>
      <c r="R59" s="39"/>
      <c r="S59" s="39"/>
      <c r="T59" s="39">
        <f>M59+S59</f>
        <v>0</v>
      </c>
      <c r="U59" s="41"/>
      <c r="V59" s="40"/>
      <c r="W59" s="41"/>
      <c r="X59" s="41"/>
      <c r="Y59" s="41"/>
      <c r="Z59" s="40"/>
      <c r="AA59" s="41"/>
      <c r="AB59" s="41"/>
      <c r="AC59" s="41"/>
      <c r="AD59" s="41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29"/>
      <c r="AQ59" s="29"/>
      <c r="AR59" s="29"/>
    </row>
    <row r="60" spans="1:44" s="55" customFormat="1" ht="11.25">
      <c r="A60" s="67" t="s">
        <v>194</v>
      </c>
      <c r="B60" s="59">
        <v>4</v>
      </c>
      <c r="C60" s="37">
        <v>1</v>
      </c>
      <c r="D60" s="38">
        <f t="shared" si="12"/>
        <v>4.84</v>
      </c>
      <c r="E60" s="37">
        <v>0</v>
      </c>
      <c r="F60" s="37">
        <v>0</v>
      </c>
      <c r="G60" s="37">
        <v>1.84</v>
      </c>
      <c r="H60" s="37">
        <v>3</v>
      </c>
      <c r="I60" s="37">
        <v>0</v>
      </c>
      <c r="J60" s="37">
        <v>0</v>
      </c>
      <c r="K60" s="38">
        <f t="shared" si="13"/>
        <v>4.84</v>
      </c>
      <c r="L60" s="26"/>
      <c r="M60" s="26"/>
      <c r="N60" s="26"/>
      <c r="O60" s="39"/>
      <c r="P60" s="39"/>
      <c r="Q60" s="39"/>
      <c r="R60" s="39"/>
      <c r="S60" s="39"/>
      <c r="T60" s="39">
        <f>M60+S60</f>
        <v>0</v>
      </c>
      <c r="U60" s="41"/>
      <c r="V60" s="40"/>
      <c r="W60" s="41"/>
      <c r="X60" s="41"/>
      <c r="Y60" s="41"/>
      <c r="Z60" s="40"/>
      <c r="AA60" s="41"/>
      <c r="AB60" s="41"/>
      <c r="AC60" s="41"/>
      <c r="AD60" s="41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29"/>
      <c r="AQ60" s="29"/>
      <c r="AR60" s="29"/>
    </row>
    <row r="61" spans="1:44" s="55" customFormat="1" ht="11.25">
      <c r="A61" s="49" t="s">
        <v>297</v>
      </c>
      <c r="B61" s="50">
        <f>B59+B60</f>
        <v>12</v>
      </c>
      <c r="C61" s="50">
        <f>C59+C60</f>
        <v>3</v>
      </c>
      <c r="D61" s="38">
        <f t="shared" si="12"/>
        <v>9.44</v>
      </c>
      <c r="E61" s="50">
        <f aca="true" t="shared" si="14" ref="E61:J61">E59+E60</f>
        <v>0</v>
      </c>
      <c r="F61" s="50">
        <f t="shared" si="14"/>
        <v>2.5</v>
      </c>
      <c r="G61" s="50">
        <f t="shared" si="14"/>
        <v>3.87</v>
      </c>
      <c r="H61" s="50">
        <f t="shared" si="14"/>
        <v>3.07</v>
      </c>
      <c r="I61" s="50">
        <f t="shared" si="14"/>
        <v>2</v>
      </c>
      <c r="J61" s="50">
        <f t="shared" si="14"/>
        <v>3.5</v>
      </c>
      <c r="K61" s="38">
        <f t="shared" si="13"/>
        <v>14.94</v>
      </c>
      <c r="L61" s="50">
        <f aca="true" t="shared" si="15" ref="L61:T61">L59+L60</f>
        <v>0</v>
      </c>
      <c r="M61" s="50">
        <f t="shared" si="15"/>
        <v>0</v>
      </c>
      <c r="N61" s="50">
        <f t="shared" si="15"/>
        <v>0</v>
      </c>
      <c r="O61" s="50">
        <f t="shared" si="15"/>
        <v>0</v>
      </c>
      <c r="P61" s="50">
        <f t="shared" si="15"/>
        <v>0</v>
      </c>
      <c r="Q61" s="50">
        <f t="shared" si="15"/>
        <v>0</v>
      </c>
      <c r="R61" s="50">
        <f t="shared" si="15"/>
        <v>0</v>
      </c>
      <c r="S61" s="50">
        <f t="shared" si="15"/>
        <v>0</v>
      </c>
      <c r="T61" s="50">
        <f t="shared" si="15"/>
        <v>0</v>
      </c>
      <c r="U61" s="41"/>
      <c r="V61" s="40"/>
      <c r="W61" s="41"/>
      <c r="X61" s="41"/>
      <c r="Y61" s="41"/>
      <c r="Z61" s="40"/>
      <c r="AA61" s="41"/>
      <c r="AB61" s="41"/>
      <c r="AC61" s="41"/>
      <c r="AD61" s="41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29"/>
      <c r="AQ61" s="29"/>
      <c r="AR61" s="29"/>
    </row>
    <row r="62" spans="1:44" s="55" customFormat="1" ht="11.25">
      <c r="A62" s="67" t="s">
        <v>298</v>
      </c>
      <c r="B62" s="68">
        <v>4</v>
      </c>
      <c r="C62" s="69">
        <v>1</v>
      </c>
      <c r="D62" s="37">
        <f t="shared" si="12"/>
        <v>0.17</v>
      </c>
      <c r="E62" s="69">
        <v>0</v>
      </c>
      <c r="F62" s="69">
        <v>0</v>
      </c>
      <c r="G62" s="69">
        <v>0.07</v>
      </c>
      <c r="H62" s="69">
        <v>0.1</v>
      </c>
      <c r="I62" s="69">
        <v>0</v>
      </c>
      <c r="J62" s="69">
        <v>0</v>
      </c>
      <c r="K62" s="37">
        <f t="shared" si="13"/>
        <v>0.17</v>
      </c>
      <c r="L62" s="50"/>
      <c r="M62" s="50"/>
      <c r="N62" s="50"/>
      <c r="O62" s="50"/>
      <c r="P62" s="50"/>
      <c r="Q62" s="50"/>
      <c r="R62" s="50"/>
      <c r="S62" s="50"/>
      <c r="T62" s="50"/>
      <c r="U62" s="41"/>
      <c r="V62" s="40"/>
      <c r="W62" s="41"/>
      <c r="X62" s="41"/>
      <c r="Y62" s="41"/>
      <c r="Z62" s="40"/>
      <c r="AA62" s="41"/>
      <c r="AB62" s="41"/>
      <c r="AC62" s="41"/>
      <c r="AD62" s="41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29"/>
      <c r="AQ62" s="29"/>
      <c r="AR62" s="29"/>
    </row>
    <row r="63" spans="1:44" s="55" customFormat="1" ht="11.25">
      <c r="A63" s="67" t="s">
        <v>215</v>
      </c>
      <c r="B63" s="69">
        <v>20</v>
      </c>
      <c r="C63" s="69">
        <v>1</v>
      </c>
      <c r="D63" s="37">
        <f t="shared" si="12"/>
        <v>1.39</v>
      </c>
      <c r="E63" s="69">
        <v>0.01</v>
      </c>
      <c r="F63" s="69">
        <v>0.19</v>
      </c>
      <c r="G63" s="69">
        <v>0.4</v>
      </c>
      <c r="H63" s="69">
        <v>0.79</v>
      </c>
      <c r="I63" s="69">
        <v>0</v>
      </c>
      <c r="J63" s="69">
        <v>0</v>
      </c>
      <c r="K63" s="37">
        <f t="shared" si="13"/>
        <v>1.39</v>
      </c>
      <c r="L63" s="50"/>
      <c r="M63" s="50"/>
      <c r="N63" s="50"/>
      <c r="O63" s="50"/>
      <c r="P63" s="50"/>
      <c r="Q63" s="50"/>
      <c r="R63" s="50"/>
      <c r="S63" s="50"/>
      <c r="T63" s="50"/>
      <c r="U63" s="41"/>
      <c r="V63" s="40"/>
      <c r="W63" s="41"/>
      <c r="X63" s="41"/>
      <c r="Y63" s="41"/>
      <c r="Z63" s="40"/>
      <c r="AA63" s="41"/>
      <c r="AB63" s="41"/>
      <c r="AC63" s="41"/>
      <c r="AD63" s="41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29"/>
      <c r="AQ63" s="29"/>
      <c r="AR63" s="29"/>
    </row>
    <row r="64" spans="1:44" s="55" customFormat="1" ht="21">
      <c r="A64" s="49" t="s">
        <v>323</v>
      </c>
      <c r="B64" s="59">
        <f aca="true" t="shared" si="16" ref="B64:T64">B62+B63</f>
        <v>24</v>
      </c>
      <c r="C64" s="59">
        <f t="shared" si="16"/>
        <v>2</v>
      </c>
      <c r="D64" s="38">
        <f t="shared" si="16"/>
        <v>1.56</v>
      </c>
      <c r="E64" s="38">
        <f t="shared" si="16"/>
        <v>0.01</v>
      </c>
      <c r="F64" s="38">
        <f t="shared" si="16"/>
        <v>0.19</v>
      </c>
      <c r="G64" s="38">
        <f t="shared" si="16"/>
        <v>0.47</v>
      </c>
      <c r="H64" s="38">
        <f t="shared" si="16"/>
        <v>0.89</v>
      </c>
      <c r="I64" s="38">
        <f t="shared" si="16"/>
        <v>0</v>
      </c>
      <c r="J64" s="38">
        <f t="shared" si="16"/>
        <v>0</v>
      </c>
      <c r="K64" s="38">
        <f t="shared" si="16"/>
        <v>1.56</v>
      </c>
      <c r="L64" s="38">
        <f t="shared" si="16"/>
        <v>0</v>
      </c>
      <c r="M64" s="38">
        <f t="shared" si="16"/>
        <v>0</v>
      </c>
      <c r="N64" s="38">
        <f t="shared" si="16"/>
        <v>0</v>
      </c>
      <c r="O64" s="38">
        <f t="shared" si="16"/>
        <v>0</v>
      </c>
      <c r="P64" s="38">
        <f t="shared" si="16"/>
        <v>0</v>
      </c>
      <c r="Q64" s="38">
        <f t="shared" si="16"/>
        <v>0</v>
      </c>
      <c r="R64" s="38">
        <f t="shared" si="16"/>
        <v>0</v>
      </c>
      <c r="S64" s="38">
        <f t="shared" si="16"/>
        <v>0</v>
      </c>
      <c r="T64" s="38">
        <f t="shared" si="16"/>
        <v>0</v>
      </c>
      <c r="U64" s="41"/>
      <c r="V64" s="40"/>
      <c r="W64" s="41"/>
      <c r="X64" s="41"/>
      <c r="Y64" s="41"/>
      <c r="Z64" s="40"/>
      <c r="AA64" s="41"/>
      <c r="AB64" s="41"/>
      <c r="AC64" s="41"/>
      <c r="AD64" s="41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29"/>
      <c r="AQ64" s="29"/>
      <c r="AR64" s="29"/>
    </row>
    <row r="65" spans="1:44" s="55" customFormat="1" ht="11.25">
      <c r="A65" s="67" t="s">
        <v>219</v>
      </c>
      <c r="B65" s="59">
        <f>4602+508</f>
        <v>5110</v>
      </c>
      <c r="C65" s="65"/>
      <c r="D65" s="38">
        <f aca="true" t="shared" si="17" ref="D65:D73">E65+F65+G65+H65</f>
        <v>22.01</v>
      </c>
      <c r="E65" s="65">
        <v>1.75</v>
      </c>
      <c r="F65" s="65">
        <v>4.25</v>
      </c>
      <c r="G65" s="65">
        <v>2.25</v>
      </c>
      <c r="H65" s="65">
        <v>13.76</v>
      </c>
      <c r="I65" s="65">
        <v>3</v>
      </c>
      <c r="J65" s="65">
        <v>1.85</v>
      </c>
      <c r="K65" s="38">
        <f aca="true" t="shared" si="18" ref="K65:K73">J65+I65+D65</f>
        <v>26.86</v>
      </c>
      <c r="L65" s="65"/>
      <c r="M65" s="65"/>
      <c r="N65" s="65"/>
      <c r="O65" s="65"/>
      <c r="P65" s="65"/>
      <c r="Q65" s="65"/>
      <c r="R65" s="65"/>
      <c r="S65" s="65"/>
      <c r="T65" s="39">
        <f>M65+S65</f>
        <v>0</v>
      </c>
      <c r="U65" s="41"/>
      <c r="V65" s="40"/>
      <c r="W65" s="41"/>
      <c r="X65" s="41"/>
      <c r="Y65" s="41"/>
      <c r="Z65" s="40"/>
      <c r="AA65" s="41"/>
      <c r="AB65" s="41"/>
      <c r="AC65" s="41"/>
      <c r="AD65" s="41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29"/>
      <c r="AQ65" s="29"/>
      <c r="AR65" s="29"/>
    </row>
    <row r="66" spans="1:44" s="55" customFormat="1" ht="11.25">
      <c r="A66" s="67" t="s">
        <v>220</v>
      </c>
      <c r="B66" s="59">
        <f>5606+3067</f>
        <v>8673</v>
      </c>
      <c r="C66" s="37"/>
      <c r="D66" s="38">
        <f t="shared" si="17"/>
        <v>20.36</v>
      </c>
      <c r="E66" s="37">
        <v>0</v>
      </c>
      <c r="F66" s="37">
        <v>1.63</v>
      </c>
      <c r="G66" s="37">
        <v>2.89</v>
      </c>
      <c r="H66" s="37">
        <v>15.84</v>
      </c>
      <c r="I66" s="37">
        <v>3</v>
      </c>
      <c r="J66" s="37">
        <v>1.75</v>
      </c>
      <c r="K66" s="38">
        <f t="shared" si="18"/>
        <v>25.11</v>
      </c>
      <c r="L66" s="37"/>
      <c r="M66" s="37"/>
      <c r="N66" s="37"/>
      <c r="O66" s="39"/>
      <c r="P66" s="39"/>
      <c r="Q66" s="39"/>
      <c r="R66" s="39"/>
      <c r="S66" s="39"/>
      <c r="T66" s="39">
        <f>M66+S66</f>
        <v>0</v>
      </c>
      <c r="U66" s="41"/>
      <c r="V66" s="40"/>
      <c r="W66" s="41"/>
      <c r="X66" s="41"/>
      <c r="Y66" s="41"/>
      <c r="Z66" s="40"/>
      <c r="AA66" s="41"/>
      <c r="AB66" s="41"/>
      <c r="AC66" s="41"/>
      <c r="AD66" s="41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29"/>
      <c r="AQ66" s="29"/>
      <c r="AR66" s="29"/>
    </row>
    <row r="67" spans="1:44" s="55" customFormat="1" ht="11.25">
      <c r="A67" s="67" t="s">
        <v>221</v>
      </c>
      <c r="B67" s="59">
        <f>4252+2181</f>
        <v>6433</v>
      </c>
      <c r="C67" s="70"/>
      <c r="D67" s="38">
        <f t="shared" si="17"/>
        <v>17.05</v>
      </c>
      <c r="E67" s="65">
        <v>0</v>
      </c>
      <c r="F67" s="65">
        <v>3.81</v>
      </c>
      <c r="G67" s="65">
        <v>2.24</v>
      </c>
      <c r="H67" s="65">
        <v>11</v>
      </c>
      <c r="I67" s="65">
        <v>2.8</v>
      </c>
      <c r="J67" s="65">
        <v>1.83</v>
      </c>
      <c r="K67" s="38">
        <f t="shared" si="18"/>
        <v>21.68</v>
      </c>
      <c r="L67" s="27"/>
      <c r="M67" s="27"/>
      <c r="N67" s="27"/>
      <c r="O67" s="39"/>
      <c r="P67" s="39"/>
      <c r="Q67" s="39"/>
      <c r="R67" s="39"/>
      <c r="S67" s="39"/>
      <c r="T67" s="39">
        <f>M67+S67</f>
        <v>0</v>
      </c>
      <c r="U67" s="41"/>
      <c r="V67" s="40"/>
      <c r="W67" s="41"/>
      <c r="X67" s="41"/>
      <c r="Y67" s="41"/>
      <c r="Z67" s="40"/>
      <c r="AA67" s="41"/>
      <c r="AB67" s="41"/>
      <c r="AC67" s="41"/>
      <c r="AD67" s="41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29"/>
      <c r="AQ67" s="29"/>
      <c r="AR67" s="29"/>
    </row>
    <row r="68" spans="1:44" s="55" customFormat="1" ht="11.25">
      <c r="A68" s="49" t="s">
        <v>322</v>
      </c>
      <c r="B68" s="38">
        <f>B65+B66+B67</f>
        <v>20216</v>
      </c>
      <c r="C68" s="38">
        <f>C65+C66+C67</f>
        <v>0</v>
      </c>
      <c r="D68" s="38">
        <f t="shared" si="17"/>
        <v>59.42</v>
      </c>
      <c r="E68" s="38">
        <f aca="true" t="shared" si="19" ref="E68:J68">E65+E66+E67</f>
        <v>1.75</v>
      </c>
      <c r="F68" s="38">
        <f t="shared" si="19"/>
        <v>9.69</v>
      </c>
      <c r="G68" s="38">
        <f t="shared" si="19"/>
        <v>7.38</v>
      </c>
      <c r="H68" s="38">
        <f t="shared" si="19"/>
        <v>40.6</v>
      </c>
      <c r="I68" s="38">
        <f t="shared" si="19"/>
        <v>8.8</v>
      </c>
      <c r="J68" s="38">
        <f t="shared" si="19"/>
        <v>5.43</v>
      </c>
      <c r="K68" s="38">
        <f t="shared" si="18"/>
        <v>73.65</v>
      </c>
      <c r="L68" s="38">
        <f aca="true" t="shared" si="20" ref="L68:T68">L65+L66+L67</f>
        <v>0</v>
      </c>
      <c r="M68" s="38">
        <f t="shared" si="20"/>
        <v>0</v>
      </c>
      <c r="N68" s="38">
        <f t="shared" si="20"/>
        <v>0</v>
      </c>
      <c r="O68" s="38">
        <f t="shared" si="20"/>
        <v>0</v>
      </c>
      <c r="P68" s="38">
        <f t="shared" si="20"/>
        <v>0</v>
      </c>
      <c r="Q68" s="38">
        <f t="shared" si="20"/>
        <v>0</v>
      </c>
      <c r="R68" s="38">
        <f t="shared" si="20"/>
        <v>0</v>
      </c>
      <c r="S68" s="38">
        <f t="shared" si="20"/>
        <v>0</v>
      </c>
      <c r="T68" s="38">
        <f t="shared" si="20"/>
        <v>0</v>
      </c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29"/>
      <c r="AQ68" s="29"/>
      <c r="AR68" s="29"/>
    </row>
    <row r="69" spans="1:44" s="55" customFormat="1" ht="21">
      <c r="A69" s="49" t="s">
        <v>299</v>
      </c>
      <c r="B69" s="59">
        <v>1418</v>
      </c>
      <c r="C69" s="38"/>
      <c r="D69" s="38">
        <f t="shared" si="17"/>
        <v>29.47</v>
      </c>
      <c r="E69" s="38">
        <v>1.83</v>
      </c>
      <c r="F69" s="38">
        <v>11.36</v>
      </c>
      <c r="G69" s="38">
        <v>6.96</v>
      </c>
      <c r="H69" s="38">
        <v>9.32</v>
      </c>
      <c r="I69" s="38">
        <v>4.48</v>
      </c>
      <c r="J69" s="38">
        <v>8.67</v>
      </c>
      <c r="K69" s="38">
        <f t="shared" si="18"/>
        <v>42.62</v>
      </c>
      <c r="L69" s="71"/>
      <c r="M69" s="71"/>
      <c r="N69" s="71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f>M69+S69</f>
        <v>0</v>
      </c>
      <c r="U69" s="41"/>
      <c r="V69" s="40"/>
      <c r="W69" s="41"/>
      <c r="X69" s="41"/>
      <c r="Y69" s="41"/>
      <c r="Z69" s="40"/>
      <c r="AA69" s="41"/>
      <c r="AB69" s="41"/>
      <c r="AC69" s="41"/>
      <c r="AD69" s="41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29"/>
      <c r="AQ69" s="29"/>
      <c r="AR69" s="29"/>
    </row>
    <row r="70" spans="1:41" ht="11.25">
      <c r="A70" s="67" t="s">
        <v>182</v>
      </c>
      <c r="B70" s="59">
        <v>157</v>
      </c>
      <c r="C70" s="72">
        <v>5</v>
      </c>
      <c r="D70" s="38">
        <f t="shared" si="17"/>
        <v>11.12</v>
      </c>
      <c r="E70" s="72">
        <v>0</v>
      </c>
      <c r="F70" s="72">
        <v>1.13</v>
      </c>
      <c r="G70" s="72">
        <v>4.51</v>
      </c>
      <c r="H70" s="72">
        <v>5.48</v>
      </c>
      <c r="I70" s="72">
        <v>1.75</v>
      </c>
      <c r="J70" s="72">
        <v>10</v>
      </c>
      <c r="K70" s="38">
        <f t="shared" si="18"/>
        <v>22.87</v>
      </c>
      <c r="L70" s="72"/>
      <c r="M70" s="72"/>
      <c r="N70" s="72"/>
      <c r="O70" s="72"/>
      <c r="P70" s="72"/>
      <c r="Q70" s="13"/>
      <c r="R70" s="72"/>
      <c r="S70" s="72"/>
      <c r="T70" s="39">
        <f>M70+S70</f>
        <v>0</v>
      </c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1:41" ht="11.25">
      <c r="A71" s="67" t="s">
        <v>197</v>
      </c>
      <c r="B71" s="59">
        <v>125</v>
      </c>
      <c r="C71" s="73">
        <v>3</v>
      </c>
      <c r="D71" s="38">
        <f t="shared" si="17"/>
        <v>6.11</v>
      </c>
      <c r="E71" s="39">
        <v>0</v>
      </c>
      <c r="F71" s="39">
        <v>1.67</v>
      </c>
      <c r="G71" s="39">
        <v>2.44</v>
      </c>
      <c r="H71" s="39">
        <v>2</v>
      </c>
      <c r="I71" s="39">
        <v>3</v>
      </c>
      <c r="J71" s="39">
        <v>8.93</v>
      </c>
      <c r="K71" s="38">
        <f t="shared" si="18"/>
        <v>18.04</v>
      </c>
      <c r="L71" s="39"/>
      <c r="M71" s="39"/>
      <c r="N71" s="39"/>
      <c r="O71" s="39"/>
      <c r="P71" s="39"/>
      <c r="Q71" s="39"/>
      <c r="R71" s="39"/>
      <c r="S71" s="39"/>
      <c r="T71" s="39">
        <f>M71+S71</f>
        <v>0</v>
      </c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1:41" ht="11.25">
      <c r="A72" s="49" t="s">
        <v>300</v>
      </c>
      <c r="B72" s="74">
        <f>SUM(B70:B71)</f>
        <v>282</v>
      </c>
      <c r="C72" s="74">
        <f>SUM(C70:C71)</f>
        <v>8</v>
      </c>
      <c r="D72" s="38">
        <f t="shared" si="17"/>
        <v>17.23</v>
      </c>
      <c r="E72" s="74">
        <f aca="true" t="shared" si="21" ref="E72:J72">SUM(E70:E71)</f>
        <v>0</v>
      </c>
      <c r="F72" s="74">
        <f t="shared" si="21"/>
        <v>2.8</v>
      </c>
      <c r="G72" s="74">
        <f t="shared" si="21"/>
        <v>6.95</v>
      </c>
      <c r="H72" s="74">
        <f t="shared" si="21"/>
        <v>7.48</v>
      </c>
      <c r="I72" s="74">
        <f t="shared" si="21"/>
        <v>4.75</v>
      </c>
      <c r="J72" s="74">
        <f t="shared" si="21"/>
        <v>18.93</v>
      </c>
      <c r="K72" s="38">
        <f t="shared" si="18"/>
        <v>40.91</v>
      </c>
      <c r="L72" s="57">
        <f aca="true" t="shared" si="22" ref="L72:T72">SUM(L70:L71)</f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R72" s="57">
        <f t="shared" si="22"/>
        <v>0</v>
      </c>
      <c r="S72" s="57">
        <f t="shared" si="22"/>
        <v>0</v>
      </c>
      <c r="T72" s="57">
        <f t="shared" si="22"/>
        <v>0</v>
      </c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1:41" ht="21">
      <c r="A73" s="49" t="s">
        <v>301</v>
      </c>
      <c r="B73" s="59">
        <f>10159+1769</f>
        <v>11928</v>
      </c>
      <c r="C73" s="73">
        <v>0</v>
      </c>
      <c r="D73" s="38">
        <f t="shared" si="17"/>
        <v>1</v>
      </c>
      <c r="E73" s="39">
        <v>0</v>
      </c>
      <c r="F73" s="39">
        <v>0</v>
      </c>
      <c r="G73" s="39">
        <v>0</v>
      </c>
      <c r="H73" s="39">
        <v>1</v>
      </c>
      <c r="I73" s="39">
        <v>5.55</v>
      </c>
      <c r="J73" s="39">
        <v>2.68</v>
      </c>
      <c r="K73" s="38">
        <f t="shared" si="18"/>
        <v>9.23</v>
      </c>
      <c r="L73" s="39"/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f>M73+S73</f>
        <v>0</v>
      </c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1:41" ht="11.25">
      <c r="A74" s="49" t="s">
        <v>302</v>
      </c>
      <c r="B74" s="59"/>
      <c r="C74" s="59"/>
      <c r="D74" s="59">
        <f aca="true" t="shared" si="23" ref="D74:T74">D58+D61+D64+D68+D69+D72+D73</f>
        <v>121.71</v>
      </c>
      <c r="E74" s="59">
        <f t="shared" si="23"/>
        <v>3.6</v>
      </c>
      <c r="F74" s="59">
        <f t="shared" si="23"/>
        <v>26.9</v>
      </c>
      <c r="G74" s="59">
        <f t="shared" si="23"/>
        <v>27.16</v>
      </c>
      <c r="H74" s="59">
        <f t="shared" si="23"/>
        <v>64.05</v>
      </c>
      <c r="I74" s="59">
        <f t="shared" si="23"/>
        <v>25.58</v>
      </c>
      <c r="J74" s="59">
        <f t="shared" si="23"/>
        <v>39.21</v>
      </c>
      <c r="K74" s="59">
        <f t="shared" si="23"/>
        <v>186.5</v>
      </c>
      <c r="L74" s="59">
        <f t="shared" si="23"/>
        <v>0</v>
      </c>
      <c r="M74" s="59">
        <f t="shared" si="23"/>
        <v>0</v>
      </c>
      <c r="N74" s="59">
        <f t="shared" si="23"/>
        <v>0</v>
      </c>
      <c r="O74" s="59">
        <f t="shared" si="23"/>
        <v>0</v>
      </c>
      <c r="P74" s="59">
        <f t="shared" si="23"/>
        <v>0</v>
      </c>
      <c r="Q74" s="59">
        <f t="shared" si="23"/>
        <v>0</v>
      </c>
      <c r="R74" s="59">
        <f t="shared" si="23"/>
        <v>0</v>
      </c>
      <c r="S74" s="59">
        <f t="shared" si="23"/>
        <v>0</v>
      </c>
      <c r="T74" s="59">
        <f t="shared" si="23"/>
        <v>0</v>
      </c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1:41" s="77" customFormat="1" ht="11.25">
      <c r="A75" s="49" t="s">
        <v>303</v>
      </c>
      <c r="B75" s="75"/>
      <c r="C75" s="75"/>
      <c r="D75" s="38">
        <f>E75+F75+G75+H75</f>
        <v>1325.34</v>
      </c>
      <c r="E75" s="75">
        <f aca="true" t="shared" si="24" ref="E75:J75">E57+E74</f>
        <v>25.8</v>
      </c>
      <c r="F75" s="75">
        <f t="shared" si="24"/>
        <v>177.82</v>
      </c>
      <c r="G75" s="75">
        <f t="shared" si="24"/>
        <v>333.02</v>
      </c>
      <c r="H75" s="75">
        <f t="shared" si="24"/>
        <v>788.7</v>
      </c>
      <c r="I75" s="75">
        <f t="shared" si="24"/>
        <v>183.27</v>
      </c>
      <c r="J75" s="75">
        <f t="shared" si="24"/>
        <v>288.05</v>
      </c>
      <c r="K75" s="38">
        <f>J75+I75+D75</f>
        <v>1796.66</v>
      </c>
      <c r="L75" s="75" t="e">
        <f aca="true" t="shared" si="25" ref="L75:T75">L57+L74</f>
        <v>#REF!</v>
      </c>
      <c r="M75" s="75" t="e">
        <f t="shared" si="25"/>
        <v>#REF!</v>
      </c>
      <c r="N75" s="75" t="e">
        <f t="shared" si="25"/>
        <v>#REF!</v>
      </c>
      <c r="O75" s="75" t="e">
        <f t="shared" si="25"/>
        <v>#REF!</v>
      </c>
      <c r="P75" s="75" t="e">
        <f t="shared" si="25"/>
        <v>#REF!</v>
      </c>
      <c r="Q75" s="75" t="e">
        <f t="shared" si="25"/>
        <v>#REF!</v>
      </c>
      <c r="R75" s="75" t="e">
        <f t="shared" si="25"/>
        <v>#REF!</v>
      </c>
      <c r="S75" s="75" t="e">
        <f t="shared" si="25"/>
        <v>#REF!</v>
      </c>
      <c r="T75" s="75" t="e">
        <f t="shared" si="25"/>
        <v>#REF!</v>
      </c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</row>
    <row r="76" spans="1:41" ht="11.25">
      <c r="A76" s="143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1:41" ht="11.25">
      <c r="A77" s="143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1:41" ht="11.25">
      <c r="A78" s="143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1:41" ht="11.25">
      <c r="A79" s="143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1:41" ht="11.25">
      <c r="A80" s="143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1:41" ht="11.25">
      <c r="A81" s="143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1:41" ht="11.25">
      <c r="A82" s="143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1:41" ht="11.25">
      <c r="A83" s="143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1:41" ht="11.25">
      <c r="A84" s="143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1:41" ht="11.25">
      <c r="A85" s="143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1:41" ht="11.25">
      <c r="A86" s="143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1:41" ht="11.25">
      <c r="A87" s="143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1:41" ht="11.25">
      <c r="A88" s="143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1:41" ht="11.25">
      <c r="A89" s="143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1:41" ht="11.25">
      <c r="A90" s="143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1:41" ht="11.25">
      <c r="A91" s="143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1:41" ht="11.25">
      <c r="A92" s="143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1:41" ht="11.25">
      <c r="A93" s="143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1:41" ht="11.25">
      <c r="A94" s="143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1:41" ht="11.25">
      <c r="A95" s="143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1:41" ht="11.25">
      <c r="A96" s="143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1:41" ht="11.25">
      <c r="A97" s="143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1:41" ht="11.25">
      <c r="A98" s="143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1:41" ht="11.25">
      <c r="A99" s="143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1:41" ht="11.25">
      <c r="A100" s="143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:41" ht="11.25">
      <c r="A101" s="143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1:41" ht="11.25">
      <c r="A102" s="143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1:41" ht="11.25">
      <c r="A103" s="143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1:41" ht="11.25">
      <c r="A104" s="143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1:41" ht="11.25">
      <c r="A105" s="143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1:41" ht="11.25">
      <c r="A106" s="143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1:41" ht="11.25">
      <c r="A107" s="143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  <row r="108" spans="1:41" ht="11.25">
      <c r="A108" s="143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</row>
    <row r="109" spans="1:41" ht="11.25">
      <c r="A109" s="143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</row>
    <row r="110" spans="1:41" ht="11.25">
      <c r="A110" s="143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</row>
    <row r="111" spans="1:41" ht="11.25">
      <c r="A111" s="143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</row>
    <row r="112" spans="1:41" ht="11.25">
      <c r="A112" s="143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</row>
    <row r="113" spans="1:41" ht="11.25">
      <c r="A113" s="143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</row>
    <row r="114" spans="1:41" ht="11.25">
      <c r="A114" s="143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  <row r="115" spans="1:41" ht="11.25">
      <c r="A115" s="143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1:41" ht="11.25">
      <c r="A116" s="143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1:41" ht="11.25">
      <c r="A117" s="143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</row>
    <row r="118" spans="1:41" ht="11.25">
      <c r="A118" s="143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</row>
    <row r="119" spans="1:41" ht="11.25">
      <c r="A119" s="143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</row>
    <row r="120" spans="1:41" ht="11.25">
      <c r="A120" s="143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</row>
    <row r="121" spans="1:41" ht="11.25">
      <c r="A121" s="143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</row>
    <row r="122" spans="1:41" ht="11.25">
      <c r="A122" s="143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</row>
    <row r="123" spans="1:41" ht="11.25">
      <c r="A123" s="143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</row>
    <row r="124" spans="1:41" ht="11.25">
      <c r="A124" s="143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</row>
    <row r="125" spans="1:41" ht="11.25">
      <c r="A125" s="143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1:41" ht="11.25">
      <c r="A126" s="143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</row>
    <row r="127" spans="1:41" ht="11.25">
      <c r="A127" s="143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</row>
    <row r="128" spans="1:41" ht="11.25">
      <c r="A128" s="143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1:41" ht="11.25">
      <c r="A129" s="143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</row>
    <row r="130" ht="11.25">
      <c r="A130" s="143"/>
    </row>
    <row r="131" ht="11.25">
      <c r="A131" s="143"/>
    </row>
    <row r="132" ht="11.25">
      <c r="A132" s="143"/>
    </row>
    <row r="133" ht="11.25">
      <c r="A133" s="143"/>
    </row>
    <row r="134" ht="11.25">
      <c r="A134" s="143"/>
    </row>
    <row r="135" ht="11.25">
      <c r="A135" s="143"/>
    </row>
    <row r="136" ht="11.25">
      <c r="A136" s="143"/>
    </row>
    <row r="137" ht="11.25">
      <c r="A137" s="143"/>
    </row>
    <row r="138" ht="11.25">
      <c r="A138" s="143"/>
    </row>
    <row r="139" ht="11.25">
      <c r="A139" s="143"/>
    </row>
    <row r="140" ht="11.25">
      <c r="A140" s="143"/>
    </row>
    <row r="141" ht="11.25">
      <c r="A141" s="143"/>
    </row>
    <row r="142" ht="11.25">
      <c r="A142" s="143"/>
    </row>
    <row r="143" ht="11.25">
      <c r="A143" s="143"/>
    </row>
    <row r="144" ht="11.25">
      <c r="A144" s="143"/>
    </row>
    <row r="145" ht="11.25">
      <c r="A145" s="143"/>
    </row>
    <row r="146" ht="11.25">
      <c r="A146" s="143"/>
    </row>
  </sheetData>
  <mergeCells count="11">
    <mergeCell ref="A4:A6"/>
    <mergeCell ref="B4:B6"/>
    <mergeCell ref="C4:C6"/>
    <mergeCell ref="A2:K2"/>
    <mergeCell ref="D4:K4"/>
    <mergeCell ref="N4:S4"/>
    <mergeCell ref="M5:R5"/>
    <mergeCell ref="D5:H5"/>
    <mergeCell ref="I5:I6"/>
    <mergeCell ref="J5:J6"/>
    <mergeCell ref="K5:K6"/>
  </mergeCells>
  <printOptions horizontalCentered="1"/>
  <pageMargins left="0.6" right="0.62" top="0.69" bottom="0.61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9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00390625" defaultRowHeight="12.75"/>
  <cols>
    <col min="1" max="1" width="25.25390625" style="19" customWidth="1"/>
    <col min="2" max="2" width="12.625" style="5" customWidth="1"/>
    <col min="3" max="3" width="10.875" style="5" bestFit="1" customWidth="1"/>
    <col min="4" max="4" width="12.875" style="5" customWidth="1"/>
    <col min="5" max="5" width="10.125" style="5" customWidth="1"/>
    <col min="6" max="6" width="9.625" style="5" customWidth="1"/>
    <col min="7" max="7" width="10.125" style="5" customWidth="1"/>
    <col min="8" max="8" width="8.625" style="5" customWidth="1"/>
    <col min="9" max="9" width="8.125" style="5" customWidth="1"/>
    <col min="10" max="10" width="9.625" style="5" customWidth="1"/>
    <col min="11" max="11" width="10.125" style="5" customWidth="1"/>
    <col min="12" max="12" width="9.125" style="5" customWidth="1"/>
    <col min="13" max="13" width="7.25390625" style="5" customWidth="1"/>
    <col min="14" max="14" width="8.75390625" style="5" customWidth="1"/>
    <col min="15" max="15" width="9.875" style="5" hidden="1" customWidth="1"/>
    <col min="16" max="17" width="9.00390625" style="5" hidden="1" customWidth="1"/>
    <col min="18" max="18" width="8.875" style="5" customWidth="1"/>
    <col min="19" max="19" width="7.25390625" style="5" customWidth="1"/>
    <col min="20" max="20" width="7.375" style="5" customWidth="1"/>
    <col min="21" max="21" width="7.625" style="5" customWidth="1"/>
    <col min="22" max="22" width="6.25390625" style="5" customWidth="1"/>
    <col min="23" max="24" width="7.25390625" style="5" customWidth="1"/>
    <col min="25" max="25" width="8.00390625" style="5" customWidth="1"/>
    <col min="26" max="26" width="8.625" style="5" customWidth="1"/>
    <col min="27" max="29" width="9.125" style="5" customWidth="1"/>
    <col min="30" max="30" width="12.25390625" style="5" bestFit="1" customWidth="1"/>
    <col min="31" max="16384" width="9.125" style="5" customWidth="1"/>
  </cols>
  <sheetData>
    <row r="1" ht="11.25">
      <c r="N1" s="132" t="s">
        <v>324</v>
      </c>
    </row>
    <row r="2" ht="11.25">
      <c r="B2" s="4" t="s">
        <v>318</v>
      </c>
    </row>
    <row r="3" ht="11.25">
      <c r="A3" s="4"/>
    </row>
    <row r="4" spans="1:27" ht="33.75">
      <c r="A4" s="6" t="s">
        <v>166</v>
      </c>
      <c r="B4" s="7" t="s">
        <v>0</v>
      </c>
      <c r="C4" s="7" t="s">
        <v>167</v>
      </c>
      <c r="D4" s="7" t="s">
        <v>165</v>
      </c>
      <c r="E4" s="7" t="s">
        <v>27</v>
      </c>
      <c r="F4" s="7" t="s">
        <v>6</v>
      </c>
      <c r="G4" s="7" t="s">
        <v>7</v>
      </c>
      <c r="H4" s="7" t="s">
        <v>169</v>
      </c>
      <c r="I4" s="8" t="s">
        <v>28</v>
      </c>
      <c r="J4" s="8" t="s">
        <v>159</v>
      </c>
      <c r="K4" s="7" t="s">
        <v>170</v>
      </c>
      <c r="L4" s="7" t="s">
        <v>38</v>
      </c>
      <c r="M4" s="9" t="s">
        <v>266</v>
      </c>
      <c r="N4" s="9" t="s">
        <v>267</v>
      </c>
      <c r="O4" s="7" t="s">
        <v>171</v>
      </c>
      <c r="P4" s="7" t="s">
        <v>172</v>
      </c>
      <c r="Q4" s="7" t="s">
        <v>173</v>
      </c>
      <c r="R4" s="10">
        <v>80146</v>
      </c>
      <c r="S4" s="10">
        <v>80195</v>
      </c>
      <c r="T4" s="10">
        <v>85412</v>
      </c>
      <c r="U4" s="10">
        <v>85415</v>
      </c>
      <c r="V4" s="10">
        <v>85446</v>
      </c>
      <c r="W4" s="10">
        <v>80113</v>
      </c>
      <c r="X4" s="10">
        <v>85154</v>
      </c>
      <c r="Y4" s="11">
        <v>85156</v>
      </c>
      <c r="Z4" s="10">
        <v>90019</v>
      </c>
      <c r="AA4" s="10">
        <v>90095</v>
      </c>
    </row>
    <row r="5" spans="1:27" ht="11.25">
      <c r="A5" s="25" t="s">
        <v>227</v>
      </c>
      <c r="B5" s="13">
        <v>687802</v>
      </c>
      <c r="C5" s="13">
        <v>680457</v>
      </c>
      <c r="D5" s="13">
        <v>450032</v>
      </c>
      <c r="E5" s="13">
        <v>33791</v>
      </c>
      <c r="F5" s="13">
        <v>80697</v>
      </c>
      <c r="G5" s="13">
        <v>9036</v>
      </c>
      <c r="H5" s="13">
        <v>25701</v>
      </c>
      <c r="I5" s="13">
        <v>14989</v>
      </c>
      <c r="J5" s="13">
        <v>25814</v>
      </c>
      <c r="K5" s="13"/>
      <c r="L5" s="13"/>
      <c r="M5" s="26">
        <v>68</v>
      </c>
      <c r="N5" s="14">
        <f aca="true" t="shared" si="0" ref="N5:N42">C5/M5/12</f>
        <v>834</v>
      </c>
      <c r="O5" s="13"/>
      <c r="P5" s="13"/>
      <c r="Q5" s="13"/>
      <c r="R5" s="13">
        <v>3355</v>
      </c>
      <c r="S5" s="13"/>
      <c r="T5" s="13"/>
      <c r="U5" s="13"/>
      <c r="V5" s="13"/>
      <c r="W5" s="13"/>
      <c r="X5" s="13"/>
      <c r="Y5" s="13"/>
      <c r="Z5" s="13">
        <v>60696</v>
      </c>
      <c r="AA5" s="13"/>
    </row>
    <row r="6" spans="1:27" ht="11.25">
      <c r="A6" s="25" t="s">
        <v>228</v>
      </c>
      <c r="B6" s="13">
        <v>990754</v>
      </c>
      <c r="C6" s="13">
        <v>966962</v>
      </c>
      <c r="D6" s="13">
        <v>642139</v>
      </c>
      <c r="E6" s="13">
        <v>41152</v>
      </c>
      <c r="F6" s="13">
        <v>105539</v>
      </c>
      <c r="G6" s="13">
        <v>9978</v>
      </c>
      <c r="H6" s="13">
        <v>26046</v>
      </c>
      <c r="I6" s="13">
        <v>62788</v>
      </c>
      <c r="J6" s="13">
        <v>41620</v>
      </c>
      <c r="K6" s="13"/>
      <c r="L6" s="13"/>
      <c r="M6" s="26">
        <v>104</v>
      </c>
      <c r="N6" s="14">
        <f t="shared" si="0"/>
        <v>775</v>
      </c>
      <c r="O6" s="13"/>
      <c r="P6" s="13"/>
      <c r="Q6" s="13"/>
      <c r="R6" s="13">
        <v>5510</v>
      </c>
      <c r="S6" s="13"/>
      <c r="T6" s="13"/>
      <c r="U6" s="13"/>
      <c r="V6" s="13"/>
      <c r="W6" s="13"/>
      <c r="X6" s="13"/>
      <c r="Y6" s="13"/>
      <c r="Z6" s="13"/>
      <c r="AA6" s="13"/>
    </row>
    <row r="7" spans="1:27" ht="11.25">
      <c r="A7" s="25" t="s">
        <v>229</v>
      </c>
      <c r="B7" s="13">
        <v>1164010</v>
      </c>
      <c r="C7" s="13">
        <v>1130008</v>
      </c>
      <c r="D7" s="13">
        <v>753018</v>
      </c>
      <c r="E7" s="13">
        <v>59755</v>
      </c>
      <c r="F7" s="13">
        <v>136192</v>
      </c>
      <c r="G7" s="13">
        <v>13432</v>
      </c>
      <c r="H7" s="13">
        <v>43192</v>
      </c>
      <c r="I7" s="13">
        <v>18497</v>
      </c>
      <c r="J7" s="13">
        <v>42879</v>
      </c>
      <c r="K7" s="13"/>
      <c r="L7" s="13"/>
      <c r="M7" s="26">
        <v>134</v>
      </c>
      <c r="N7" s="14">
        <f t="shared" si="0"/>
        <v>703</v>
      </c>
      <c r="O7" s="13"/>
      <c r="P7" s="13"/>
      <c r="Q7" s="13"/>
      <c r="R7" s="13">
        <v>4855</v>
      </c>
      <c r="S7" s="13"/>
      <c r="T7" s="13"/>
      <c r="U7" s="13"/>
      <c r="V7" s="13"/>
      <c r="W7" s="13"/>
      <c r="X7" s="13"/>
      <c r="Y7" s="13"/>
      <c r="Z7" s="13"/>
      <c r="AA7" s="13"/>
    </row>
    <row r="8" spans="1:27" ht="11.25">
      <c r="A8" s="25" t="s">
        <v>230</v>
      </c>
      <c r="B8" s="13">
        <v>1147261</v>
      </c>
      <c r="C8" s="13">
        <v>1139758</v>
      </c>
      <c r="D8" s="13">
        <v>751925</v>
      </c>
      <c r="E8" s="13">
        <v>58229</v>
      </c>
      <c r="F8" s="13">
        <v>132552</v>
      </c>
      <c r="G8" s="13">
        <v>14477</v>
      </c>
      <c r="H8" s="13">
        <v>34088</v>
      </c>
      <c r="I8" s="13">
        <v>0</v>
      </c>
      <c r="J8" s="13">
        <v>51274</v>
      </c>
      <c r="K8" s="13">
        <v>40000</v>
      </c>
      <c r="L8" s="13"/>
      <c r="M8" s="26">
        <v>111</v>
      </c>
      <c r="N8" s="14">
        <f t="shared" si="0"/>
        <v>856</v>
      </c>
      <c r="O8" s="13"/>
      <c r="P8" s="13"/>
      <c r="Q8" s="13"/>
      <c r="R8" s="13">
        <v>5728</v>
      </c>
      <c r="S8" s="13">
        <v>2697</v>
      </c>
      <c r="T8" s="13"/>
      <c r="U8" s="13"/>
      <c r="V8" s="13"/>
      <c r="W8" s="13"/>
      <c r="X8" s="13"/>
      <c r="Y8" s="13"/>
      <c r="Z8" s="13"/>
      <c r="AA8" s="13"/>
    </row>
    <row r="9" spans="1:27" ht="11.25">
      <c r="A9" s="25" t="s">
        <v>231</v>
      </c>
      <c r="B9" s="13">
        <v>864545</v>
      </c>
      <c r="C9" s="13">
        <f>2495.84+834070.77</f>
        <v>836567</v>
      </c>
      <c r="D9" s="13">
        <v>547864</v>
      </c>
      <c r="E9" s="13">
        <v>40621</v>
      </c>
      <c r="F9" s="13">
        <v>91334</v>
      </c>
      <c r="G9" s="13">
        <v>12164</v>
      </c>
      <c r="H9" s="13">
        <v>46062</v>
      </c>
      <c r="I9" s="13">
        <v>0</v>
      </c>
      <c r="J9" s="13">
        <v>42043</v>
      </c>
      <c r="K9" s="13"/>
      <c r="L9" s="13"/>
      <c r="M9" s="26">
        <v>112</v>
      </c>
      <c r="N9" s="14">
        <f t="shared" si="0"/>
        <v>622</v>
      </c>
      <c r="O9" s="13"/>
      <c r="P9" s="13"/>
      <c r="Q9" s="13"/>
      <c r="R9" s="13">
        <v>420</v>
      </c>
      <c r="S9" s="13"/>
      <c r="T9" s="13"/>
      <c r="U9" s="13"/>
      <c r="V9" s="13"/>
      <c r="W9" s="13"/>
      <c r="X9" s="13"/>
      <c r="Y9" s="13"/>
      <c r="Z9" s="13">
        <v>13600</v>
      </c>
      <c r="AA9" s="13"/>
    </row>
    <row r="10" spans="1:27" ht="11.25">
      <c r="A10" s="25" t="s">
        <v>232</v>
      </c>
      <c r="B10" s="13">
        <v>914008</v>
      </c>
      <c r="C10" s="13">
        <f>902866.14+3840</f>
        <v>906706</v>
      </c>
      <c r="D10" s="13">
        <v>612331</v>
      </c>
      <c r="E10" s="13">
        <v>48816</v>
      </c>
      <c r="F10" s="13">
        <v>103298</v>
      </c>
      <c r="G10" s="13">
        <v>15697</v>
      </c>
      <c r="H10" s="13">
        <v>28577</v>
      </c>
      <c r="I10" s="13">
        <v>20000</v>
      </c>
      <c r="J10" s="13">
        <v>33591</v>
      </c>
      <c r="K10" s="13"/>
      <c r="L10" s="13"/>
      <c r="M10" s="26">
        <v>92</v>
      </c>
      <c r="N10" s="14">
        <f t="shared" si="0"/>
        <v>821</v>
      </c>
      <c r="O10" s="13"/>
      <c r="P10" s="13"/>
      <c r="Q10" s="13"/>
      <c r="R10" s="13">
        <v>1600</v>
      </c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1.25">
      <c r="A11" s="25" t="s">
        <v>233</v>
      </c>
      <c r="B11" s="13">
        <v>1009042</v>
      </c>
      <c r="C11" s="13">
        <v>999966</v>
      </c>
      <c r="D11" s="13">
        <v>656802</v>
      </c>
      <c r="E11" s="13">
        <v>52621</v>
      </c>
      <c r="F11" s="13">
        <v>120302</v>
      </c>
      <c r="G11" s="13">
        <v>12625</v>
      </c>
      <c r="H11" s="13">
        <v>38707</v>
      </c>
      <c r="I11" s="13">
        <v>30000</v>
      </c>
      <c r="J11" s="13">
        <v>34606</v>
      </c>
      <c r="K11" s="13"/>
      <c r="L11" s="13"/>
      <c r="M11" s="26">
        <v>100</v>
      </c>
      <c r="N11" s="14">
        <f t="shared" si="0"/>
        <v>833</v>
      </c>
      <c r="O11" s="13"/>
      <c r="P11" s="13"/>
      <c r="Q11" s="13"/>
      <c r="R11" s="13">
        <v>1390</v>
      </c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1.25">
      <c r="A12" s="25" t="s">
        <v>234</v>
      </c>
      <c r="B12" s="13">
        <v>1337269</v>
      </c>
      <c r="C12" s="13">
        <v>1320187</v>
      </c>
      <c r="D12" s="13">
        <v>856191</v>
      </c>
      <c r="E12" s="13">
        <v>64756</v>
      </c>
      <c r="F12" s="13">
        <v>155404</v>
      </c>
      <c r="G12" s="13">
        <v>17612</v>
      </c>
      <c r="H12" s="13">
        <v>51466</v>
      </c>
      <c r="I12" s="13">
        <v>33500</v>
      </c>
      <c r="J12" s="13">
        <v>52329</v>
      </c>
      <c r="K12" s="13"/>
      <c r="L12" s="13"/>
      <c r="M12" s="26">
        <v>147</v>
      </c>
      <c r="N12" s="14">
        <f t="shared" si="0"/>
        <v>748</v>
      </c>
      <c r="O12" s="13"/>
      <c r="P12" s="13"/>
      <c r="Q12" s="13"/>
      <c r="R12" s="13">
        <v>7200</v>
      </c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1.25">
      <c r="A13" s="25" t="s">
        <v>235</v>
      </c>
      <c r="B13" s="13">
        <v>702703</v>
      </c>
      <c r="C13" s="13">
        <v>673976</v>
      </c>
      <c r="D13" s="13">
        <v>445933</v>
      </c>
      <c r="E13" s="13">
        <v>33602</v>
      </c>
      <c r="F13" s="13">
        <v>78057</v>
      </c>
      <c r="G13" s="13">
        <v>7065</v>
      </c>
      <c r="H13" s="13">
        <v>5054</v>
      </c>
      <c r="I13" s="13">
        <v>17950</v>
      </c>
      <c r="J13" s="13">
        <v>24799</v>
      </c>
      <c r="K13" s="13"/>
      <c r="L13" s="13"/>
      <c r="M13" s="26">
        <v>63</v>
      </c>
      <c r="N13" s="14">
        <f t="shared" si="0"/>
        <v>892</v>
      </c>
      <c r="O13" s="13"/>
      <c r="P13" s="13"/>
      <c r="Q13" s="13"/>
      <c r="R13" s="13">
        <v>2475</v>
      </c>
      <c r="S13" s="13"/>
      <c r="T13" s="13"/>
      <c r="U13" s="13"/>
      <c r="V13" s="13"/>
      <c r="W13" s="13"/>
      <c r="X13" s="13"/>
      <c r="Y13" s="13"/>
      <c r="Z13" s="13">
        <v>7000</v>
      </c>
      <c r="AA13" s="13"/>
    </row>
    <row r="14" spans="1:27" ht="11.25">
      <c r="A14" s="25" t="s">
        <v>236</v>
      </c>
      <c r="B14" s="13">
        <v>891995</v>
      </c>
      <c r="C14" s="13">
        <v>881099</v>
      </c>
      <c r="D14" s="13">
        <v>602327</v>
      </c>
      <c r="E14" s="13">
        <v>44905</v>
      </c>
      <c r="F14" s="13">
        <v>100639</v>
      </c>
      <c r="G14" s="13">
        <v>10777</v>
      </c>
      <c r="H14" s="13">
        <v>37597</v>
      </c>
      <c r="I14" s="13">
        <v>9809</v>
      </c>
      <c r="J14" s="13">
        <v>33782</v>
      </c>
      <c r="K14" s="13"/>
      <c r="L14" s="13"/>
      <c r="M14" s="26">
        <v>94</v>
      </c>
      <c r="N14" s="14">
        <f t="shared" si="0"/>
        <v>781</v>
      </c>
      <c r="O14" s="13"/>
      <c r="P14" s="13"/>
      <c r="Q14" s="13"/>
      <c r="R14" s="13">
        <v>960</v>
      </c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1.25">
      <c r="A15" s="25" t="s">
        <v>237</v>
      </c>
      <c r="B15" s="13">
        <v>1014384</v>
      </c>
      <c r="C15" s="13">
        <v>1003069</v>
      </c>
      <c r="D15" s="13">
        <v>643138</v>
      </c>
      <c r="E15" s="13">
        <v>48151</v>
      </c>
      <c r="F15" s="13">
        <v>113253</v>
      </c>
      <c r="G15" s="13">
        <v>12563</v>
      </c>
      <c r="H15" s="13">
        <v>27935</v>
      </c>
      <c r="I15" s="13">
        <v>34895</v>
      </c>
      <c r="J15" s="13">
        <v>35162</v>
      </c>
      <c r="K15" s="13">
        <v>35000</v>
      </c>
      <c r="L15" s="13"/>
      <c r="M15" s="26">
        <v>96</v>
      </c>
      <c r="N15" s="14">
        <f t="shared" si="0"/>
        <v>871</v>
      </c>
      <c r="O15" s="13"/>
      <c r="P15" s="13"/>
      <c r="Q15" s="13"/>
      <c r="R15" s="13">
        <v>400</v>
      </c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1.25">
      <c r="A16" s="25" t="s">
        <v>238</v>
      </c>
      <c r="B16" s="13">
        <v>1085667</v>
      </c>
      <c r="C16" s="13">
        <v>1065790</v>
      </c>
      <c r="D16" s="13">
        <v>727992</v>
      </c>
      <c r="E16" s="13">
        <v>55244</v>
      </c>
      <c r="F16" s="13">
        <v>126799</v>
      </c>
      <c r="G16" s="13">
        <v>12297</v>
      </c>
      <c r="H16" s="13">
        <v>40163</v>
      </c>
      <c r="I16" s="13">
        <v>12398</v>
      </c>
      <c r="J16" s="13">
        <v>43787</v>
      </c>
      <c r="K16" s="13"/>
      <c r="L16" s="13"/>
      <c r="M16" s="26">
        <v>119</v>
      </c>
      <c r="N16" s="14">
        <f t="shared" si="0"/>
        <v>746</v>
      </c>
      <c r="O16" s="13"/>
      <c r="P16" s="13"/>
      <c r="Q16" s="13"/>
      <c r="R16" s="13">
        <v>1620</v>
      </c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1.25">
      <c r="A17" s="25" t="s">
        <v>239</v>
      </c>
      <c r="B17" s="13">
        <v>1093035</v>
      </c>
      <c r="C17" s="13">
        <v>1059424</v>
      </c>
      <c r="D17" s="13">
        <v>696750</v>
      </c>
      <c r="E17" s="13">
        <v>56262</v>
      </c>
      <c r="F17" s="13">
        <v>130007</v>
      </c>
      <c r="G17" s="13">
        <v>11781</v>
      </c>
      <c r="H17" s="13">
        <v>45648</v>
      </c>
      <c r="I17" s="13">
        <v>11764</v>
      </c>
      <c r="J17" s="13">
        <v>47984</v>
      </c>
      <c r="K17" s="13"/>
      <c r="L17" s="13"/>
      <c r="M17" s="26">
        <v>126</v>
      </c>
      <c r="N17" s="14">
        <f t="shared" si="0"/>
        <v>701</v>
      </c>
      <c r="O17" s="13"/>
      <c r="P17" s="13"/>
      <c r="Q17" s="13"/>
      <c r="R17" s="13">
        <v>2140</v>
      </c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1.25">
      <c r="A18" s="25" t="s">
        <v>240</v>
      </c>
      <c r="B18" s="13">
        <v>784448</v>
      </c>
      <c r="C18" s="13">
        <v>772557</v>
      </c>
      <c r="D18" s="13">
        <v>517531</v>
      </c>
      <c r="E18" s="13">
        <v>41493</v>
      </c>
      <c r="F18" s="13">
        <v>93810</v>
      </c>
      <c r="G18" s="13">
        <v>12363</v>
      </c>
      <c r="H18" s="13">
        <v>33808</v>
      </c>
      <c r="I18" s="13">
        <v>17520</v>
      </c>
      <c r="J18" s="13">
        <v>31002</v>
      </c>
      <c r="K18" s="13"/>
      <c r="L18" s="13"/>
      <c r="M18" s="26">
        <v>93</v>
      </c>
      <c r="N18" s="14">
        <f t="shared" si="0"/>
        <v>692</v>
      </c>
      <c r="O18" s="13"/>
      <c r="P18" s="13"/>
      <c r="Q18" s="13"/>
      <c r="R18" s="13">
        <v>320</v>
      </c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1.25">
      <c r="A19" s="25" t="s">
        <v>241</v>
      </c>
      <c r="B19" s="13">
        <v>1110685</v>
      </c>
      <c r="C19" s="13">
        <v>1081263</v>
      </c>
      <c r="D19" s="13">
        <v>714992</v>
      </c>
      <c r="E19" s="13">
        <v>54104</v>
      </c>
      <c r="F19" s="13">
        <v>127985</v>
      </c>
      <c r="G19" s="13">
        <v>12556</v>
      </c>
      <c r="H19" s="13">
        <v>36607</v>
      </c>
      <c r="I19" s="13">
        <v>33548</v>
      </c>
      <c r="J19" s="13">
        <v>50438</v>
      </c>
      <c r="K19" s="13"/>
      <c r="L19" s="13"/>
      <c r="M19" s="26">
        <v>105</v>
      </c>
      <c r="N19" s="14">
        <f t="shared" si="0"/>
        <v>858</v>
      </c>
      <c r="O19" s="13"/>
      <c r="P19" s="13"/>
      <c r="Q19" s="13"/>
      <c r="R19" s="13">
        <v>3240</v>
      </c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1.25">
      <c r="A20" s="25" t="s">
        <v>242</v>
      </c>
      <c r="B20" s="13">
        <v>856238</v>
      </c>
      <c r="C20" s="13">
        <v>842474</v>
      </c>
      <c r="D20" s="13">
        <v>552880</v>
      </c>
      <c r="E20" s="13">
        <v>43355</v>
      </c>
      <c r="F20" s="13">
        <v>97283</v>
      </c>
      <c r="G20" s="13">
        <v>9251</v>
      </c>
      <c r="H20" s="13">
        <v>26426</v>
      </c>
      <c r="I20" s="13">
        <v>37451</v>
      </c>
      <c r="J20" s="13">
        <v>33351</v>
      </c>
      <c r="K20" s="13"/>
      <c r="L20" s="13"/>
      <c r="M20" s="26">
        <v>92</v>
      </c>
      <c r="N20" s="14">
        <f t="shared" si="0"/>
        <v>763</v>
      </c>
      <c r="O20" s="13"/>
      <c r="P20" s="13"/>
      <c r="Q20" s="13"/>
      <c r="R20" s="13">
        <v>1400</v>
      </c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1.25">
      <c r="A21" s="25" t="s">
        <v>243</v>
      </c>
      <c r="B21" s="13">
        <v>1226431</v>
      </c>
      <c r="C21" s="13">
        <v>1220870</v>
      </c>
      <c r="D21" s="13">
        <v>814717</v>
      </c>
      <c r="E21" s="13">
        <v>66610</v>
      </c>
      <c r="F21" s="13">
        <v>145652</v>
      </c>
      <c r="G21" s="13">
        <v>13718</v>
      </c>
      <c r="H21" s="13">
        <v>46429</v>
      </c>
      <c r="I21" s="13">
        <v>14772</v>
      </c>
      <c r="J21" s="13">
        <v>50315</v>
      </c>
      <c r="K21" s="13"/>
      <c r="L21" s="13"/>
      <c r="M21" s="26">
        <v>139</v>
      </c>
      <c r="N21" s="14">
        <f t="shared" si="0"/>
        <v>732</v>
      </c>
      <c r="O21" s="13"/>
      <c r="P21" s="13"/>
      <c r="Q21" s="13"/>
      <c r="R21" s="13">
        <v>2100</v>
      </c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1.25">
      <c r="A22" s="25" t="s">
        <v>244</v>
      </c>
      <c r="B22" s="13">
        <v>895994</v>
      </c>
      <c r="C22" s="13">
        <v>887193</v>
      </c>
      <c r="D22" s="13">
        <v>567552</v>
      </c>
      <c r="E22" s="13">
        <v>44997</v>
      </c>
      <c r="F22" s="13">
        <v>102529</v>
      </c>
      <c r="G22" s="13">
        <v>11783</v>
      </c>
      <c r="H22" s="13">
        <v>41290</v>
      </c>
      <c r="I22" s="13">
        <v>34331</v>
      </c>
      <c r="J22" s="13">
        <v>34082</v>
      </c>
      <c r="K22" s="13"/>
      <c r="L22" s="13"/>
      <c r="M22" s="26">
        <v>89</v>
      </c>
      <c r="N22" s="14">
        <f t="shared" si="0"/>
        <v>831</v>
      </c>
      <c r="O22" s="13"/>
      <c r="P22" s="13"/>
      <c r="Q22" s="13"/>
      <c r="R22" s="13">
        <v>1400</v>
      </c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1.25">
      <c r="A23" s="25" t="s">
        <v>245</v>
      </c>
      <c r="B23" s="13">
        <v>1005989</v>
      </c>
      <c r="C23" s="13">
        <v>967030</v>
      </c>
      <c r="D23" s="13">
        <v>619136</v>
      </c>
      <c r="E23" s="13">
        <v>51022</v>
      </c>
      <c r="F23" s="13">
        <v>114117</v>
      </c>
      <c r="G23" s="13">
        <v>12049</v>
      </c>
      <c r="H23" s="13">
        <v>36507</v>
      </c>
      <c r="I23" s="13">
        <v>47814</v>
      </c>
      <c r="J23" s="13">
        <v>36016</v>
      </c>
      <c r="K23" s="13"/>
      <c r="L23" s="13"/>
      <c r="M23" s="26">
        <v>111</v>
      </c>
      <c r="N23" s="14">
        <f t="shared" si="0"/>
        <v>726</v>
      </c>
      <c r="O23" s="13"/>
      <c r="P23" s="13"/>
      <c r="Q23" s="13"/>
      <c r="R23" s="13">
        <v>4120</v>
      </c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1.25">
      <c r="A24" s="25" t="s">
        <v>246</v>
      </c>
      <c r="B24" s="13">
        <v>1240959</v>
      </c>
      <c r="C24" s="13">
        <f>4999.6+1177543</f>
        <v>1182543</v>
      </c>
      <c r="D24" s="13">
        <v>805847</v>
      </c>
      <c r="E24" s="13">
        <v>67878</v>
      </c>
      <c r="F24" s="13">
        <v>136785</v>
      </c>
      <c r="G24" s="13">
        <v>15879</v>
      </c>
      <c r="H24" s="13">
        <v>43990</v>
      </c>
      <c r="I24" s="13">
        <v>5264</v>
      </c>
      <c r="J24" s="13">
        <v>48980</v>
      </c>
      <c r="K24" s="13"/>
      <c r="L24" s="13"/>
      <c r="M24" s="26">
        <v>119</v>
      </c>
      <c r="N24" s="14">
        <f t="shared" si="0"/>
        <v>828</v>
      </c>
      <c r="O24" s="13"/>
      <c r="P24" s="13"/>
      <c r="Q24" s="13"/>
      <c r="R24" s="13">
        <v>559</v>
      </c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1.25">
      <c r="A25" s="25" t="s">
        <v>247</v>
      </c>
      <c r="B25" s="13">
        <v>1242890</v>
      </c>
      <c r="C25" s="13">
        <v>1200996</v>
      </c>
      <c r="D25" s="13">
        <v>746428</v>
      </c>
      <c r="E25" s="13">
        <v>59150</v>
      </c>
      <c r="F25" s="13">
        <v>127617</v>
      </c>
      <c r="G25" s="13">
        <v>14323</v>
      </c>
      <c r="H25" s="13">
        <v>57754</v>
      </c>
      <c r="I25" s="13">
        <v>63890</v>
      </c>
      <c r="J25" s="13">
        <v>51652</v>
      </c>
      <c r="K25" s="13"/>
      <c r="L25" s="13"/>
      <c r="M25" s="26">
        <v>124</v>
      </c>
      <c r="N25" s="14">
        <f t="shared" si="0"/>
        <v>807</v>
      </c>
      <c r="O25" s="13"/>
      <c r="P25" s="13"/>
      <c r="Q25" s="13"/>
      <c r="R25" s="13">
        <v>700</v>
      </c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1.25">
      <c r="A26" s="25" t="s">
        <v>248</v>
      </c>
      <c r="B26" s="13">
        <v>1093873</v>
      </c>
      <c r="C26" s="13">
        <v>1075180</v>
      </c>
      <c r="D26" s="13">
        <v>712029</v>
      </c>
      <c r="E26" s="13">
        <v>53002</v>
      </c>
      <c r="F26" s="13">
        <v>120984</v>
      </c>
      <c r="G26" s="13">
        <v>13381</v>
      </c>
      <c r="H26" s="13">
        <v>70956</v>
      </c>
      <c r="I26" s="13">
        <v>19156</v>
      </c>
      <c r="J26" s="13">
        <v>44182</v>
      </c>
      <c r="K26" s="13"/>
      <c r="L26" s="13"/>
      <c r="M26" s="26">
        <v>122</v>
      </c>
      <c r="N26" s="14">
        <f t="shared" si="0"/>
        <v>734</v>
      </c>
      <c r="O26" s="13"/>
      <c r="P26" s="13"/>
      <c r="Q26" s="13"/>
      <c r="R26" s="13">
        <v>5780</v>
      </c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1.25">
      <c r="A27" s="25" t="s">
        <v>249</v>
      </c>
      <c r="B27" s="13">
        <v>1032119</v>
      </c>
      <c r="C27" s="13">
        <v>1005036</v>
      </c>
      <c r="D27" s="13">
        <v>671907</v>
      </c>
      <c r="E27" s="13">
        <v>53221</v>
      </c>
      <c r="F27" s="13">
        <v>115416</v>
      </c>
      <c r="G27" s="13">
        <v>13676</v>
      </c>
      <c r="H27" s="13">
        <v>37137</v>
      </c>
      <c r="I27" s="13">
        <v>14986</v>
      </c>
      <c r="J27" s="13">
        <v>46486</v>
      </c>
      <c r="K27" s="13"/>
      <c r="L27" s="13"/>
      <c r="M27" s="26">
        <v>116</v>
      </c>
      <c r="N27" s="14">
        <f t="shared" si="0"/>
        <v>722</v>
      </c>
      <c r="O27" s="13"/>
      <c r="P27" s="13"/>
      <c r="Q27" s="13"/>
      <c r="R27" s="13">
        <v>6760</v>
      </c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1.25">
      <c r="A28" s="25" t="s">
        <v>250</v>
      </c>
      <c r="B28" s="13">
        <v>1059420</v>
      </c>
      <c r="C28" s="13">
        <v>1043454</v>
      </c>
      <c r="D28" s="13">
        <v>679901</v>
      </c>
      <c r="E28" s="13">
        <v>53553</v>
      </c>
      <c r="F28" s="13">
        <v>121947</v>
      </c>
      <c r="G28" s="13">
        <v>12857</v>
      </c>
      <c r="H28" s="13">
        <v>49829</v>
      </c>
      <c r="I28" s="13">
        <v>28857</v>
      </c>
      <c r="J28" s="13">
        <v>43911</v>
      </c>
      <c r="K28" s="13"/>
      <c r="L28" s="13"/>
      <c r="M28" s="26">
        <v>118</v>
      </c>
      <c r="N28" s="14">
        <f t="shared" si="0"/>
        <v>737</v>
      </c>
      <c r="O28" s="13"/>
      <c r="P28" s="13"/>
      <c r="Q28" s="13"/>
      <c r="R28" s="13">
        <v>540</v>
      </c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1.25">
      <c r="A29" s="25" t="s">
        <v>251</v>
      </c>
      <c r="B29" s="13">
        <v>1191641</v>
      </c>
      <c r="C29" s="13">
        <v>1173250</v>
      </c>
      <c r="D29" s="13">
        <v>809032</v>
      </c>
      <c r="E29" s="13">
        <v>65824</v>
      </c>
      <c r="F29" s="13">
        <v>135096</v>
      </c>
      <c r="G29" s="13">
        <v>13406</v>
      </c>
      <c r="H29" s="13">
        <v>43387</v>
      </c>
      <c r="I29" s="13">
        <v>21730</v>
      </c>
      <c r="J29" s="13">
        <v>43306</v>
      </c>
      <c r="K29" s="13"/>
      <c r="L29" s="13"/>
      <c r="M29" s="27">
        <v>120</v>
      </c>
      <c r="N29" s="14">
        <f t="shared" si="0"/>
        <v>815</v>
      </c>
      <c r="O29" s="13"/>
      <c r="P29" s="13"/>
      <c r="Q29" s="13"/>
      <c r="R29" s="13">
        <v>4346</v>
      </c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1.25">
      <c r="A30" s="25" t="s">
        <v>252</v>
      </c>
      <c r="B30" s="13">
        <v>1161007</v>
      </c>
      <c r="C30" s="13">
        <v>1149056</v>
      </c>
      <c r="D30" s="13">
        <v>774025</v>
      </c>
      <c r="E30" s="13">
        <v>55642</v>
      </c>
      <c r="F30" s="13">
        <v>133695</v>
      </c>
      <c r="G30" s="13">
        <v>13330</v>
      </c>
      <c r="H30" s="13">
        <v>59291</v>
      </c>
      <c r="I30" s="13"/>
      <c r="J30" s="13">
        <v>40970</v>
      </c>
      <c r="K30" s="13"/>
      <c r="L30" s="13"/>
      <c r="M30" s="26">
        <v>113</v>
      </c>
      <c r="N30" s="14">
        <f t="shared" si="0"/>
        <v>847</v>
      </c>
      <c r="O30" s="13"/>
      <c r="P30" s="13"/>
      <c r="Q30" s="13"/>
      <c r="R30" s="13">
        <v>3400</v>
      </c>
      <c r="S30" s="13">
        <v>2497</v>
      </c>
      <c r="T30" s="13"/>
      <c r="U30" s="13"/>
      <c r="V30" s="13"/>
      <c r="W30" s="13"/>
      <c r="X30" s="13"/>
      <c r="Y30" s="13"/>
      <c r="Z30" s="13"/>
      <c r="AA30" s="13"/>
    </row>
    <row r="31" spans="1:27" ht="11.25">
      <c r="A31" s="25" t="s">
        <v>253</v>
      </c>
      <c r="B31" s="13">
        <v>843291</v>
      </c>
      <c r="C31" s="13">
        <v>823978</v>
      </c>
      <c r="D31" s="13">
        <v>548769</v>
      </c>
      <c r="E31" s="13">
        <v>41014</v>
      </c>
      <c r="F31" s="13">
        <v>97343</v>
      </c>
      <c r="G31" s="13">
        <v>9936</v>
      </c>
      <c r="H31" s="13">
        <v>28219</v>
      </c>
      <c r="I31" s="13">
        <v>20751</v>
      </c>
      <c r="J31" s="13">
        <v>31896</v>
      </c>
      <c r="K31" s="13"/>
      <c r="L31" s="13"/>
      <c r="M31" s="26">
        <v>93</v>
      </c>
      <c r="N31" s="14">
        <f t="shared" si="0"/>
        <v>738</v>
      </c>
      <c r="O31" s="13"/>
      <c r="P31" s="13"/>
      <c r="Q31" s="13"/>
      <c r="R31" s="13">
        <v>400</v>
      </c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1.25">
      <c r="A32" s="25" t="s">
        <v>254</v>
      </c>
      <c r="B32" s="13">
        <v>944459</v>
      </c>
      <c r="C32" s="13">
        <v>928822</v>
      </c>
      <c r="D32" s="13">
        <v>613219</v>
      </c>
      <c r="E32" s="13">
        <v>46788</v>
      </c>
      <c r="F32" s="13">
        <v>96841</v>
      </c>
      <c r="G32" s="13">
        <v>12618</v>
      </c>
      <c r="H32" s="13">
        <v>66692</v>
      </c>
      <c r="I32" s="13">
        <v>5303</v>
      </c>
      <c r="J32" s="13">
        <v>37876</v>
      </c>
      <c r="K32" s="13"/>
      <c r="L32" s="13">
        <v>8549</v>
      </c>
      <c r="M32" s="26">
        <v>115</v>
      </c>
      <c r="N32" s="14">
        <f t="shared" si="0"/>
        <v>673</v>
      </c>
      <c r="O32" s="13"/>
      <c r="P32" s="13"/>
      <c r="Q32" s="13"/>
      <c r="R32" s="13">
        <v>8440</v>
      </c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1.25">
      <c r="A33" s="25" t="s">
        <v>255</v>
      </c>
      <c r="B33" s="13">
        <v>1102361</v>
      </c>
      <c r="C33" s="13">
        <v>1093368</v>
      </c>
      <c r="D33" s="13">
        <v>707956</v>
      </c>
      <c r="E33" s="13">
        <v>52920</v>
      </c>
      <c r="F33" s="13">
        <v>119498</v>
      </c>
      <c r="G33" s="13">
        <v>14214</v>
      </c>
      <c r="H33" s="13">
        <v>67121</v>
      </c>
      <c r="I33" s="13">
        <v>16554</v>
      </c>
      <c r="J33" s="13">
        <v>44895</v>
      </c>
      <c r="K33" s="13">
        <v>10000</v>
      </c>
      <c r="L33" s="13"/>
      <c r="M33" s="26">
        <v>114</v>
      </c>
      <c r="N33" s="14">
        <f t="shared" si="0"/>
        <v>799</v>
      </c>
      <c r="O33" s="13"/>
      <c r="P33" s="13"/>
      <c r="Q33" s="13"/>
      <c r="R33" s="13">
        <v>9085</v>
      </c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1.25">
      <c r="A34" s="25" t="s">
        <v>256</v>
      </c>
      <c r="B34" s="13">
        <v>1818945</v>
      </c>
      <c r="C34" s="13">
        <v>1746376</v>
      </c>
      <c r="D34" s="13">
        <v>1178807</v>
      </c>
      <c r="E34" s="13">
        <v>90986</v>
      </c>
      <c r="F34" s="13">
        <v>203562</v>
      </c>
      <c r="G34" s="13">
        <v>19739</v>
      </c>
      <c r="H34" s="13">
        <v>66989</v>
      </c>
      <c r="I34" s="13">
        <v>47878</v>
      </c>
      <c r="J34" s="13">
        <v>65930</v>
      </c>
      <c r="K34" s="13"/>
      <c r="L34" s="13"/>
      <c r="M34" s="26">
        <v>190</v>
      </c>
      <c r="N34" s="14">
        <f t="shared" si="0"/>
        <v>766</v>
      </c>
      <c r="O34" s="13"/>
      <c r="P34" s="13"/>
      <c r="Q34" s="13"/>
      <c r="R34" s="13">
        <v>5729</v>
      </c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1.25">
      <c r="A35" s="25" t="s">
        <v>257</v>
      </c>
      <c r="B35" s="13">
        <v>1698015</v>
      </c>
      <c r="C35" s="13">
        <v>1673495</v>
      </c>
      <c r="D35" s="13">
        <v>1149833</v>
      </c>
      <c r="E35" s="13">
        <v>86452</v>
      </c>
      <c r="F35" s="13">
        <v>204600</v>
      </c>
      <c r="G35" s="13">
        <v>21815</v>
      </c>
      <c r="H35" s="13">
        <v>40180</v>
      </c>
      <c r="I35" s="13">
        <v>23896</v>
      </c>
      <c r="J35" s="13">
        <v>68798</v>
      </c>
      <c r="K35" s="13"/>
      <c r="L35" s="13"/>
      <c r="M35" s="26">
        <v>202</v>
      </c>
      <c r="N35" s="14">
        <f t="shared" si="0"/>
        <v>690</v>
      </c>
      <c r="O35" s="13"/>
      <c r="P35" s="13"/>
      <c r="Q35" s="13"/>
      <c r="R35" s="13">
        <v>880</v>
      </c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1.25">
      <c r="A36" s="25" t="s">
        <v>258</v>
      </c>
      <c r="B36" s="13">
        <v>1100862</v>
      </c>
      <c r="C36" s="13">
        <v>1086135</v>
      </c>
      <c r="D36" s="13">
        <v>719087</v>
      </c>
      <c r="E36" s="13">
        <v>52214</v>
      </c>
      <c r="F36" s="13">
        <v>128510</v>
      </c>
      <c r="G36" s="13">
        <v>14368</v>
      </c>
      <c r="H36" s="13">
        <v>49819</v>
      </c>
      <c r="I36" s="13">
        <v>15586</v>
      </c>
      <c r="J36" s="13">
        <v>43165</v>
      </c>
      <c r="K36" s="13"/>
      <c r="L36" s="13"/>
      <c r="M36" s="26">
        <v>118</v>
      </c>
      <c r="N36" s="14">
        <f t="shared" si="0"/>
        <v>767</v>
      </c>
      <c r="O36" s="13"/>
      <c r="P36" s="13"/>
      <c r="Q36" s="13"/>
      <c r="R36" s="13">
        <v>5567</v>
      </c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1.25">
      <c r="A37" s="25" t="s">
        <v>259</v>
      </c>
      <c r="B37" s="13">
        <v>1565233</v>
      </c>
      <c r="C37" s="13">
        <v>1530498</v>
      </c>
      <c r="D37" s="13">
        <v>991432</v>
      </c>
      <c r="E37" s="13">
        <v>76451</v>
      </c>
      <c r="F37" s="13">
        <v>175932</v>
      </c>
      <c r="G37" s="13">
        <v>20391</v>
      </c>
      <c r="H37" s="13">
        <v>60733</v>
      </c>
      <c r="I37" s="13">
        <v>9407</v>
      </c>
      <c r="J37" s="13">
        <v>59731</v>
      </c>
      <c r="K37" s="13"/>
      <c r="L37" s="13"/>
      <c r="M37" s="26">
        <v>165</v>
      </c>
      <c r="N37" s="14">
        <f t="shared" si="0"/>
        <v>773</v>
      </c>
      <c r="O37" s="13"/>
      <c r="P37" s="13"/>
      <c r="Q37" s="13"/>
      <c r="R37" s="13">
        <v>4476</v>
      </c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1.25">
      <c r="A38" s="25" t="s">
        <v>260</v>
      </c>
      <c r="B38" s="13">
        <v>1137409</v>
      </c>
      <c r="C38" s="13">
        <v>1116244</v>
      </c>
      <c r="D38" s="13">
        <v>753223</v>
      </c>
      <c r="E38" s="13">
        <v>56770</v>
      </c>
      <c r="F38" s="13">
        <v>132258</v>
      </c>
      <c r="G38" s="13">
        <v>11594</v>
      </c>
      <c r="H38" s="13">
        <v>63386</v>
      </c>
      <c r="I38" s="13">
        <v>11500</v>
      </c>
      <c r="J38" s="13">
        <v>45435</v>
      </c>
      <c r="K38" s="13"/>
      <c r="L38" s="13"/>
      <c r="M38" s="26">
        <v>119</v>
      </c>
      <c r="N38" s="14">
        <f t="shared" si="0"/>
        <v>782</v>
      </c>
      <c r="O38" s="13"/>
      <c r="P38" s="13"/>
      <c r="Q38" s="13"/>
      <c r="R38" s="13">
        <v>4625</v>
      </c>
      <c r="S38" s="13">
        <v>2507</v>
      </c>
      <c r="T38" s="13"/>
      <c r="U38" s="13"/>
      <c r="V38" s="13"/>
      <c r="W38" s="13"/>
      <c r="X38" s="13"/>
      <c r="Y38" s="13"/>
      <c r="Z38" s="13"/>
      <c r="AA38" s="13"/>
    </row>
    <row r="39" spans="1:27" ht="11.25">
      <c r="A39" s="25" t="s">
        <v>261</v>
      </c>
      <c r="B39" s="13">
        <v>1631910</v>
      </c>
      <c r="C39" s="13">
        <v>1616030</v>
      </c>
      <c r="D39" s="13">
        <v>1103897</v>
      </c>
      <c r="E39" s="13">
        <v>83943</v>
      </c>
      <c r="F39" s="13">
        <v>195900</v>
      </c>
      <c r="G39" s="13">
        <v>23039</v>
      </c>
      <c r="H39" s="13">
        <v>53594</v>
      </c>
      <c r="I39" s="13">
        <v>24972</v>
      </c>
      <c r="J39" s="13">
        <v>64062</v>
      </c>
      <c r="K39" s="13"/>
      <c r="L39" s="13"/>
      <c r="M39" s="26">
        <v>168</v>
      </c>
      <c r="N39" s="14">
        <f t="shared" si="0"/>
        <v>802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1.25">
      <c r="A40" s="25" t="s">
        <v>262</v>
      </c>
      <c r="B40" s="13">
        <v>931244</v>
      </c>
      <c r="C40" s="13">
        <v>891454</v>
      </c>
      <c r="D40" s="13">
        <v>567163</v>
      </c>
      <c r="E40" s="13">
        <v>44242</v>
      </c>
      <c r="F40" s="13">
        <v>101574</v>
      </c>
      <c r="G40" s="13">
        <v>11656</v>
      </c>
      <c r="H40" s="13">
        <v>39292</v>
      </c>
      <c r="I40" s="13">
        <v>1926</v>
      </c>
      <c r="J40" s="13">
        <v>37770</v>
      </c>
      <c r="K40" s="13"/>
      <c r="L40" s="13"/>
      <c r="M40" s="26">
        <v>93</v>
      </c>
      <c r="N40" s="14">
        <f t="shared" si="0"/>
        <v>799</v>
      </c>
      <c r="O40" s="13"/>
      <c r="P40" s="13"/>
      <c r="Q40" s="13"/>
      <c r="R40" s="13">
        <v>2820</v>
      </c>
      <c r="S40" s="13"/>
      <c r="T40" s="13"/>
      <c r="U40" s="13"/>
      <c r="V40" s="13"/>
      <c r="W40" s="13"/>
      <c r="X40" s="13"/>
      <c r="Y40" s="13"/>
      <c r="Z40" s="13">
        <v>2480</v>
      </c>
      <c r="AA40" s="13"/>
    </row>
    <row r="41" spans="1:27" ht="11.25">
      <c r="A41" s="25" t="s">
        <v>263</v>
      </c>
      <c r="B41" s="13">
        <v>933056</v>
      </c>
      <c r="C41" s="13">
        <v>920228</v>
      </c>
      <c r="D41" s="13">
        <v>588455</v>
      </c>
      <c r="E41" s="13">
        <v>46807</v>
      </c>
      <c r="F41" s="13">
        <v>107973</v>
      </c>
      <c r="G41" s="13">
        <v>14446</v>
      </c>
      <c r="H41" s="13">
        <v>39588</v>
      </c>
      <c r="I41" s="13">
        <v>35686</v>
      </c>
      <c r="J41" s="13">
        <v>31082</v>
      </c>
      <c r="K41" s="13"/>
      <c r="L41" s="13"/>
      <c r="M41" s="26">
        <v>93</v>
      </c>
      <c r="N41" s="14">
        <f t="shared" si="0"/>
        <v>825</v>
      </c>
      <c r="O41" s="13"/>
      <c r="P41" s="13"/>
      <c r="Q41" s="13"/>
      <c r="R41" s="13">
        <v>2090</v>
      </c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1.25">
      <c r="A42" s="16" t="s">
        <v>264</v>
      </c>
      <c r="B42" s="14">
        <f aca="true" t="shared" si="1" ref="B42:M42">SUM(B5:B41)</f>
        <v>40510954</v>
      </c>
      <c r="C42" s="14">
        <f t="shared" si="1"/>
        <v>39691499</v>
      </c>
      <c r="D42" s="14">
        <f t="shared" si="1"/>
        <v>26294260</v>
      </c>
      <c r="E42" s="14">
        <f t="shared" si="1"/>
        <v>2026343</v>
      </c>
      <c r="F42" s="14">
        <f t="shared" si="1"/>
        <v>4610980</v>
      </c>
      <c r="G42" s="14">
        <f t="shared" si="1"/>
        <v>501892</v>
      </c>
      <c r="H42" s="14">
        <f t="shared" si="1"/>
        <v>1609260</v>
      </c>
      <c r="I42" s="14">
        <f t="shared" si="1"/>
        <v>819368</v>
      </c>
      <c r="J42" s="14">
        <f t="shared" si="1"/>
        <v>1595001</v>
      </c>
      <c r="K42" s="14">
        <f t="shared" si="1"/>
        <v>85000</v>
      </c>
      <c r="L42" s="14">
        <f t="shared" si="1"/>
        <v>8549</v>
      </c>
      <c r="M42" s="14">
        <f t="shared" si="1"/>
        <v>4297</v>
      </c>
      <c r="N42" s="14">
        <f t="shared" si="0"/>
        <v>770</v>
      </c>
      <c r="O42" s="14">
        <f aca="true" t="shared" si="2" ref="O42:AA42">SUM(O5:O41)</f>
        <v>0</v>
      </c>
      <c r="P42" s="14">
        <f t="shared" si="2"/>
        <v>0</v>
      </c>
      <c r="Q42" s="14">
        <f t="shared" si="2"/>
        <v>0</v>
      </c>
      <c r="R42" s="14">
        <f t="shared" si="2"/>
        <v>116430</v>
      </c>
      <c r="S42" s="14">
        <f t="shared" si="2"/>
        <v>7701</v>
      </c>
      <c r="T42" s="14">
        <f t="shared" si="2"/>
        <v>0</v>
      </c>
      <c r="U42" s="14">
        <f t="shared" si="2"/>
        <v>0</v>
      </c>
      <c r="V42" s="14">
        <f t="shared" si="2"/>
        <v>0</v>
      </c>
      <c r="W42" s="14">
        <f t="shared" si="2"/>
        <v>0</v>
      </c>
      <c r="X42" s="14">
        <f t="shared" si="2"/>
        <v>0</v>
      </c>
      <c r="Y42" s="14">
        <f t="shared" si="2"/>
        <v>0</v>
      </c>
      <c r="Z42" s="14">
        <f t="shared" si="2"/>
        <v>83776</v>
      </c>
      <c r="AA42" s="14">
        <f t="shared" si="2"/>
        <v>0</v>
      </c>
    </row>
    <row r="43" spans="1:27" ht="11.25">
      <c r="A43" s="25" t="s">
        <v>227</v>
      </c>
      <c r="B43" s="13">
        <v>166745</v>
      </c>
      <c r="C43" s="13">
        <v>166155</v>
      </c>
      <c r="D43" s="13">
        <v>67359</v>
      </c>
      <c r="E43" s="13">
        <v>5474</v>
      </c>
      <c r="F43" s="13">
        <v>12334</v>
      </c>
      <c r="G43" s="13">
        <v>159</v>
      </c>
      <c r="H43" s="13">
        <v>7831</v>
      </c>
      <c r="I43" s="13">
        <v>474</v>
      </c>
      <c r="J43" s="13">
        <v>2735</v>
      </c>
      <c r="K43" s="13">
        <v>65000</v>
      </c>
      <c r="L43" s="13"/>
      <c r="M43" s="26"/>
      <c r="N43" s="1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1.25">
      <c r="A44" s="25" t="s">
        <v>228</v>
      </c>
      <c r="B44" s="13">
        <v>129961</v>
      </c>
      <c r="C44" s="13">
        <v>129237</v>
      </c>
      <c r="D44" s="13">
        <v>86218</v>
      </c>
      <c r="E44" s="13">
        <v>6766</v>
      </c>
      <c r="F44" s="13">
        <v>15392</v>
      </c>
      <c r="G44" s="13">
        <v>1224</v>
      </c>
      <c r="H44" s="13">
        <v>7318</v>
      </c>
      <c r="I44" s="13">
        <v>2181</v>
      </c>
      <c r="J44" s="13">
        <v>3555</v>
      </c>
      <c r="K44" s="13"/>
      <c r="L44" s="13">
        <v>4859</v>
      </c>
      <c r="M44" s="26"/>
      <c r="N44" s="1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1.25">
      <c r="A45" s="25" t="s">
        <v>229</v>
      </c>
      <c r="B45" s="13">
        <v>184501</v>
      </c>
      <c r="C45" s="13">
        <v>168523</v>
      </c>
      <c r="D45" s="13">
        <v>88818</v>
      </c>
      <c r="E45" s="13">
        <v>7110</v>
      </c>
      <c r="F45" s="13">
        <v>16373</v>
      </c>
      <c r="G45" s="13">
        <v>1155</v>
      </c>
      <c r="H45" s="13">
        <v>10976</v>
      </c>
      <c r="I45" s="13">
        <v>30794</v>
      </c>
      <c r="J45" s="13">
        <v>3829</v>
      </c>
      <c r="K45" s="13"/>
      <c r="L45" s="13"/>
      <c r="M45" s="26"/>
      <c r="N45" s="1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1.25">
      <c r="A46" s="25" t="s">
        <v>230</v>
      </c>
      <c r="B46" s="13">
        <v>141185</v>
      </c>
      <c r="C46" s="13">
        <v>138833</v>
      </c>
      <c r="D46" s="13">
        <v>90746</v>
      </c>
      <c r="E46" s="13">
        <v>7596</v>
      </c>
      <c r="F46" s="13">
        <v>16795</v>
      </c>
      <c r="G46" s="13">
        <v>124</v>
      </c>
      <c r="H46" s="13">
        <v>13514</v>
      </c>
      <c r="I46" s="13">
        <v>0</v>
      </c>
      <c r="J46" s="13">
        <v>3829</v>
      </c>
      <c r="K46" s="13"/>
      <c r="L46" s="13"/>
      <c r="M46" s="26"/>
      <c r="N46" s="14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1.25">
      <c r="A47" s="25" t="s">
        <v>231</v>
      </c>
      <c r="B47" s="13">
        <v>143990</v>
      </c>
      <c r="C47" s="13">
        <v>130852</v>
      </c>
      <c r="D47" s="13">
        <v>86837</v>
      </c>
      <c r="E47" s="13">
        <v>4893</v>
      </c>
      <c r="F47" s="13">
        <v>9746</v>
      </c>
      <c r="G47" s="13">
        <v>1585</v>
      </c>
      <c r="H47" s="13">
        <v>9636</v>
      </c>
      <c r="I47" s="13">
        <v>0</v>
      </c>
      <c r="J47" s="13">
        <v>3916</v>
      </c>
      <c r="K47" s="13"/>
      <c r="L47" s="13"/>
      <c r="M47" s="26"/>
      <c r="N47" s="1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1.25">
      <c r="A48" s="25" t="s">
        <v>232</v>
      </c>
      <c r="B48" s="13">
        <v>131559</v>
      </c>
      <c r="C48" s="13">
        <v>130662</v>
      </c>
      <c r="D48" s="13">
        <v>89108</v>
      </c>
      <c r="E48" s="13">
        <v>6739</v>
      </c>
      <c r="F48" s="13">
        <v>14273</v>
      </c>
      <c r="G48" s="13">
        <v>2088</v>
      </c>
      <c r="H48" s="13">
        <v>7713</v>
      </c>
      <c r="I48" s="13">
        <v>0</v>
      </c>
      <c r="J48" s="13">
        <v>4923</v>
      </c>
      <c r="K48" s="13"/>
      <c r="L48" s="13"/>
      <c r="M48" s="26"/>
      <c r="N48" s="14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1.25">
      <c r="A49" s="25" t="s">
        <v>233</v>
      </c>
      <c r="B49" s="13">
        <v>132802</v>
      </c>
      <c r="C49" s="13">
        <v>132143</v>
      </c>
      <c r="D49" s="13">
        <v>83009</v>
      </c>
      <c r="E49" s="13">
        <v>6477</v>
      </c>
      <c r="F49" s="13">
        <v>15301</v>
      </c>
      <c r="G49" s="13">
        <v>427</v>
      </c>
      <c r="H49" s="13">
        <v>10661</v>
      </c>
      <c r="I49" s="13">
        <v>0</v>
      </c>
      <c r="J49" s="13">
        <v>3555</v>
      </c>
      <c r="K49" s="13"/>
      <c r="L49" s="13"/>
      <c r="M49" s="26"/>
      <c r="N49" s="14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1.25">
      <c r="A50" s="25" t="s">
        <v>234</v>
      </c>
      <c r="B50" s="13">
        <v>197751</v>
      </c>
      <c r="C50" s="13">
        <v>191966</v>
      </c>
      <c r="D50" s="13">
        <v>130115</v>
      </c>
      <c r="E50" s="13">
        <v>9728</v>
      </c>
      <c r="F50" s="13">
        <v>22515</v>
      </c>
      <c r="G50" s="13">
        <v>1790</v>
      </c>
      <c r="H50" s="13">
        <v>5479</v>
      </c>
      <c r="I50" s="13">
        <v>4866</v>
      </c>
      <c r="J50" s="13">
        <v>5579</v>
      </c>
      <c r="K50" s="13"/>
      <c r="L50" s="13"/>
      <c r="M50" s="26"/>
      <c r="N50" s="1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1.25">
      <c r="A51" s="25" t="s">
        <v>235</v>
      </c>
      <c r="B51" s="13">
        <v>106390</v>
      </c>
      <c r="C51" s="13">
        <v>103796</v>
      </c>
      <c r="D51" s="13">
        <v>64302</v>
      </c>
      <c r="E51" s="13">
        <v>5464</v>
      </c>
      <c r="F51" s="13">
        <v>11767</v>
      </c>
      <c r="G51" s="13">
        <v>1516</v>
      </c>
      <c r="H51" s="13">
        <v>2517</v>
      </c>
      <c r="I51" s="13">
        <v>1800</v>
      </c>
      <c r="J51" s="13">
        <v>3373</v>
      </c>
      <c r="K51" s="13"/>
      <c r="L51" s="13"/>
      <c r="M51" s="26"/>
      <c r="N51" s="14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1.25">
      <c r="A52" s="25" t="s">
        <v>236</v>
      </c>
      <c r="B52" s="13">
        <v>191530</v>
      </c>
      <c r="C52" s="13">
        <v>189596</v>
      </c>
      <c r="D52" s="13">
        <v>88073</v>
      </c>
      <c r="E52" s="13">
        <v>7391</v>
      </c>
      <c r="F52" s="13">
        <v>16357</v>
      </c>
      <c r="G52" s="13">
        <v>628</v>
      </c>
      <c r="H52" s="13">
        <v>12974</v>
      </c>
      <c r="I52" s="13">
        <v>50261</v>
      </c>
      <c r="J52" s="13">
        <v>3555</v>
      </c>
      <c r="K52" s="13"/>
      <c r="L52" s="13"/>
      <c r="M52" s="26"/>
      <c r="N52" s="14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1.25">
      <c r="A53" s="25" t="s">
        <v>237</v>
      </c>
      <c r="B53" s="13">
        <v>152378</v>
      </c>
      <c r="C53" s="13">
        <v>151043</v>
      </c>
      <c r="D53" s="13">
        <v>100603</v>
      </c>
      <c r="E53" s="13">
        <v>5410</v>
      </c>
      <c r="F53" s="13">
        <v>15999</v>
      </c>
      <c r="G53" s="13">
        <v>2074</v>
      </c>
      <c r="H53" s="13">
        <v>13011</v>
      </c>
      <c r="I53" s="13"/>
      <c r="J53" s="13">
        <v>4025</v>
      </c>
      <c r="K53" s="13"/>
      <c r="L53" s="13"/>
      <c r="M53" s="26"/>
      <c r="N53" s="1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1.25">
      <c r="A54" s="25" t="s">
        <v>238</v>
      </c>
      <c r="B54" s="13">
        <v>223114</v>
      </c>
      <c r="C54" s="13">
        <v>217072</v>
      </c>
      <c r="D54" s="13">
        <v>86236</v>
      </c>
      <c r="E54" s="13">
        <v>6697</v>
      </c>
      <c r="F54" s="13">
        <v>15668</v>
      </c>
      <c r="G54" s="13">
        <v>1005</v>
      </c>
      <c r="H54" s="13">
        <v>7723</v>
      </c>
      <c r="I54" s="13">
        <v>3512</v>
      </c>
      <c r="J54" s="13">
        <v>3829</v>
      </c>
      <c r="K54" s="13">
        <v>73974</v>
      </c>
      <c r="L54" s="13"/>
      <c r="M54" s="26"/>
      <c r="N54" s="14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1.25">
      <c r="A55" s="25" t="s">
        <v>239</v>
      </c>
      <c r="B55" s="13">
        <v>178229</v>
      </c>
      <c r="C55" s="13">
        <v>174926</v>
      </c>
      <c r="D55" s="13">
        <v>82053</v>
      </c>
      <c r="E55" s="13">
        <v>6743</v>
      </c>
      <c r="F55" s="13">
        <v>14556</v>
      </c>
      <c r="G55" s="13">
        <v>936</v>
      </c>
      <c r="H55" s="13">
        <v>7697</v>
      </c>
      <c r="I55" s="13">
        <v>2253</v>
      </c>
      <c r="J55" s="13">
        <v>3555</v>
      </c>
      <c r="K55" s="13">
        <v>54139</v>
      </c>
      <c r="L55" s="13"/>
      <c r="M55" s="26"/>
      <c r="N55" s="14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1.25">
      <c r="A56" s="25" t="s">
        <v>240</v>
      </c>
      <c r="B56" s="13">
        <v>136435</v>
      </c>
      <c r="C56" s="13">
        <v>135293</v>
      </c>
      <c r="D56" s="13">
        <v>84567</v>
      </c>
      <c r="E56" s="13">
        <v>6616</v>
      </c>
      <c r="F56" s="13">
        <v>15257</v>
      </c>
      <c r="G56" s="13">
        <v>901</v>
      </c>
      <c r="H56" s="13">
        <v>11342</v>
      </c>
      <c r="I56" s="13">
        <v>500</v>
      </c>
      <c r="J56" s="13">
        <v>3555</v>
      </c>
      <c r="K56" s="13"/>
      <c r="L56" s="13"/>
      <c r="M56" s="26"/>
      <c r="N56" s="14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1.25">
      <c r="A57" s="25" t="s">
        <v>241</v>
      </c>
      <c r="B57" s="13">
        <v>120041</v>
      </c>
      <c r="C57" s="13">
        <v>118720</v>
      </c>
      <c r="D57" s="13">
        <v>79299</v>
      </c>
      <c r="E57" s="13">
        <v>6127</v>
      </c>
      <c r="F57" s="13">
        <v>14079</v>
      </c>
      <c r="G57" s="13">
        <v>1436</v>
      </c>
      <c r="H57" s="13">
        <v>8799</v>
      </c>
      <c r="I57" s="13"/>
      <c r="J57" s="13">
        <v>3282</v>
      </c>
      <c r="K57" s="13"/>
      <c r="L57" s="13"/>
      <c r="M57" s="26"/>
      <c r="N57" s="14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1.25">
      <c r="A58" s="25" t="s">
        <v>242</v>
      </c>
      <c r="B58" s="13">
        <v>127491</v>
      </c>
      <c r="C58" s="13">
        <v>123710</v>
      </c>
      <c r="D58" s="13">
        <v>82596</v>
      </c>
      <c r="E58" s="13">
        <v>5510</v>
      </c>
      <c r="F58" s="13">
        <v>12735</v>
      </c>
      <c r="G58" s="13">
        <v>359</v>
      </c>
      <c r="H58" s="13">
        <v>9384</v>
      </c>
      <c r="I58" s="13">
        <v>2500</v>
      </c>
      <c r="J58" s="13">
        <v>2875</v>
      </c>
      <c r="K58" s="13"/>
      <c r="L58" s="13"/>
      <c r="M58" s="26"/>
      <c r="N58" s="14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1.25">
      <c r="A59" s="25" t="s">
        <v>243</v>
      </c>
      <c r="B59" s="13">
        <v>141728</v>
      </c>
      <c r="C59" s="13">
        <v>140836</v>
      </c>
      <c r="D59" s="13">
        <v>96459</v>
      </c>
      <c r="E59" s="13">
        <v>7251</v>
      </c>
      <c r="F59" s="13">
        <v>16123</v>
      </c>
      <c r="G59" s="13">
        <v>1015</v>
      </c>
      <c r="H59" s="13">
        <v>5355</v>
      </c>
      <c r="I59" s="13">
        <v>1452</v>
      </c>
      <c r="J59" s="13">
        <v>3916</v>
      </c>
      <c r="K59" s="13"/>
      <c r="L59" s="13"/>
      <c r="M59" s="26"/>
      <c r="N59" s="14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1.25">
      <c r="A60" s="25" t="s">
        <v>244</v>
      </c>
      <c r="B60" s="13">
        <v>121014</v>
      </c>
      <c r="C60" s="13">
        <v>119894</v>
      </c>
      <c r="D60" s="13">
        <v>79945</v>
      </c>
      <c r="E60" s="13">
        <v>6586</v>
      </c>
      <c r="F60" s="13">
        <v>14566</v>
      </c>
      <c r="G60" s="13">
        <v>1703</v>
      </c>
      <c r="H60" s="13">
        <v>6973</v>
      </c>
      <c r="I60" s="13">
        <v>400</v>
      </c>
      <c r="J60" s="13">
        <v>3450</v>
      </c>
      <c r="K60" s="13"/>
      <c r="L60" s="13"/>
      <c r="M60" s="26"/>
      <c r="N60" s="14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1.25">
      <c r="A61" s="25" t="s">
        <v>245</v>
      </c>
      <c r="B61" s="13">
        <v>148452</v>
      </c>
      <c r="C61" s="13">
        <v>143281</v>
      </c>
      <c r="D61" s="13">
        <v>88202</v>
      </c>
      <c r="E61" s="13">
        <v>7122</v>
      </c>
      <c r="F61" s="13">
        <v>15860</v>
      </c>
      <c r="G61" s="13">
        <v>2261</v>
      </c>
      <c r="H61" s="13">
        <v>9900</v>
      </c>
      <c r="I61" s="13"/>
      <c r="J61" s="13">
        <v>3697</v>
      </c>
      <c r="K61" s="13"/>
      <c r="L61" s="13"/>
      <c r="M61" s="26"/>
      <c r="N61" s="14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1.25">
      <c r="A62" s="25" t="s">
        <v>246</v>
      </c>
      <c r="B62" s="13">
        <v>172366</v>
      </c>
      <c r="C62" s="13">
        <v>165731</v>
      </c>
      <c r="D62" s="13">
        <v>87902</v>
      </c>
      <c r="E62" s="13">
        <v>7233</v>
      </c>
      <c r="F62" s="13">
        <v>16049</v>
      </c>
      <c r="G62" s="13">
        <v>1618</v>
      </c>
      <c r="H62" s="13">
        <v>14802</v>
      </c>
      <c r="I62" s="13">
        <v>3998</v>
      </c>
      <c r="J62" s="13">
        <v>3829</v>
      </c>
      <c r="K62" s="13">
        <v>6000</v>
      </c>
      <c r="L62" s="13">
        <v>8546</v>
      </c>
      <c r="M62" s="26"/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1.25">
      <c r="A63" s="25" t="s">
        <v>247</v>
      </c>
      <c r="B63" s="13">
        <v>169529</v>
      </c>
      <c r="C63" s="13">
        <v>165079</v>
      </c>
      <c r="D63" s="13">
        <v>107667</v>
      </c>
      <c r="E63" s="13">
        <v>8079</v>
      </c>
      <c r="F63" s="13">
        <v>19822</v>
      </c>
      <c r="G63" s="13">
        <v>2201</v>
      </c>
      <c r="H63" s="13">
        <v>2531</v>
      </c>
      <c r="I63" s="13">
        <v>2838</v>
      </c>
      <c r="J63" s="13">
        <v>4376</v>
      </c>
      <c r="K63" s="13"/>
      <c r="L63" s="13">
        <v>7134</v>
      </c>
      <c r="M63" s="26"/>
      <c r="N63" s="1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1.25">
      <c r="A64" s="25" t="s">
        <v>248</v>
      </c>
      <c r="B64" s="13">
        <v>161942</v>
      </c>
      <c r="C64" s="13">
        <v>154750</v>
      </c>
      <c r="D64" s="13">
        <v>100913</v>
      </c>
      <c r="E64" s="13">
        <v>4405</v>
      </c>
      <c r="F64" s="13">
        <v>14503</v>
      </c>
      <c r="G64" s="13">
        <v>1636</v>
      </c>
      <c r="H64" s="13">
        <v>16000</v>
      </c>
      <c r="I64" s="13">
        <v>3523</v>
      </c>
      <c r="J64" s="13">
        <v>5150</v>
      </c>
      <c r="K64" s="13"/>
      <c r="L64" s="13"/>
      <c r="M64" s="26"/>
      <c r="N64" s="14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1.25">
      <c r="A65" s="25" t="s">
        <v>249</v>
      </c>
      <c r="B65" s="13">
        <v>129372</v>
      </c>
      <c r="C65" s="13">
        <v>120337</v>
      </c>
      <c r="D65" s="13">
        <v>70770</v>
      </c>
      <c r="E65" s="13">
        <v>5391</v>
      </c>
      <c r="F65" s="13">
        <v>15593</v>
      </c>
      <c r="G65" s="13">
        <v>1543</v>
      </c>
      <c r="H65" s="13">
        <v>9515</v>
      </c>
      <c r="I65" s="13"/>
      <c r="J65" s="13">
        <v>3920</v>
      </c>
      <c r="K65" s="13"/>
      <c r="L65" s="13">
        <v>5500</v>
      </c>
      <c r="M65" s="26"/>
      <c r="N65" s="14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1.25">
      <c r="A66" s="25" t="s">
        <v>250</v>
      </c>
      <c r="B66" s="13">
        <v>147945</v>
      </c>
      <c r="C66" s="13">
        <v>141087</v>
      </c>
      <c r="D66" s="13">
        <v>74587</v>
      </c>
      <c r="E66" s="13">
        <v>6332</v>
      </c>
      <c r="F66" s="13">
        <v>12800</v>
      </c>
      <c r="G66" s="13">
        <v>879</v>
      </c>
      <c r="H66" s="13">
        <v>7442</v>
      </c>
      <c r="I66" s="13">
        <v>3002</v>
      </c>
      <c r="J66" s="13">
        <v>3555</v>
      </c>
      <c r="K66" s="13">
        <v>28782</v>
      </c>
      <c r="L66" s="13"/>
      <c r="M66" s="26"/>
      <c r="N66" s="1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1.25">
      <c r="A67" s="25" t="s">
        <v>251</v>
      </c>
      <c r="B67" s="13">
        <v>155876</v>
      </c>
      <c r="C67" s="13">
        <v>145291</v>
      </c>
      <c r="D67" s="13">
        <v>86592</v>
      </c>
      <c r="E67" s="13">
        <v>5418</v>
      </c>
      <c r="F67" s="13">
        <v>13753</v>
      </c>
      <c r="G67" s="13">
        <v>934</v>
      </c>
      <c r="H67" s="13">
        <v>13185</v>
      </c>
      <c r="I67" s="13">
        <v>7141</v>
      </c>
      <c r="J67" s="13">
        <v>4429</v>
      </c>
      <c r="K67" s="13"/>
      <c r="L67" s="13"/>
      <c r="M67" s="27"/>
      <c r="N67" s="14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1.25">
      <c r="A68" s="25" t="s">
        <v>252</v>
      </c>
      <c r="B68" s="13">
        <v>149024</v>
      </c>
      <c r="C68" s="13">
        <v>148448</v>
      </c>
      <c r="D68" s="13">
        <v>91245</v>
      </c>
      <c r="E68" s="13">
        <v>7533</v>
      </c>
      <c r="F68" s="13">
        <v>16484</v>
      </c>
      <c r="G68" s="13">
        <v>2348</v>
      </c>
      <c r="H68" s="13">
        <v>15100</v>
      </c>
      <c r="I68" s="13"/>
      <c r="J68" s="13">
        <v>3829</v>
      </c>
      <c r="K68" s="13"/>
      <c r="L68" s="13"/>
      <c r="M68" s="26"/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1.25">
      <c r="A69" s="25" t="s">
        <v>253</v>
      </c>
      <c r="B69" s="13">
        <v>115447</v>
      </c>
      <c r="C69" s="13">
        <v>106735</v>
      </c>
      <c r="D69" s="13">
        <v>54683</v>
      </c>
      <c r="E69" s="13">
        <v>4516</v>
      </c>
      <c r="F69" s="13">
        <v>10214</v>
      </c>
      <c r="G69" s="13">
        <v>779</v>
      </c>
      <c r="H69" s="13">
        <v>27226</v>
      </c>
      <c r="I69" s="13"/>
      <c r="J69" s="13">
        <v>2461</v>
      </c>
      <c r="K69" s="13"/>
      <c r="L69" s="13"/>
      <c r="M69" s="26"/>
      <c r="N69" s="1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1.25">
      <c r="A70" s="25" t="s">
        <v>254</v>
      </c>
      <c r="B70" s="13">
        <v>120944</v>
      </c>
      <c r="C70" s="13">
        <v>120515</v>
      </c>
      <c r="D70" s="13">
        <v>82966</v>
      </c>
      <c r="E70" s="13">
        <v>6469</v>
      </c>
      <c r="F70" s="13">
        <v>14149</v>
      </c>
      <c r="G70" s="13">
        <v>1614</v>
      </c>
      <c r="H70" s="13"/>
      <c r="I70" s="13">
        <v>3812</v>
      </c>
      <c r="J70" s="13">
        <v>3829</v>
      </c>
      <c r="K70" s="13"/>
      <c r="L70" s="13"/>
      <c r="M70" s="26"/>
      <c r="N70" s="1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1.25">
      <c r="A71" s="25" t="s">
        <v>255</v>
      </c>
      <c r="B71" s="13">
        <v>124500</v>
      </c>
      <c r="C71" s="13">
        <v>120637</v>
      </c>
      <c r="D71" s="13">
        <v>92405</v>
      </c>
      <c r="E71" s="13">
        <v>4720</v>
      </c>
      <c r="F71" s="13">
        <v>10501</v>
      </c>
      <c r="G71" s="13">
        <v>1337</v>
      </c>
      <c r="H71" s="13">
        <v>0</v>
      </c>
      <c r="I71" s="13">
        <v>0</v>
      </c>
      <c r="J71" s="13">
        <v>3829</v>
      </c>
      <c r="K71" s="13"/>
      <c r="L71" s="13"/>
      <c r="M71" s="26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1.25">
      <c r="A72" s="25" t="s">
        <v>256</v>
      </c>
      <c r="B72" s="13">
        <v>252281</v>
      </c>
      <c r="C72" s="13">
        <v>248364</v>
      </c>
      <c r="D72" s="13">
        <v>120459</v>
      </c>
      <c r="E72" s="13">
        <v>10171</v>
      </c>
      <c r="F72" s="13">
        <v>21670</v>
      </c>
      <c r="G72" s="13">
        <v>2090</v>
      </c>
      <c r="H72" s="13">
        <v>52872</v>
      </c>
      <c r="I72" s="13">
        <v>11056</v>
      </c>
      <c r="J72" s="13">
        <v>5196</v>
      </c>
      <c r="K72" s="13"/>
      <c r="L72" s="13"/>
      <c r="M72" s="26"/>
      <c r="N72" s="1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1.25">
      <c r="A73" s="25" t="s">
        <v>257</v>
      </c>
      <c r="B73" s="13">
        <v>224469</v>
      </c>
      <c r="C73" s="13">
        <v>211936</v>
      </c>
      <c r="D73" s="13">
        <v>131440</v>
      </c>
      <c r="E73" s="13">
        <v>8246</v>
      </c>
      <c r="F73" s="13">
        <v>23591</v>
      </c>
      <c r="G73" s="13">
        <v>1676</v>
      </c>
      <c r="H73" s="13">
        <v>23641</v>
      </c>
      <c r="I73" s="13">
        <v>492</v>
      </c>
      <c r="J73" s="13">
        <v>6153</v>
      </c>
      <c r="K73" s="13"/>
      <c r="L73" s="13"/>
      <c r="M73" s="26"/>
      <c r="N73" s="1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1.25">
      <c r="A74" s="25" t="s">
        <v>258</v>
      </c>
      <c r="B74" s="13">
        <v>178396</v>
      </c>
      <c r="C74" s="13">
        <v>174665</v>
      </c>
      <c r="D74" s="13">
        <v>69511</v>
      </c>
      <c r="E74" s="13">
        <v>5718</v>
      </c>
      <c r="F74" s="13">
        <v>12806</v>
      </c>
      <c r="G74" s="13">
        <v>1651</v>
      </c>
      <c r="H74" s="13">
        <v>8128</v>
      </c>
      <c r="I74" s="13">
        <v>0</v>
      </c>
      <c r="J74" s="13">
        <v>3194</v>
      </c>
      <c r="K74" s="13">
        <v>64214</v>
      </c>
      <c r="L74" s="13"/>
      <c r="M74" s="26"/>
      <c r="N74" s="1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1.25">
      <c r="A75" s="25" t="s">
        <v>259</v>
      </c>
      <c r="B75" s="13">
        <v>189690</v>
      </c>
      <c r="C75" s="13">
        <v>186066</v>
      </c>
      <c r="D75" s="13">
        <v>104979</v>
      </c>
      <c r="E75" s="13">
        <v>8501</v>
      </c>
      <c r="F75" s="13">
        <v>19974</v>
      </c>
      <c r="G75" s="13">
        <v>2289</v>
      </c>
      <c r="H75" s="13">
        <v>27000</v>
      </c>
      <c r="I75" s="13"/>
      <c r="J75" s="13">
        <v>4877</v>
      </c>
      <c r="K75" s="13"/>
      <c r="L75" s="13"/>
      <c r="M75" s="26"/>
      <c r="N75" s="1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1.25">
      <c r="A76" s="25" t="s">
        <v>260</v>
      </c>
      <c r="B76" s="13">
        <v>182640</v>
      </c>
      <c r="C76" s="13">
        <v>174616</v>
      </c>
      <c r="D76" s="13">
        <v>106833</v>
      </c>
      <c r="E76" s="13">
        <v>8049</v>
      </c>
      <c r="F76" s="13">
        <v>17654</v>
      </c>
      <c r="G76" s="13">
        <v>719</v>
      </c>
      <c r="H76" s="13">
        <v>9074</v>
      </c>
      <c r="I76" s="13">
        <v>4167</v>
      </c>
      <c r="J76" s="13">
        <v>4634</v>
      </c>
      <c r="K76" s="13"/>
      <c r="L76" s="13">
        <v>11291</v>
      </c>
      <c r="M76" s="26"/>
      <c r="N76" s="1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1.25">
      <c r="A77" s="25" t="s">
        <v>262</v>
      </c>
      <c r="B77" s="13">
        <v>157748</v>
      </c>
      <c r="C77" s="13">
        <v>151114</v>
      </c>
      <c r="D77" s="13">
        <v>101484</v>
      </c>
      <c r="E77" s="13">
        <v>8454</v>
      </c>
      <c r="F77" s="13">
        <v>18133</v>
      </c>
      <c r="G77" s="13">
        <v>727</v>
      </c>
      <c r="H77" s="13">
        <v>9095</v>
      </c>
      <c r="I77" s="13">
        <v>0</v>
      </c>
      <c r="J77" s="13">
        <v>4313</v>
      </c>
      <c r="K77" s="13"/>
      <c r="L77" s="13"/>
      <c r="M77" s="26"/>
      <c r="N77" s="1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1.25">
      <c r="A78" s="25" t="s">
        <v>263</v>
      </c>
      <c r="B78" s="13">
        <v>119012</v>
      </c>
      <c r="C78" s="13">
        <v>116351</v>
      </c>
      <c r="D78" s="13">
        <v>83647</v>
      </c>
      <c r="E78" s="13">
        <v>6629</v>
      </c>
      <c r="F78" s="13">
        <v>14527</v>
      </c>
      <c r="G78" s="13">
        <v>1715</v>
      </c>
      <c r="H78" s="13">
        <v>3150</v>
      </c>
      <c r="I78" s="13"/>
      <c r="J78" s="13">
        <v>3282</v>
      </c>
      <c r="K78" s="13"/>
      <c r="L78" s="13"/>
      <c r="M78" s="26"/>
      <c r="N78" s="1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1">
      <c r="A79" s="16" t="s">
        <v>265</v>
      </c>
      <c r="B79" s="14">
        <f aca="true" t="shared" si="3" ref="B79:N79">SUM(B43:B78)</f>
        <v>5626477</v>
      </c>
      <c r="C79" s="14">
        <f t="shared" si="3"/>
        <v>5458260</v>
      </c>
      <c r="D79" s="14">
        <f t="shared" si="3"/>
        <v>3222628</v>
      </c>
      <c r="E79" s="14">
        <f t="shared" si="3"/>
        <v>241564</v>
      </c>
      <c r="F79" s="14">
        <f t="shared" si="3"/>
        <v>557919</v>
      </c>
      <c r="G79" s="14">
        <f t="shared" si="3"/>
        <v>48142</v>
      </c>
      <c r="H79" s="14">
        <f t="shared" si="3"/>
        <v>407564</v>
      </c>
      <c r="I79" s="14">
        <f t="shared" si="3"/>
        <v>141022</v>
      </c>
      <c r="J79" s="14">
        <f t="shared" si="3"/>
        <v>141889</v>
      </c>
      <c r="K79" s="14">
        <f t="shared" si="3"/>
        <v>292109</v>
      </c>
      <c r="L79" s="14">
        <f t="shared" si="3"/>
        <v>37330</v>
      </c>
      <c r="M79" s="14">
        <f t="shared" si="3"/>
        <v>0</v>
      </c>
      <c r="N79" s="14">
        <f t="shared" si="3"/>
        <v>0</v>
      </c>
      <c r="O79" s="14">
        <f aca="true" t="shared" si="4" ref="O79:AA79">SUM(O43:O78)</f>
        <v>0</v>
      </c>
      <c r="P79" s="14">
        <f t="shared" si="4"/>
        <v>0</v>
      </c>
      <c r="Q79" s="14">
        <f t="shared" si="4"/>
        <v>0</v>
      </c>
      <c r="R79" s="14">
        <f t="shared" si="4"/>
        <v>0</v>
      </c>
      <c r="S79" s="14">
        <f t="shared" si="4"/>
        <v>0</v>
      </c>
      <c r="T79" s="14">
        <f t="shared" si="4"/>
        <v>0</v>
      </c>
      <c r="U79" s="14">
        <f t="shared" si="4"/>
        <v>0</v>
      </c>
      <c r="V79" s="14">
        <f t="shared" si="4"/>
        <v>0</v>
      </c>
      <c r="W79" s="14">
        <f t="shared" si="4"/>
        <v>0</v>
      </c>
      <c r="X79" s="14">
        <f t="shared" si="4"/>
        <v>0</v>
      </c>
      <c r="Y79" s="14">
        <f t="shared" si="4"/>
        <v>0</v>
      </c>
      <c r="Z79" s="14">
        <f t="shared" si="4"/>
        <v>0</v>
      </c>
      <c r="AA79" s="14">
        <f t="shared" si="4"/>
        <v>0</v>
      </c>
    </row>
  </sheetData>
  <sheetProtection/>
  <printOptions/>
  <pageMargins left="0.75" right="0.61" top="0.5905511811023623" bottom="0.56" header="0.1968503937007874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1" sqref="Z1"/>
    </sheetView>
  </sheetViews>
  <sheetFormatPr defaultColWidth="9.00390625" defaultRowHeight="15" customHeight="1"/>
  <cols>
    <col min="1" max="1" width="14.75390625" style="144" customWidth="1"/>
    <col min="2" max="2" width="7.625" style="144" customWidth="1"/>
    <col min="3" max="3" width="7.375" style="144" customWidth="1"/>
    <col min="4" max="4" width="7.00390625" style="144" customWidth="1"/>
    <col min="5" max="5" width="8.00390625" style="144" customWidth="1"/>
    <col min="6" max="6" width="6.00390625" style="144" bestFit="1" customWidth="1"/>
    <col min="7" max="7" width="7.875" style="144" bestFit="1" customWidth="1"/>
    <col min="8" max="8" width="5.375" style="144" bestFit="1" customWidth="1"/>
    <col min="9" max="9" width="7.125" style="144" customWidth="1"/>
    <col min="10" max="10" width="5.375" style="144" bestFit="1" customWidth="1"/>
    <col min="11" max="11" width="7.125" style="144" customWidth="1"/>
    <col min="12" max="12" width="8.375" style="144" customWidth="1"/>
    <col min="13" max="13" width="3.75390625" style="144" bestFit="1" customWidth="1"/>
    <col min="14" max="14" width="5.625" style="144" hidden="1" customWidth="1"/>
    <col min="15" max="18" width="3.75390625" style="144" bestFit="1" customWidth="1"/>
    <col min="19" max="19" width="4.875" style="144" bestFit="1" customWidth="1"/>
    <col min="20" max="20" width="3.75390625" style="144" bestFit="1" customWidth="1"/>
    <col min="21" max="21" width="4.875" style="144" bestFit="1" customWidth="1"/>
    <col min="22" max="22" width="3.75390625" style="144" bestFit="1" customWidth="1"/>
    <col min="23" max="23" width="4.625" style="144" bestFit="1" customWidth="1"/>
    <col min="24" max="24" width="4.625" style="144" customWidth="1"/>
    <col min="25" max="25" width="4.625" style="144" bestFit="1" customWidth="1"/>
    <col min="26" max="26" width="7.25390625" style="144" customWidth="1"/>
    <col min="27" max="16384" width="9.125" style="144" customWidth="1"/>
  </cols>
  <sheetData>
    <row r="1" ht="21.75" customHeight="1">
      <c r="Z1" s="132" t="s">
        <v>368</v>
      </c>
    </row>
    <row r="2" spans="1:12" ht="20.25" customHeight="1">
      <c r="A2" s="2" t="s">
        <v>369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6" customHeight="1">
      <c r="B3" s="145"/>
    </row>
    <row r="4" spans="1:26" ht="15" customHeight="1">
      <c r="A4" s="185" t="s">
        <v>268</v>
      </c>
      <c r="B4" s="188" t="s">
        <v>325</v>
      </c>
      <c r="C4" s="193" t="s">
        <v>326</v>
      </c>
      <c r="D4" s="194"/>
      <c r="E4" s="194"/>
      <c r="F4" s="194"/>
      <c r="G4" s="194"/>
      <c r="H4" s="194"/>
      <c r="I4" s="194"/>
      <c r="J4" s="194"/>
      <c r="K4" s="194"/>
      <c r="L4" s="195"/>
      <c r="M4" s="197" t="s">
        <v>370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15" customHeight="1">
      <c r="A5" s="186"/>
      <c r="B5" s="189"/>
      <c r="C5" s="196" t="s">
        <v>307</v>
      </c>
      <c r="D5" s="196"/>
      <c r="E5" s="196"/>
      <c r="F5" s="196"/>
      <c r="G5" s="196"/>
      <c r="H5" s="191" t="s">
        <v>272</v>
      </c>
      <c r="I5" s="191" t="s">
        <v>273</v>
      </c>
      <c r="J5" s="193" t="s">
        <v>327</v>
      </c>
      <c r="K5" s="195"/>
      <c r="L5" s="191" t="s">
        <v>328</v>
      </c>
      <c r="M5" s="200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2"/>
    </row>
    <row r="6" spans="1:26" s="151" customFormat="1" ht="24.75" customHeight="1">
      <c r="A6" s="187"/>
      <c r="B6" s="190"/>
      <c r="C6" s="148" t="s">
        <v>329</v>
      </c>
      <c r="D6" s="146" t="s">
        <v>276</v>
      </c>
      <c r="E6" s="146" t="s">
        <v>277</v>
      </c>
      <c r="F6" s="146" t="s">
        <v>278</v>
      </c>
      <c r="G6" s="146" t="s">
        <v>279</v>
      </c>
      <c r="H6" s="192"/>
      <c r="I6" s="192"/>
      <c r="J6" s="147" t="s">
        <v>272</v>
      </c>
      <c r="K6" s="147" t="s">
        <v>273</v>
      </c>
      <c r="L6" s="192"/>
      <c r="M6" s="149">
        <v>5</v>
      </c>
      <c r="N6" s="149">
        <v>5.5</v>
      </c>
      <c r="O6" s="150">
        <v>6</v>
      </c>
      <c r="P6" s="150">
        <v>6.5</v>
      </c>
      <c r="Q6" s="150">
        <v>7</v>
      </c>
      <c r="R6" s="150">
        <v>7.5</v>
      </c>
      <c r="S6" s="150">
        <v>8</v>
      </c>
      <c r="T6" s="150">
        <v>8.5</v>
      </c>
      <c r="U6" s="150">
        <v>9</v>
      </c>
      <c r="V6" s="150">
        <v>9.5</v>
      </c>
      <c r="W6" s="150">
        <v>10</v>
      </c>
      <c r="X6" s="150">
        <v>10.5</v>
      </c>
      <c r="Y6" s="150">
        <v>11</v>
      </c>
      <c r="Z6" s="162" t="s">
        <v>330</v>
      </c>
    </row>
    <row r="7" spans="1:26" ht="12" customHeight="1">
      <c r="A7" s="152" t="s">
        <v>331</v>
      </c>
      <c r="B7" s="153">
        <v>68</v>
      </c>
      <c r="C7" s="154">
        <f aca="true" t="shared" si="0" ref="C7:C44">D7+E7+F7+G7</f>
        <v>7.21</v>
      </c>
      <c r="D7" s="154">
        <v>0.84</v>
      </c>
      <c r="E7" s="154">
        <v>1.11</v>
      </c>
      <c r="F7" s="154">
        <v>3.01</v>
      </c>
      <c r="G7" s="154">
        <v>2.25</v>
      </c>
      <c r="H7" s="154">
        <v>1.08</v>
      </c>
      <c r="I7" s="154">
        <v>4.29</v>
      </c>
      <c r="J7" s="154">
        <v>0.75</v>
      </c>
      <c r="K7" s="154">
        <v>1.75</v>
      </c>
      <c r="L7" s="154">
        <f aca="true" t="shared" si="1" ref="L7:L43">C7+H7+I7+J7+K7</f>
        <v>15.08</v>
      </c>
      <c r="M7" s="153">
        <v>1</v>
      </c>
      <c r="N7" s="153"/>
      <c r="O7" s="153"/>
      <c r="P7" s="153"/>
      <c r="Q7" s="155"/>
      <c r="R7" s="155"/>
      <c r="S7" s="155">
        <v>29</v>
      </c>
      <c r="T7" s="155"/>
      <c r="U7" s="155">
        <v>28</v>
      </c>
      <c r="V7" s="155"/>
      <c r="W7" s="155">
        <v>8</v>
      </c>
      <c r="X7" s="155"/>
      <c r="Y7" s="155">
        <v>2</v>
      </c>
      <c r="Z7" s="156">
        <f aca="true" t="shared" si="2" ref="Z7:Z43">SUM(M7:Y7)</f>
        <v>68</v>
      </c>
    </row>
    <row r="8" spans="1:26" ht="12" customHeight="1">
      <c r="A8" s="152" t="s">
        <v>332</v>
      </c>
      <c r="B8" s="153">
        <v>104</v>
      </c>
      <c r="C8" s="154">
        <f t="shared" si="0"/>
        <v>10.43</v>
      </c>
      <c r="D8" s="154">
        <v>2.71</v>
      </c>
      <c r="E8" s="154">
        <v>4.77</v>
      </c>
      <c r="F8" s="154">
        <v>1.33</v>
      </c>
      <c r="G8" s="154">
        <v>1.62</v>
      </c>
      <c r="H8" s="154">
        <v>1.5</v>
      </c>
      <c r="I8" s="154">
        <v>5.85</v>
      </c>
      <c r="J8" s="154">
        <v>0.5</v>
      </c>
      <c r="K8" s="154">
        <v>2.75</v>
      </c>
      <c r="L8" s="154">
        <f t="shared" si="1"/>
        <v>21.03</v>
      </c>
      <c r="M8" s="153">
        <v>1</v>
      </c>
      <c r="N8" s="153"/>
      <c r="O8" s="153">
        <v>1</v>
      </c>
      <c r="P8" s="153"/>
      <c r="Q8" s="155">
        <v>1</v>
      </c>
      <c r="R8" s="155"/>
      <c r="S8" s="155">
        <v>30</v>
      </c>
      <c r="T8" s="155">
        <v>6</v>
      </c>
      <c r="U8" s="155">
        <v>48</v>
      </c>
      <c r="V8" s="155">
        <v>4</v>
      </c>
      <c r="W8" s="155">
        <v>11</v>
      </c>
      <c r="X8" s="155">
        <v>1</v>
      </c>
      <c r="Y8" s="155">
        <v>1</v>
      </c>
      <c r="Z8" s="156">
        <f t="shared" si="2"/>
        <v>104</v>
      </c>
    </row>
    <row r="9" spans="1:26" ht="12" customHeight="1">
      <c r="A9" s="152" t="s">
        <v>333</v>
      </c>
      <c r="B9" s="153">
        <v>134</v>
      </c>
      <c r="C9" s="154">
        <f t="shared" si="0"/>
        <v>11.58</v>
      </c>
      <c r="D9" s="154">
        <v>0.05</v>
      </c>
      <c r="E9" s="154">
        <v>0.88</v>
      </c>
      <c r="F9" s="154">
        <v>3.15</v>
      </c>
      <c r="G9" s="154">
        <v>7.5</v>
      </c>
      <c r="H9" s="154">
        <v>1.5</v>
      </c>
      <c r="I9" s="154">
        <v>7.15</v>
      </c>
      <c r="J9" s="154">
        <v>0.5</v>
      </c>
      <c r="K9" s="154">
        <v>3</v>
      </c>
      <c r="L9" s="154">
        <f t="shared" si="1"/>
        <v>23.73</v>
      </c>
      <c r="M9" s="153">
        <v>2</v>
      </c>
      <c r="N9" s="153"/>
      <c r="O9" s="153"/>
      <c r="P9" s="153"/>
      <c r="Q9" s="155">
        <v>1</v>
      </c>
      <c r="R9" s="155"/>
      <c r="S9" s="155">
        <v>5</v>
      </c>
      <c r="T9" s="155">
        <v>21</v>
      </c>
      <c r="U9" s="155">
        <v>40</v>
      </c>
      <c r="V9" s="155">
        <v>25</v>
      </c>
      <c r="W9" s="155">
        <v>31</v>
      </c>
      <c r="X9" s="155">
        <v>6</v>
      </c>
      <c r="Y9" s="155">
        <v>3</v>
      </c>
      <c r="Z9" s="156">
        <f t="shared" si="2"/>
        <v>134</v>
      </c>
    </row>
    <row r="10" spans="1:26" ht="12" customHeight="1">
      <c r="A10" s="152" t="s">
        <v>334</v>
      </c>
      <c r="B10" s="153">
        <v>111</v>
      </c>
      <c r="C10" s="154">
        <f t="shared" si="0"/>
        <v>11.74</v>
      </c>
      <c r="D10" s="154">
        <v>0.42</v>
      </c>
      <c r="E10" s="154">
        <v>3.72</v>
      </c>
      <c r="F10" s="154">
        <v>4.41</v>
      </c>
      <c r="G10" s="154">
        <v>3.19</v>
      </c>
      <c r="H10" s="154">
        <v>1.5</v>
      </c>
      <c r="I10" s="154">
        <v>8.25</v>
      </c>
      <c r="J10" s="154">
        <v>0.5</v>
      </c>
      <c r="K10" s="154">
        <v>3</v>
      </c>
      <c r="L10" s="154">
        <f t="shared" si="1"/>
        <v>24.99</v>
      </c>
      <c r="M10" s="153">
        <v>10</v>
      </c>
      <c r="N10" s="153"/>
      <c r="O10" s="153">
        <v>2</v>
      </c>
      <c r="P10" s="153">
        <v>1</v>
      </c>
      <c r="Q10" s="153">
        <v>2</v>
      </c>
      <c r="R10" s="153">
        <v>1</v>
      </c>
      <c r="S10" s="153">
        <v>42</v>
      </c>
      <c r="T10" s="153">
        <v>6</v>
      </c>
      <c r="U10" s="155">
        <v>33</v>
      </c>
      <c r="V10" s="155">
        <v>2</v>
      </c>
      <c r="W10" s="155">
        <v>12</v>
      </c>
      <c r="X10" s="155"/>
      <c r="Y10" s="155"/>
      <c r="Z10" s="156">
        <f t="shared" si="2"/>
        <v>111</v>
      </c>
    </row>
    <row r="11" spans="1:26" ht="12" customHeight="1">
      <c r="A11" s="152" t="s">
        <v>335</v>
      </c>
      <c r="B11" s="153">
        <v>112</v>
      </c>
      <c r="C11" s="154">
        <f t="shared" si="0"/>
        <v>9.2</v>
      </c>
      <c r="D11" s="154">
        <v>2.35</v>
      </c>
      <c r="E11" s="154">
        <v>3.49</v>
      </c>
      <c r="F11" s="154">
        <v>0.36</v>
      </c>
      <c r="G11" s="154">
        <v>3</v>
      </c>
      <c r="H11" s="154">
        <v>1.5</v>
      </c>
      <c r="I11" s="154">
        <v>4.41</v>
      </c>
      <c r="J11" s="154">
        <v>0.5</v>
      </c>
      <c r="K11" s="154">
        <v>2.5</v>
      </c>
      <c r="L11" s="154">
        <f t="shared" si="1"/>
        <v>18.11</v>
      </c>
      <c r="M11" s="153">
        <v>5</v>
      </c>
      <c r="N11" s="153"/>
      <c r="O11" s="153">
        <v>1</v>
      </c>
      <c r="P11" s="153">
        <v>1</v>
      </c>
      <c r="Q11" s="153">
        <v>4</v>
      </c>
      <c r="R11" s="153">
        <v>1</v>
      </c>
      <c r="S11" s="153">
        <v>41</v>
      </c>
      <c r="T11" s="153">
        <v>5</v>
      </c>
      <c r="U11" s="155">
        <v>25</v>
      </c>
      <c r="V11" s="155">
        <v>4</v>
      </c>
      <c r="W11" s="155">
        <v>22</v>
      </c>
      <c r="X11" s="155">
        <v>3</v>
      </c>
      <c r="Y11" s="155">
        <v>0</v>
      </c>
      <c r="Z11" s="156">
        <f t="shared" si="2"/>
        <v>112</v>
      </c>
    </row>
    <row r="12" spans="1:26" ht="12" customHeight="1">
      <c r="A12" s="152" t="s">
        <v>336</v>
      </c>
      <c r="B12" s="153">
        <v>92</v>
      </c>
      <c r="C12" s="154">
        <f t="shared" si="0"/>
        <v>9.14</v>
      </c>
      <c r="D12" s="154">
        <v>0</v>
      </c>
      <c r="E12" s="154">
        <v>1.01</v>
      </c>
      <c r="F12" s="154">
        <v>3.68</v>
      </c>
      <c r="G12" s="154">
        <v>4.45</v>
      </c>
      <c r="H12" s="154">
        <v>1</v>
      </c>
      <c r="I12" s="154">
        <v>5.75</v>
      </c>
      <c r="J12" s="154">
        <v>0.75</v>
      </c>
      <c r="K12" s="154">
        <v>2.5</v>
      </c>
      <c r="L12" s="154">
        <f t="shared" si="1"/>
        <v>19.14</v>
      </c>
      <c r="M12" s="153">
        <v>6</v>
      </c>
      <c r="N12" s="153"/>
      <c r="O12" s="153">
        <v>2</v>
      </c>
      <c r="P12" s="153"/>
      <c r="Q12" s="155"/>
      <c r="R12" s="155">
        <v>4</v>
      </c>
      <c r="S12" s="155">
        <v>18</v>
      </c>
      <c r="T12" s="155">
        <v>7</v>
      </c>
      <c r="U12" s="155">
        <v>22</v>
      </c>
      <c r="V12" s="155">
        <v>22</v>
      </c>
      <c r="W12" s="155">
        <v>7</v>
      </c>
      <c r="X12" s="155">
        <v>2</v>
      </c>
      <c r="Y12" s="155">
        <v>2</v>
      </c>
      <c r="Z12" s="156">
        <f t="shared" si="2"/>
        <v>92</v>
      </c>
    </row>
    <row r="13" spans="1:26" ht="12" customHeight="1">
      <c r="A13" s="152" t="s">
        <v>337</v>
      </c>
      <c r="B13" s="153">
        <v>100</v>
      </c>
      <c r="C13" s="154">
        <f t="shared" si="0"/>
        <v>9.67</v>
      </c>
      <c r="D13" s="154">
        <v>0.29</v>
      </c>
      <c r="E13" s="154">
        <v>0</v>
      </c>
      <c r="F13" s="154">
        <v>3.19</v>
      </c>
      <c r="G13" s="154">
        <v>6.19</v>
      </c>
      <c r="H13" s="154">
        <v>1.31</v>
      </c>
      <c r="I13" s="154">
        <v>5.85</v>
      </c>
      <c r="J13" s="154">
        <v>0.5</v>
      </c>
      <c r="K13" s="154">
        <v>2.75</v>
      </c>
      <c r="L13" s="154">
        <f t="shared" si="1"/>
        <v>20.08</v>
      </c>
      <c r="M13" s="153">
        <v>8</v>
      </c>
      <c r="N13" s="153"/>
      <c r="O13" s="153"/>
      <c r="P13" s="153"/>
      <c r="Q13" s="155"/>
      <c r="R13" s="155"/>
      <c r="S13" s="155">
        <v>19</v>
      </c>
      <c r="T13" s="155"/>
      <c r="U13" s="155">
        <v>42</v>
      </c>
      <c r="V13" s="155"/>
      <c r="W13" s="155">
        <v>29</v>
      </c>
      <c r="X13" s="155"/>
      <c r="Y13" s="155">
        <v>2</v>
      </c>
      <c r="Z13" s="156">
        <f t="shared" si="2"/>
        <v>100</v>
      </c>
    </row>
    <row r="14" spans="1:26" ht="12" customHeight="1">
      <c r="A14" s="152" t="s">
        <v>338</v>
      </c>
      <c r="B14" s="153">
        <v>147</v>
      </c>
      <c r="C14" s="154">
        <f t="shared" si="0"/>
        <v>13.4</v>
      </c>
      <c r="D14" s="154">
        <v>0.38</v>
      </c>
      <c r="E14" s="154">
        <v>5.54</v>
      </c>
      <c r="F14" s="154">
        <v>1.95</v>
      </c>
      <c r="G14" s="154">
        <v>5.53</v>
      </c>
      <c r="H14" s="154">
        <v>1.25</v>
      </c>
      <c r="I14" s="154">
        <v>7.93</v>
      </c>
      <c r="J14" s="154">
        <v>1</v>
      </c>
      <c r="K14" s="154">
        <v>3.5</v>
      </c>
      <c r="L14" s="154">
        <f t="shared" si="1"/>
        <v>27.08</v>
      </c>
      <c r="M14" s="153">
        <v>7</v>
      </c>
      <c r="N14" s="153"/>
      <c r="O14" s="153"/>
      <c r="P14" s="153"/>
      <c r="Q14" s="153"/>
      <c r="R14" s="153"/>
      <c r="S14" s="153">
        <v>57</v>
      </c>
      <c r="T14" s="153"/>
      <c r="U14" s="155">
        <v>53</v>
      </c>
      <c r="V14" s="155"/>
      <c r="W14" s="155">
        <v>28</v>
      </c>
      <c r="X14" s="155"/>
      <c r="Y14" s="155">
        <v>2</v>
      </c>
      <c r="Z14" s="156">
        <f t="shared" si="2"/>
        <v>147</v>
      </c>
    </row>
    <row r="15" spans="1:26" ht="12" customHeight="1">
      <c r="A15" s="152" t="s">
        <v>339</v>
      </c>
      <c r="B15" s="153">
        <v>63</v>
      </c>
      <c r="C15" s="154">
        <f t="shared" si="0"/>
        <v>6.12</v>
      </c>
      <c r="D15" s="154">
        <v>0.1</v>
      </c>
      <c r="E15" s="154">
        <v>1.32</v>
      </c>
      <c r="F15" s="154">
        <v>3.7</v>
      </c>
      <c r="G15" s="154">
        <v>1</v>
      </c>
      <c r="H15" s="154">
        <v>1.5</v>
      </c>
      <c r="I15" s="154">
        <v>4.25</v>
      </c>
      <c r="J15" s="154">
        <v>0.5</v>
      </c>
      <c r="K15" s="154">
        <v>2</v>
      </c>
      <c r="L15" s="154">
        <f t="shared" si="1"/>
        <v>14.37</v>
      </c>
      <c r="M15" s="153">
        <v>2</v>
      </c>
      <c r="N15" s="153"/>
      <c r="O15" s="153">
        <v>2</v>
      </c>
      <c r="P15" s="153">
        <v>1</v>
      </c>
      <c r="Q15" s="155">
        <v>15</v>
      </c>
      <c r="R15" s="155">
        <v>2</v>
      </c>
      <c r="S15" s="155">
        <v>14</v>
      </c>
      <c r="T15" s="155">
        <v>9</v>
      </c>
      <c r="U15" s="155">
        <v>8</v>
      </c>
      <c r="V15" s="155">
        <v>3</v>
      </c>
      <c r="W15" s="155">
        <v>6</v>
      </c>
      <c r="X15" s="155">
        <v>1</v>
      </c>
      <c r="Y15" s="155"/>
      <c r="Z15" s="156">
        <f t="shared" si="2"/>
        <v>63</v>
      </c>
    </row>
    <row r="16" spans="1:26" ht="12" customHeight="1">
      <c r="A16" s="152" t="s">
        <v>340</v>
      </c>
      <c r="B16" s="153">
        <v>94</v>
      </c>
      <c r="C16" s="154">
        <f t="shared" si="0"/>
        <v>9.53</v>
      </c>
      <c r="D16" s="154">
        <v>0.72</v>
      </c>
      <c r="E16" s="154">
        <v>1.67</v>
      </c>
      <c r="F16" s="154">
        <v>4.62</v>
      </c>
      <c r="G16" s="154">
        <v>2.52</v>
      </c>
      <c r="H16" s="154">
        <v>1</v>
      </c>
      <c r="I16" s="154">
        <v>5.69</v>
      </c>
      <c r="J16" s="154">
        <v>0.75</v>
      </c>
      <c r="K16" s="154">
        <v>2.5</v>
      </c>
      <c r="L16" s="154">
        <f t="shared" si="1"/>
        <v>19.47</v>
      </c>
      <c r="M16" s="153"/>
      <c r="N16" s="153"/>
      <c r="O16" s="153"/>
      <c r="P16" s="153"/>
      <c r="Q16" s="153"/>
      <c r="R16" s="153"/>
      <c r="S16" s="153">
        <v>31</v>
      </c>
      <c r="T16" s="153">
        <v>1</v>
      </c>
      <c r="U16" s="155">
        <v>32</v>
      </c>
      <c r="V16" s="155">
        <v>3</v>
      </c>
      <c r="W16" s="155">
        <v>19</v>
      </c>
      <c r="X16" s="155">
        <v>4</v>
      </c>
      <c r="Y16" s="155">
        <v>4</v>
      </c>
      <c r="Z16" s="156">
        <f t="shared" si="2"/>
        <v>94</v>
      </c>
    </row>
    <row r="17" spans="1:26" ht="12" customHeight="1">
      <c r="A17" s="152" t="s">
        <v>341</v>
      </c>
      <c r="B17" s="153">
        <v>96</v>
      </c>
      <c r="C17" s="154">
        <f t="shared" si="0"/>
        <v>9.61</v>
      </c>
      <c r="D17" s="154">
        <v>0</v>
      </c>
      <c r="E17" s="154">
        <v>2.88</v>
      </c>
      <c r="F17" s="154">
        <v>2.27</v>
      </c>
      <c r="G17" s="154">
        <v>4.46</v>
      </c>
      <c r="H17" s="154">
        <v>1.32</v>
      </c>
      <c r="I17" s="154">
        <v>5.17</v>
      </c>
      <c r="J17" s="154">
        <v>0.5</v>
      </c>
      <c r="K17" s="154">
        <v>3</v>
      </c>
      <c r="L17" s="154">
        <f t="shared" si="1"/>
        <v>19.6</v>
      </c>
      <c r="M17" s="153">
        <v>5</v>
      </c>
      <c r="N17" s="153"/>
      <c r="O17" s="153">
        <v>5</v>
      </c>
      <c r="P17" s="153"/>
      <c r="Q17" s="155">
        <v>5</v>
      </c>
      <c r="R17" s="155"/>
      <c r="S17" s="155">
        <v>32</v>
      </c>
      <c r="T17" s="155"/>
      <c r="U17" s="155">
        <v>37</v>
      </c>
      <c r="V17" s="155"/>
      <c r="W17" s="155">
        <v>12</v>
      </c>
      <c r="X17" s="155"/>
      <c r="Y17" s="155"/>
      <c r="Z17" s="156">
        <f t="shared" si="2"/>
        <v>96</v>
      </c>
    </row>
    <row r="18" spans="1:26" ht="12" customHeight="1">
      <c r="A18" s="152" t="s">
        <v>342</v>
      </c>
      <c r="B18" s="153">
        <v>119</v>
      </c>
      <c r="C18" s="154">
        <f t="shared" si="0"/>
        <v>11.55</v>
      </c>
      <c r="D18" s="154">
        <v>0</v>
      </c>
      <c r="E18" s="154">
        <v>2.8</v>
      </c>
      <c r="F18" s="154">
        <v>6.4</v>
      </c>
      <c r="G18" s="154">
        <v>2.35</v>
      </c>
      <c r="H18" s="154">
        <v>1.5</v>
      </c>
      <c r="I18" s="154">
        <v>6.25</v>
      </c>
      <c r="J18" s="154">
        <v>0.5</v>
      </c>
      <c r="K18" s="154">
        <v>3</v>
      </c>
      <c r="L18" s="154">
        <f t="shared" si="1"/>
        <v>22.8</v>
      </c>
      <c r="M18" s="153">
        <v>20</v>
      </c>
      <c r="N18" s="153"/>
      <c r="O18" s="153">
        <v>5</v>
      </c>
      <c r="P18" s="153"/>
      <c r="Q18" s="155">
        <v>6</v>
      </c>
      <c r="R18" s="155"/>
      <c r="S18" s="155">
        <v>47</v>
      </c>
      <c r="T18" s="155"/>
      <c r="U18" s="155">
        <v>31</v>
      </c>
      <c r="V18" s="155"/>
      <c r="W18" s="155">
        <v>10</v>
      </c>
      <c r="X18" s="155"/>
      <c r="Y18" s="155"/>
      <c r="Z18" s="156">
        <f t="shared" si="2"/>
        <v>119</v>
      </c>
    </row>
    <row r="19" spans="1:26" ht="12" customHeight="1">
      <c r="A19" s="152" t="s">
        <v>343</v>
      </c>
      <c r="B19" s="153">
        <v>126</v>
      </c>
      <c r="C19" s="154">
        <f t="shared" si="0"/>
        <v>12.1</v>
      </c>
      <c r="D19" s="154">
        <v>0.66</v>
      </c>
      <c r="E19" s="154">
        <v>7.59</v>
      </c>
      <c r="F19" s="154">
        <v>2.5</v>
      </c>
      <c r="G19" s="154">
        <v>1.35</v>
      </c>
      <c r="H19" s="154">
        <v>1.5</v>
      </c>
      <c r="I19" s="154">
        <v>6.75</v>
      </c>
      <c r="J19" s="154">
        <v>0.5</v>
      </c>
      <c r="K19" s="154">
        <v>2.75</v>
      </c>
      <c r="L19" s="154">
        <f t="shared" si="1"/>
        <v>23.6</v>
      </c>
      <c r="M19" s="153">
        <v>5</v>
      </c>
      <c r="N19" s="153"/>
      <c r="O19" s="153">
        <v>5</v>
      </c>
      <c r="P19" s="153">
        <v>1</v>
      </c>
      <c r="Q19" s="155">
        <v>6</v>
      </c>
      <c r="R19" s="155">
        <v>4</v>
      </c>
      <c r="S19" s="155">
        <v>33</v>
      </c>
      <c r="T19" s="155">
        <v>9</v>
      </c>
      <c r="U19" s="155">
        <v>34</v>
      </c>
      <c r="V19" s="155">
        <v>11</v>
      </c>
      <c r="W19" s="155">
        <v>15</v>
      </c>
      <c r="X19" s="155">
        <v>1</v>
      </c>
      <c r="Y19" s="155">
        <v>2</v>
      </c>
      <c r="Z19" s="156">
        <f t="shared" si="2"/>
        <v>126</v>
      </c>
    </row>
    <row r="20" spans="1:26" ht="12" customHeight="1">
      <c r="A20" s="152" t="s">
        <v>344</v>
      </c>
      <c r="B20" s="153">
        <v>93</v>
      </c>
      <c r="C20" s="154">
        <f t="shared" si="0"/>
        <v>8.36</v>
      </c>
      <c r="D20" s="154">
        <v>0</v>
      </c>
      <c r="E20" s="154">
        <v>2.18</v>
      </c>
      <c r="F20" s="154">
        <v>4.11</v>
      </c>
      <c r="G20" s="154">
        <v>2.07</v>
      </c>
      <c r="H20" s="154">
        <v>0.97</v>
      </c>
      <c r="I20" s="154">
        <v>5.2</v>
      </c>
      <c r="J20" s="154">
        <v>0.75</v>
      </c>
      <c r="K20" s="154">
        <v>2.5</v>
      </c>
      <c r="L20" s="154">
        <f t="shared" si="1"/>
        <v>17.78</v>
      </c>
      <c r="M20" s="153">
        <v>1</v>
      </c>
      <c r="N20" s="153"/>
      <c r="O20" s="153"/>
      <c r="P20" s="153"/>
      <c r="Q20" s="155">
        <v>8</v>
      </c>
      <c r="R20" s="155">
        <v>1</v>
      </c>
      <c r="S20" s="155">
        <v>33</v>
      </c>
      <c r="T20" s="155"/>
      <c r="U20" s="155">
        <v>24</v>
      </c>
      <c r="V20" s="155"/>
      <c r="W20" s="155">
        <v>21</v>
      </c>
      <c r="X20" s="155">
        <v>0</v>
      </c>
      <c r="Y20" s="155">
        <v>5</v>
      </c>
      <c r="Z20" s="156">
        <f t="shared" si="2"/>
        <v>93</v>
      </c>
    </row>
    <row r="21" spans="1:26" ht="12" customHeight="1">
      <c r="A21" s="152" t="s">
        <v>345</v>
      </c>
      <c r="B21" s="153">
        <v>105</v>
      </c>
      <c r="C21" s="154">
        <f t="shared" si="0"/>
        <v>11.3</v>
      </c>
      <c r="D21" s="154">
        <v>1.3</v>
      </c>
      <c r="E21" s="154">
        <v>2.3</v>
      </c>
      <c r="F21" s="154">
        <v>3.8</v>
      </c>
      <c r="G21" s="154">
        <v>3.9</v>
      </c>
      <c r="H21" s="154">
        <v>1</v>
      </c>
      <c r="I21" s="154">
        <v>6.25</v>
      </c>
      <c r="J21" s="154">
        <v>0.75</v>
      </c>
      <c r="K21" s="154">
        <v>2.25</v>
      </c>
      <c r="L21" s="154">
        <f t="shared" si="1"/>
        <v>21.55</v>
      </c>
      <c r="M21" s="153">
        <v>5</v>
      </c>
      <c r="N21" s="153"/>
      <c r="O21" s="153"/>
      <c r="P21" s="153"/>
      <c r="Q21" s="155">
        <v>2</v>
      </c>
      <c r="R21" s="155"/>
      <c r="S21" s="155">
        <v>7</v>
      </c>
      <c r="T21" s="155"/>
      <c r="U21" s="155">
        <v>67</v>
      </c>
      <c r="V21" s="155"/>
      <c r="W21" s="155">
        <v>21</v>
      </c>
      <c r="X21" s="155"/>
      <c r="Y21" s="155">
        <v>3</v>
      </c>
      <c r="Z21" s="156">
        <f t="shared" si="2"/>
        <v>105</v>
      </c>
    </row>
    <row r="22" spans="1:26" ht="12" customHeight="1">
      <c r="A22" s="152" t="s">
        <v>346</v>
      </c>
      <c r="B22" s="153">
        <v>92</v>
      </c>
      <c r="C22" s="154">
        <f t="shared" si="0"/>
        <v>8.83</v>
      </c>
      <c r="D22" s="154">
        <v>0.62</v>
      </c>
      <c r="E22" s="154">
        <v>2.86</v>
      </c>
      <c r="F22" s="154">
        <v>3.35</v>
      </c>
      <c r="G22" s="154">
        <v>2</v>
      </c>
      <c r="H22" s="154">
        <v>1.58</v>
      </c>
      <c r="I22" s="154">
        <v>5</v>
      </c>
      <c r="J22" s="154">
        <v>0.5</v>
      </c>
      <c r="K22" s="154">
        <v>2</v>
      </c>
      <c r="L22" s="154">
        <f t="shared" si="1"/>
        <v>17.91</v>
      </c>
      <c r="M22" s="153">
        <v>2</v>
      </c>
      <c r="N22" s="153"/>
      <c r="O22" s="153"/>
      <c r="P22" s="153"/>
      <c r="Q22" s="155">
        <v>9</v>
      </c>
      <c r="R22" s="155">
        <v>4</v>
      </c>
      <c r="S22" s="155">
        <v>37</v>
      </c>
      <c r="T22" s="155">
        <v>2</v>
      </c>
      <c r="U22" s="155">
        <v>26</v>
      </c>
      <c r="V22" s="155">
        <v>5</v>
      </c>
      <c r="W22" s="155">
        <v>7</v>
      </c>
      <c r="X22" s="155"/>
      <c r="Y22" s="155"/>
      <c r="Z22" s="156">
        <f t="shared" si="2"/>
        <v>92</v>
      </c>
    </row>
    <row r="23" spans="1:26" ht="12" customHeight="1">
      <c r="A23" s="152" t="s">
        <v>347</v>
      </c>
      <c r="B23" s="153">
        <v>139</v>
      </c>
      <c r="C23" s="154">
        <f t="shared" si="0"/>
        <v>12.86</v>
      </c>
      <c r="D23" s="154">
        <v>0.05</v>
      </c>
      <c r="E23" s="154">
        <v>4.33</v>
      </c>
      <c r="F23" s="154">
        <v>3.15</v>
      </c>
      <c r="G23" s="154">
        <v>5.33</v>
      </c>
      <c r="H23" s="154">
        <v>1.53</v>
      </c>
      <c r="I23" s="154">
        <v>8</v>
      </c>
      <c r="J23" s="154">
        <v>0.5</v>
      </c>
      <c r="K23" s="154">
        <v>3</v>
      </c>
      <c r="L23" s="154">
        <f t="shared" si="1"/>
        <v>25.89</v>
      </c>
      <c r="M23" s="153">
        <v>5</v>
      </c>
      <c r="N23" s="153"/>
      <c r="O23" s="153"/>
      <c r="P23" s="153">
        <v>1</v>
      </c>
      <c r="Q23" s="155">
        <v>10</v>
      </c>
      <c r="R23" s="155">
        <v>2</v>
      </c>
      <c r="S23" s="155">
        <v>34</v>
      </c>
      <c r="T23" s="155">
        <v>11</v>
      </c>
      <c r="U23" s="155">
        <v>37</v>
      </c>
      <c r="V23" s="155">
        <v>17</v>
      </c>
      <c r="W23" s="155">
        <v>15</v>
      </c>
      <c r="X23" s="155">
        <v>5</v>
      </c>
      <c r="Y23" s="155">
        <v>2</v>
      </c>
      <c r="Z23" s="156">
        <f t="shared" si="2"/>
        <v>139</v>
      </c>
    </row>
    <row r="24" spans="1:26" ht="12" customHeight="1">
      <c r="A24" s="152" t="s">
        <v>348</v>
      </c>
      <c r="B24" s="153">
        <v>89</v>
      </c>
      <c r="C24" s="154">
        <f t="shared" si="0"/>
        <v>8.49</v>
      </c>
      <c r="D24" s="154">
        <v>0.29</v>
      </c>
      <c r="E24" s="154">
        <v>0.39</v>
      </c>
      <c r="F24" s="154">
        <v>6.76</v>
      </c>
      <c r="G24" s="154">
        <v>1.05</v>
      </c>
      <c r="H24" s="154">
        <v>1.2</v>
      </c>
      <c r="I24" s="154">
        <v>5.11</v>
      </c>
      <c r="J24" s="154">
        <v>0.5</v>
      </c>
      <c r="K24" s="154">
        <v>2.5</v>
      </c>
      <c r="L24" s="154">
        <f t="shared" si="1"/>
        <v>17.8</v>
      </c>
      <c r="M24" s="153"/>
      <c r="N24" s="153"/>
      <c r="O24" s="153">
        <v>5</v>
      </c>
      <c r="P24" s="153"/>
      <c r="Q24" s="155">
        <v>12</v>
      </c>
      <c r="R24" s="155"/>
      <c r="S24" s="155">
        <v>36</v>
      </c>
      <c r="T24" s="155"/>
      <c r="U24" s="155">
        <v>23</v>
      </c>
      <c r="V24" s="155"/>
      <c r="W24" s="155">
        <v>12</v>
      </c>
      <c r="X24" s="155"/>
      <c r="Y24" s="155">
        <v>1</v>
      </c>
      <c r="Z24" s="156">
        <f t="shared" si="2"/>
        <v>89</v>
      </c>
    </row>
    <row r="25" spans="1:26" ht="12" customHeight="1">
      <c r="A25" s="152" t="s">
        <v>349</v>
      </c>
      <c r="B25" s="153">
        <v>111</v>
      </c>
      <c r="C25" s="154">
        <f t="shared" si="0"/>
        <v>9.73</v>
      </c>
      <c r="D25" s="154">
        <v>0.23</v>
      </c>
      <c r="E25" s="154">
        <v>3.11</v>
      </c>
      <c r="F25" s="154">
        <v>3</v>
      </c>
      <c r="G25" s="154">
        <v>3.39</v>
      </c>
      <c r="H25" s="154">
        <v>1.5</v>
      </c>
      <c r="I25" s="154">
        <v>6.04</v>
      </c>
      <c r="J25" s="154">
        <v>0.5</v>
      </c>
      <c r="K25" s="154">
        <v>2.88</v>
      </c>
      <c r="L25" s="154">
        <f t="shared" si="1"/>
        <v>20.65</v>
      </c>
      <c r="M25" s="153">
        <v>30</v>
      </c>
      <c r="N25" s="153"/>
      <c r="O25" s="153"/>
      <c r="P25" s="153"/>
      <c r="Q25" s="155"/>
      <c r="R25" s="155"/>
      <c r="S25" s="155">
        <v>37</v>
      </c>
      <c r="T25" s="155">
        <v>4</v>
      </c>
      <c r="U25" s="155">
        <v>21</v>
      </c>
      <c r="V25" s="155">
        <v>7</v>
      </c>
      <c r="W25" s="155">
        <v>10</v>
      </c>
      <c r="X25" s="155"/>
      <c r="Y25" s="155">
        <v>2</v>
      </c>
      <c r="Z25" s="156">
        <f t="shared" si="2"/>
        <v>111</v>
      </c>
    </row>
    <row r="26" spans="1:26" ht="12" customHeight="1">
      <c r="A26" s="152" t="s">
        <v>350</v>
      </c>
      <c r="B26" s="153">
        <v>119</v>
      </c>
      <c r="C26" s="154">
        <f t="shared" si="0"/>
        <v>13.63</v>
      </c>
      <c r="D26" s="154">
        <v>0.17</v>
      </c>
      <c r="E26" s="154">
        <v>2.31</v>
      </c>
      <c r="F26" s="154">
        <v>3.01</v>
      </c>
      <c r="G26" s="154">
        <v>8.14</v>
      </c>
      <c r="H26" s="154">
        <v>1.25</v>
      </c>
      <c r="I26" s="154">
        <v>7.6</v>
      </c>
      <c r="J26" s="154">
        <v>0.5</v>
      </c>
      <c r="K26" s="154">
        <v>3</v>
      </c>
      <c r="L26" s="154">
        <f t="shared" si="1"/>
        <v>25.98</v>
      </c>
      <c r="M26" s="153">
        <v>4</v>
      </c>
      <c r="N26" s="153"/>
      <c r="O26" s="153">
        <v>3</v>
      </c>
      <c r="P26" s="153"/>
      <c r="Q26" s="155">
        <v>7</v>
      </c>
      <c r="R26" s="155">
        <v>1</v>
      </c>
      <c r="S26" s="155">
        <v>33</v>
      </c>
      <c r="T26" s="155">
        <v>4</v>
      </c>
      <c r="U26" s="155">
        <v>45</v>
      </c>
      <c r="V26" s="155">
        <v>6</v>
      </c>
      <c r="W26" s="155">
        <v>15</v>
      </c>
      <c r="X26" s="155"/>
      <c r="Y26" s="155">
        <v>1</v>
      </c>
      <c r="Z26" s="156">
        <f t="shared" si="2"/>
        <v>119</v>
      </c>
    </row>
    <row r="27" spans="1:26" ht="12" customHeight="1">
      <c r="A27" s="152" t="s">
        <v>351</v>
      </c>
      <c r="B27" s="153">
        <v>124</v>
      </c>
      <c r="C27" s="154">
        <f t="shared" si="0"/>
        <v>12.59</v>
      </c>
      <c r="D27" s="154">
        <v>0.15</v>
      </c>
      <c r="E27" s="154">
        <v>4.49</v>
      </c>
      <c r="F27" s="154">
        <v>6.95</v>
      </c>
      <c r="G27" s="154">
        <v>1</v>
      </c>
      <c r="H27" s="154">
        <v>1</v>
      </c>
      <c r="I27" s="154">
        <v>7.09</v>
      </c>
      <c r="J27" s="154">
        <v>1</v>
      </c>
      <c r="K27" s="154">
        <v>3</v>
      </c>
      <c r="L27" s="154">
        <f t="shared" si="1"/>
        <v>24.68</v>
      </c>
      <c r="M27" s="153">
        <v>1</v>
      </c>
      <c r="N27" s="153"/>
      <c r="O27" s="153">
        <v>2</v>
      </c>
      <c r="P27" s="153">
        <v>1</v>
      </c>
      <c r="Q27" s="155">
        <v>7</v>
      </c>
      <c r="R27" s="155"/>
      <c r="S27" s="155">
        <v>28</v>
      </c>
      <c r="T27" s="155">
        <v>7</v>
      </c>
      <c r="U27" s="155">
        <v>40</v>
      </c>
      <c r="V27" s="155">
        <v>12</v>
      </c>
      <c r="W27" s="155">
        <v>21</v>
      </c>
      <c r="X27" s="155">
        <v>3</v>
      </c>
      <c r="Y27" s="155">
        <v>2</v>
      </c>
      <c r="Z27" s="156">
        <f t="shared" si="2"/>
        <v>124</v>
      </c>
    </row>
    <row r="28" spans="1:26" ht="12" customHeight="1">
      <c r="A28" s="152" t="s">
        <v>352</v>
      </c>
      <c r="B28" s="153">
        <v>122</v>
      </c>
      <c r="C28" s="154">
        <f t="shared" si="0"/>
        <v>10.87</v>
      </c>
      <c r="D28" s="154">
        <v>1.31</v>
      </c>
      <c r="E28" s="154">
        <v>2.56</v>
      </c>
      <c r="F28" s="154">
        <v>2</v>
      </c>
      <c r="G28" s="154">
        <v>5</v>
      </c>
      <c r="H28" s="154">
        <v>1.35</v>
      </c>
      <c r="I28" s="154">
        <v>6.96</v>
      </c>
      <c r="J28" s="154">
        <v>0.75</v>
      </c>
      <c r="K28" s="154">
        <v>2.88</v>
      </c>
      <c r="L28" s="154">
        <f t="shared" si="1"/>
        <v>22.81</v>
      </c>
      <c r="M28" s="153">
        <v>13</v>
      </c>
      <c r="N28" s="153"/>
      <c r="O28" s="153">
        <v>5</v>
      </c>
      <c r="P28" s="153"/>
      <c r="Q28" s="153">
        <v>3</v>
      </c>
      <c r="R28" s="153">
        <v>1</v>
      </c>
      <c r="S28" s="153">
        <v>43</v>
      </c>
      <c r="T28" s="153">
        <v>6</v>
      </c>
      <c r="U28" s="155">
        <v>31</v>
      </c>
      <c r="V28" s="155">
        <v>3</v>
      </c>
      <c r="W28" s="155">
        <v>12</v>
      </c>
      <c r="X28" s="155">
        <v>5</v>
      </c>
      <c r="Y28" s="155"/>
      <c r="Z28" s="156">
        <f t="shared" si="2"/>
        <v>122</v>
      </c>
    </row>
    <row r="29" spans="1:26" ht="12" customHeight="1">
      <c r="A29" s="152" t="s">
        <v>353</v>
      </c>
      <c r="B29" s="153">
        <v>116</v>
      </c>
      <c r="C29" s="154">
        <f t="shared" si="0"/>
        <v>11.23</v>
      </c>
      <c r="D29" s="154">
        <v>0.67</v>
      </c>
      <c r="E29" s="154">
        <v>4.58</v>
      </c>
      <c r="F29" s="154">
        <v>4.98</v>
      </c>
      <c r="G29" s="154">
        <v>1</v>
      </c>
      <c r="H29" s="154">
        <v>1.25</v>
      </c>
      <c r="I29" s="154">
        <v>7.5</v>
      </c>
      <c r="J29" s="154">
        <v>0.5</v>
      </c>
      <c r="K29" s="154">
        <v>2.83</v>
      </c>
      <c r="L29" s="154">
        <f t="shared" si="1"/>
        <v>23.31</v>
      </c>
      <c r="M29" s="153">
        <v>17</v>
      </c>
      <c r="N29" s="153"/>
      <c r="O29" s="153">
        <v>1</v>
      </c>
      <c r="P29" s="153"/>
      <c r="Q29" s="155">
        <v>9</v>
      </c>
      <c r="R29" s="155"/>
      <c r="S29" s="155">
        <v>36</v>
      </c>
      <c r="T29" s="155"/>
      <c r="U29" s="155">
        <v>36</v>
      </c>
      <c r="V29" s="155">
        <v>1</v>
      </c>
      <c r="W29" s="155">
        <v>11</v>
      </c>
      <c r="X29" s="155">
        <v>5</v>
      </c>
      <c r="Y29" s="155"/>
      <c r="Z29" s="156">
        <f t="shared" si="2"/>
        <v>116</v>
      </c>
    </row>
    <row r="30" spans="1:26" ht="12" customHeight="1">
      <c r="A30" s="152" t="s">
        <v>354</v>
      </c>
      <c r="B30" s="153">
        <v>118</v>
      </c>
      <c r="C30" s="154">
        <f t="shared" si="0"/>
        <v>11.19</v>
      </c>
      <c r="D30" s="154">
        <v>1.16</v>
      </c>
      <c r="E30" s="154">
        <v>2</v>
      </c>
      <c r="F30" s="154">
        <v>5</v>
      </c>
      <c r="G30" s="154">
        <v>3.03</v>
      </c>
      <c r="H30" s="154">
        <v>1.25</v>
      </c>
      <c r="I30" s="154">
        <v>6.83</v>
      </c>
      <c r="J30" s="154">
        <v>0.5</v>
      </c>
      <c r="K30" s="154">
        <v>2.75</v>
      </c>
      <c r="L30" s="154">
        <f t="shared" si="1"/>
        <v>22.52</v>
      </c>
      <c r="M30" s="153"/>
      <c r="N30" s="153"/>
      <c r="O30" s="153"/>
      <c r="P30" s="153"/>
      <c r="Q30" s="155"/>
      <c r="R30" s="155"/>
      <c r="S30" s="155">
        <v>50</v>
      </c>
      <c r="T30" s="155">
        <v>5</v>
      </c>
      <c r="U30" s="155">
        <v>30</v>
      </c>
      <c r="V30" s="155">
        <v>8</v>
      </c>
      <c r="W30" s="155">
        <v>20</v>
      </c>
      <c r="X30" s="155">
        <v>2</v>
      </c>
      <c r="Y30" s="155">
        <v>3</v>
      </c>
      <c r="Z30" s="156">
        <f t="shared" si="2"/>
        <v>118</v>
      </c>
    </row>
    <row r="31" spans="1:26" ht="12" customHeight="1">
      <c r="A31" s="152" t="s">
        <v>355</v>
      </c>
      <c r="B31" s="157">
        <v>120</v>
      </c>
      <c r="C31" s="154">
        <f t="shared" si="0"/>
        <v>11.08</v>
      </c>
      <c r="D31" s="158">
        <v>0</v>
      </c>
      <c r="E31" s="158">
        <v>1</v>
      </c>
      <c r="F31" s="158">
        <v>1.08</v>
      </c>
      <c r="G31" s="158">
        <v>9</v>
      </c>
      <c r="H31" s="158">
        <v>1.63</v>
      </c>
      <c r="I31" s="158">
        <v>7.75</v>
      </c>
      <c r="J31" s="158">
        <v>0.5</v>
      </c>
      <c r="K31" s="158">
        <v>2.71</v>
      </c>
      <c r="L31" s="154">
        <f t="shared" si="1"/>
        <v>23.67</v>
      </c>
      <c r="M31" s="157">
        <v>3</v>
      </c>
      <c r="N31" s="157"/>
      <c r="O31" s="157">
        <v>3</v>
      </c>
      <c r="P31" s="157"/>
      <c r="Q31" s="157">
        <v>10</v>
      </c>
      <c r="R31" s="157"/>
      <c r="S31" s="157">
        <v>26</v>
      </c>
      <c r="T31" s="157">
        <v>4</v>
      </c>
      <c r="U31" s="155">
        <v>34</v>
      </c>
      <c r="V31" s="155">
        <v>5</v>
      </c>
      <c r="W31" s="155">
        <v>29</v>
      </c>
      <c r="X31" s="155">
        <v>1</v>
      </c>
      <c r="Y31" s="155">
        <v>5</v>
      </c>
      <c r="Z31" s="156">
        <f t="shared" si="2"/>
        <v>120</v>
      </c>
    </row>
    <row r="32" spans="1:26" ht="12" customHeight="1">
      <c r="A32" s="152" t="s">
        <v>356</v>
      </c>
      <c r="B32" s="153">
        <v>113</v>
      </c>
      <c r="C32" s="154">
        <f t="shared" si="0"/>
        <v>10.86</v>
      </c>
      <c r="D32" s="154">
        <v>0.2</v>
      </c>
      <c r="E32" s="154">
        <v>2.87</v>
      </c>
      <c r="F32" s="154">
        <v>2</v>
      </c>
      <c r="G32" s="154">
        <v>5.79</v>
      </c>
      <c r="H32" s="154">
        <v>1.5</v>
      </c>
      <c r="I32" s="154">
        <v>7.8</v>
      </c>
      <c r="J32" s="154">
        <v>0.5</v>
      </c>
      <c r="K32" s="154">
        <v>3</v>
      </c>
      <c r="L32" s="154">
        <f t="shared" si="1"/>
        <v>23.66</v>
      </c>
      <c r="M32" s="153">
        <v>7</v>
      </c>
      <c r="N32" s="153"/>
      <c r="O32" s="153">
        <v>1</v>
      </c>
      <c r="P32" s="153"/>
      <c r="Q32" s="155">
        <v>4</v>
      </c>
      <c r="R32" s="155"/>
      <c r="S32" s="155">
        <v>39</v>
      </c>
      <c r="T32" s="155">
        <v>1</v>
      </c>
      <c r="U32" s="155">
        <v>40</v>
      </c>
      <c r="V32" s="155">
        <v>2</v>
      </c>
      <c r="W32" s="155">
        <v>19</v>
      </c>
      <c r="X32" s="155"/>
      <c r="Y32" s="155"/>
      <c r="Z32" s="156">
        <f t="shared" si="2"/>
        <v>113</v>
      </c>
    </row>
    <row r="33" spans="1:26" ht="12" customHeight="1">
      <c r="A33" s="152" t="s">
        <v>357</v>
      </c>
      <c r="B33" s="153">
        <v>93</v>
      </c>
      <c r="C33" s="154">
        <f t="shared" si="0"/>
        <v>7.85</v>
      </c>
      <c r="D33" s="154">
        <v>1.29</v>
      </c>
      <c r="E33" s="154">
        <v>1.26</v>
      </c>
      <c r="F33" s="154"/>
      <c r="G33" s="154">
        <v>5.3</v>
      </c>
      <c r="H33" s="154">
        <v>1.5</v>
      </c>
      <c r="I33" s="154">
        <v>5.25</v>
      </c>
      <c r="J33" s="154">
        <v>0.25</v>
      </c>
      <c r="K33" s="154">
        <v>2</v>
      </c>
      <c r="L33" s="154">
        <f t="shared" si="1"/>
        <v>16.85</v>
      </c>
      <c r="M33" s="153">
        <v>4</v>
      </c>
      <c r="N33" s="153"/>
      <c r="O33" s="153"/>
      <c r="P33" s="153"/>
      <c r="Q33" s="153"/>
      <c r="R33" s="153"/>
      <c r="S33" s="153">
        <v>39</v>
      </c>
      <c r="T33" s="153">
        <v>5</v>
      </c>
      <c r="U33" s="155">
        <v>29</v>
      </c>
      <c r="V33" s="155">
        <v>5</v>
      </c>
      <c r="W33" s="155">
        <v>7</v>
      </c>
      <c r="X33" s="155">
        <v>4</v>
      </c>
      <c r="Y33" s="155"/>
      <c r="Z33" s="156">
        <f t="shared" si="2"/>
        <v>93</v>
      </c>
    </row>
    <row r="34" spans="1:26" ht="12" customHeight="1">
      <c r="A34" s="152" t="s">
        <v>358</v>
      </c>
      <c r="B34" s="153">
        <v>115</v>
      </c>
      <c r="C34" s="154">
        <f t="shared" si="0"/>
        <v>10.24</v>
      </c>
      <c r="D34" s="154">
        <v>0</v>
      </c>
      <c r="E34" s="154">
        <v>4.39</v>
      </c>
      <c r="F34" s="154">
        <v>3.68</v>
      </c>
      <c r="G34" s="154">
        <v>2.17</v>
      </c>
      <c r="H34" s="154">
        <v>1.5</v>
      </c>
      <c r="I34" s="154">
        <v>5.54</v>
      </c>
      <c r="J34" s="154">
        <v>0.5</v>
      </c>
      <c r="K34" s="154">
        <v>3</v>
      </c>
      <c r="L34" s="154">
        <f t="shared" si="1"/>
        <v>20.78</v>
      </c>
      <c r="M34" s="153">
        <v>22</v>
      </c>
      <c r="N34" s="153"/>
      <c r="O34" s="153">
        <v>1</v>
      </c>
      <c r="P34" s="153"/>
      <c r="Q34" s="155">
        <v>5</v>
      </c>
      <c r="R34" s="155"/>
      <c r="S34" s="155">
        <v>42</v>
      </c>
      <c r="T34" s="155">
        <v>1</v>
      </c>
      <c r="U34" s="155">
        <v>25</v>
      </c>
      <c r="V34" s="155">
        <v>2</v>
      </c>
      <c r="W34" s="155">
        <v>15</v>
      </c>
      <c r="X34" s="155">
        <v>1</v>
      </c>
      <c r="Y34" s="155">
        <v>1</v>
      </c>
      <c r="Z34" s="156">
        <f t="shared" si="2"/>
        <v>115</v>
      </c>
    </row>
    <row r="35" spans="1:26" ht="12" customHeight="1">
      <c r="A35" s="152" t="s">
        <v>359</v>
      </c>
      <c r="B35" s="153">
        <v>114</v>
      </c>
      <c r="C35" s="154">
        <f t="shared" si="0"/>
        <v>12.14</v>
      </c>
      <c r="D35" s="154">
        <v>0.85</v>
      </c>
      <c r="E35" s="154">
        <v>3.41</v>
      </c>
      <c r="F35" s="154">
        <v>4.88</v>
      </c>
      <c r="G35" s="154">
        <v>3</v>
      </c>
      <c r="H35" s="154">
        <v>1.47</v>
      </c>
      <c r="I35" s="154">
        <v>7</v>
      </c>
      <c r="J35" s="154">
        <v>0.48</v>
      </c>
      <c r="K35" s="154">
        <v>3</v>
      </c>
      <c r="L35" s="154">
        <f t="shared" si="1"/>
        <v>24.09</v>
      </c>
      <c r="M35" s="153">
        <v>7</v>
      </c>
      <c r="N35" s="153"/>
      <c r="O35" s="153">
        <v>1</v>
      </c>
      <c r="P35" s="153">
        <v>2</v>
      </c>
      <c r="Q35" s="155">
        <v>3</v>
      </c>
      <c r="R35" s="155">
        <v>12</v>
      </c>
      <c r="S35" s="155">
        <v>12</v>
      </c>
      <c r="T35" s="155">
        <v>25</v>
      </c>
      <c r="U35" s="155">
        <v>30</v>
      </c>
      <c r="V35" s="155">
        <v>10</v>
      </c>
      <c r="W35" s="155">
        <v>12</v>
      </c>
      <c r="X35" s="155"/>
      <c r="Y35" s="155"/>
      <c r="Z35" s="156">
        <f t="shared" si="2"/>
        <v>114</v>
      </c>
    </row>
    <row r="36" spans="1:26" ht="12" customHeight="1">
      <c r="A36" s="152" t="s">
        <v>360</v>
      </c>
      <c r="B36" s="153">
        <v>190</v>
      </c>
      <c r="C36" s="154">
        <f t="shared" si="0"/>
        <v>18.05</v>
      </c>
      <c r="D36" s="154">
        <v>0.27</v>
      </c>
      <c r="E36" s="154">
        <v>5.18</v>
      </c>
      <c r="F36" s="154">
        <v>4.02</v>
      </c>
      <c r="G36" s="154">
        <v>8.58</v>
      </c>
      <c r="H36" s="154">
        <v>1.75</v>
      </c>
      <c r="I36" s="154">
        <v>11.5</v>
      </c>
      <c r="J36" s="154">
        <v>1</v>
      </c>
      <c r="K36" s="154">
        <v>3.75</v>
      </c>
      <c r="L36" s="154">
        <f t="shared" si="1"/>
        <v>36.05</v>
      </c>
      <c r="M36" s="153">
        <v>3</v>
      </c>
      <c r="N36" s="153"/>
      <c r="O36" s="153">
        <v>2</v>
      </c>
      <c r="P36" s="153"/>
      <c r="Q36" s="155">
        <v>5</v>
      </c>
      <c r="R36" s="155"/>
      <c r="S36" s="155">
        <v>30</v>
      </c>
      <c r="T36" s="155"/>
      <c r="U36" s="155">
        <v>74</v>
      </c>
      <c r="V36" s="155"/>
      <c r="W36" s="155">
        <v>67</v>
      </c>
      <c r="X36" s="155"/>
      <c r="Y36" s="155">
        <v>9</v>
      </c>
      <c r="Z36" s="156">
        <f t="shared" si="2"/>
        <v>190</v>
      </c>
    </row>
    <row r="37" spans="1:26" ht="12" customHeight="1">
      <c r="A37" s="152" t="s">
        <v>361</v>
      </c>
      <c r="B37" s="153">
        <v>202</v>
      </c>
      <c r="C37" s="154">
        <f t="shared" si="0"/>
        <v>16.31</v>
      </c>
      <c r="D37" s="154">
        <v>0.07</v>
      </c>
      <c r="E37" s="154">
        <v>4.34</v>
      </c>
      <c r="F37" s="154">
        <v>2.83</v>
      </c>
      <c r="G37" s="154">
        <v>9.07</v>
      </c>
      <c r="H37" s="154">
        <v>2</v>
      </c>
      <c r="I37" s="154">
        <v>10.38</v>
      </c>
      <c r="J37" s="154">
        <v>0.5</v>
      </c>
      <c r="K37" s="154">
        <v>4.75</v>
      </c>
      <c r="L37" s="154">
        <f t="shared" si="1"/>
        <v>33.94</v>
      </c>
      <c r="M37" s="153">
        <v>49</v>
      </c>
      <c r="N37" s="153"/>
      <c r="O37" s="153">
        <v>2</v>
      </c>
      <c r="P37" s="153"/>
      <c r="Q37" s="155">
        <v>6</v>
      </c>
      <c r="R37" s="155"/>
      <c r="S37" s="155">
        <v>54</v>
      </c>
      <c r="T37" s="155"/>
      <c r="U37" s="155">
        <v>59</v>
      </c>
      <c r="V37" s="155"/>
      <c r="W37" s="155">
        <v>29</v>
      </c>
      <c r="X37" s="155"/>
      <c r="Y37" s="155">
        <v>3</v>
      </c>
      <c r="Z37" s="156">
        <f t="shared" si="2"/>
        <v>202</v>
      </c>
    </row>
    <row r="38" spans="1:26" ht="12" customHeight="1">
      <c r="A38" s="152" t="s">
        <v>362</v>
      </c>
      <c r="B38" s="153">
        <v>118</v>
      </c>
      <c r="C38" s="154">
        <f t="shared" si="0"/>
        <v>11.68</v>
      </c>
      <c r="D38" s="154">
        <v>1.03</v>
      </c>
      <c r="E38" s="154">
        <v>2.51</v>
      </c>
      <c r="F38" s="154">
        <v>4.14</v>
      </c>
      <c r="G38" s="154">
        <v>4</v>
      </c>
      <c r="H38" s="154">
        <v>1.5</v>
      </c>
      <c r="I38" s="154">
        <v>7.67</v>
      </c>
      <c r="J38" s="154">
        <v>0.5</v>
      </c>
      <c r="K38" s="154">
        <v>2.42</v>
      </c>
      <c r="L38" s="154">
        <f t="shared" si="1"/>
        <v>23.77</v>
      </c>
      <c r="M38" s="153">
        <v>2</v>
      </c>
      <c r="N38" s="153"/>
      <c r="O38" s="153">
        <v>1</v>
      </c>
      <c r="P38" s="153"/>
      <c r="Q38" s="155">
        <v>11</v>
      </c>
      <c r="R38" s="155">
        <v>3</v>
      </c>
      <c r="S38" s="155">
        <v>30</v>
      </c>
      <c r="T38" s="155">
        <v>8</v>
      </c>
      <c r="U38" s="155">
        <v>31</v>
      </c>
      <c r="V38" s="155">
        <v>12</v>
      </c>
      <c r="W38" s="155">
        <v>15</v>
      </c>
      <c r="X38" s="155">
        <v>2</v>
      </c>
      <c r="Y38" s="155">
        <v>3</v>
      </c>
      <c r="Z38" s="156">
        <f t="shared" si="2"/>
        <v>118</v>
      </c>
    </row>
    <row r="39" spans="1:26" ht="12" customHeight="1">
      <c r="A39" s="152" t="s">
        <v>363</v>
      </c>
      <c r="B39" s="153">
        <v>165</v>
      </c>
      <c r="C39" s="154">
        <f t="shared" si="0"/>
        <v>16.71</v>
      </c>
      <c r="D39" s="154">
        <v>1.37</v>
      </c>
      <c r="E39" s="154">
        <v>3.44</v>
      </c>
      <c r="F39" s="154">
        <v>7.21</v>
      </c>
      <c r="G39" s="154">
        <v>4.69</v>
      </c>
      <c r="H39" s="154">
        <v>1.74</v>
      </c>
      <c r="I39" s="154">
        <v>8.02</v>
      </c>
      <c r="J39" s="154">
        <v>0.5</v>
      </c>
      <c r="K39" s="154">
        <v>3.96</v>
      </c>
      <c r="L39" s="154">
        <f t="shared" si="1"/>
        <v>30.93</v>
      </c>
      <c r="M39" s="153">
        <v>2</v>
      </c>
      <c r="N39" s="153"/>
      <c r="O39" s="153"/>
      <c r="P39" s="153"/>
      <c r="Q39" s="155"/>
      <c r="R39" s="155"/>
      <c r="S39" s="155">
        <v>61</v>
      </c>
      <c r="T39" s="155"/>
      <c r="U39" s="155">
        <v>64</v>
      </c>
      <c r="V39" s="155"/>
      <c r="W39" s="155">
        <v>31</v>
      </c>
      <c r="X39" s="155"/>
      <c r="Y39" s="155">
        <v>7</v>
      </c>
      <c r="Z39" s="156">
        <f t="shared" si="2"/>
        <v>165</v>
      </c>
    </row>
    <row r="40" spans="1:26" ht="12" customHeight="1">
      <c r="A40" s="152" t="s">
        <v>364</v>
      </c>
      <c r="B40" s="153">
        <v>119</v>
      </c>
      <c r="C40" s="154">
        <f t="shared" si="0"/>
        <v>11.22</v>
      </c>
      <c r="D40" s="154">
        <v>0</v>
      </c>
      <c r="E40" s="154">
        <v>2.13</v>
      </c>
      <c r="F40" s="154">
        <v>3.09</v>
      </c>
      <c r="G40" s="154">
        <v>6</v>
      </c>
      <c r="H40" s="154">
        <v>1.25</v>
      </c>
      <c r="I40" s="154">
        <v>7.75</v>
      </c>
      <c r="J40" s="154">
        <v>0.75</v>
      </c>
      <c r="K40" s="154">
        <v>3</v>
      </c>
      <c r="L40" s="154">
        <f t="shared" si="1"/>
        <v>23.97</v>
      </c>
      <c r="M40" s="153">
        <v>3</v>
      </c>
      <c r="N40" s="153"/>
      <c r="O40" s="153">
        <v>2</v>
      </c>
      <c r="P40" s="153"/>
      <c r="Q40" s="155">
        <v>12</v>
      </c>
      <c r="R40" s="155"/>
      <c r="S40" s="155">
        <v>43</v>
      </c>
      <c r="T40" s="155">
        <v>3</v>
      </c>
      <c r="U40" s="155">
        <v>33</v>
      </c>
      <c r="V40" s="155">
        <v>8</v>
      </c>
      <c r="W40" s="155">
        <v>15</v>
      </c>
      <c r="X40" s="155"/>
      <c r="Y40" s="155"/>
      <c r="Z40" s="156">
        <f t="shared" si="2"/>
        <v>119</v>
      </c>
    </row>
    <row r="41" spans="1:26" ht="12" customHeight="1">
      <c r="A41" s="152" t="s">
        <v>365</v>
      </c>
      <c r="B41" s="153">
        <v>168</v>
      </c>
      <c r="C41" s="154">
        <f t="shared" si="0"/>
        <v>15.23</v>
      </c>
      <c r="D41" s="154">
        <v>0.96</v>
      </c>
      <c r="E41" s="154">
        <v>1.13</v>
      </c>
      <c r="F41" s="154">
        <v>5.06</v>
      </c>
      <c r="G41" s="154">
        <v>8.08</v>
      </c>
      <c r="H41" s="154">
        <v>1.88</v>
      </c>
      <c r="I41" s="154">
        <v>13.16</v>
      </c>
      <c r="J41" s="154"/>
      <c r="K41" s="154"/>
      <c r="L41" s="154">
        <f t="shared" si="1"/>
        <v>30.27</v>
      </c>
      <c r="M41" s="153">
        <v>1</v>
      </c>
      <c r="N41" s="153"/>
      <c r="O41" s="153"/>
      <c r="P41" s="153">
        <v>1</v>
      </c>
      <c r="Q41" s="155">
        <v>5</v>
      </c>
      <c r="R41" s="155">
        <v>3</v>
      </c>
      <c r="S41" s="155">
        <v>26</v>
      </c>
      <c r="T41" s="155">
        <v>10</v>
      </c>
      <c r="U41" s="155">
        <v>50</v>
      </c>
      <c r="V41" s="155">
        <v>12</v>
      </c>
      <c r="W41" s="155">
        <v>37</v>
      </c>
      <c r="X41" s="155">
        <v>17</v>
      </c>
      <c r="Y41" s="155">
        <v>6</v>
      </c>
      <c r="Z41" s="156">
        <f t="shared" si="2"/>
        <v>168</v>
      </c>
    </row>
    <row r="42" spans="1:26" ht="12" customHeight="1">
      <c r="A42" s="152" t="s">
        <v>366</v>
      </c>
      <c r="B42" s="153">
        <v>93</v>
      </c>
      <c r="C42" s="154">
        <f t="shared" si="0"/>
        <v>9.24</v>
      </c>
      <c r="D42" s="154">
        <v>0.66</v>
      </c>
      <c r="E42" s="154">
        <v>2.16</v>
      </c>
      <c r="F42" s="154">
        <v>6.42</v>
      </c>
      <c r="G42" s="154">
        <v>0</v>
      </c>
      <c r="H42" s="154">
        <v>1.12</v>
      </c>
      <c r="I42" s="154">
        <v>6</v>
      </c>
      <c r="J42" s="154">
        <v>0.75</v>
      </c>
      <c r="K42" s="154">
        <v>3</v>
      </c>
      <c r="L42" s="154">
        <f t="shared" si="1"/>
        <v>20.11</v>
      </c>
      <c r="M42" s="153">
        <v>2</v>
      </c>
      <c r="N42" s="153"/>
      <c r="O42" s="153"/>
      <c r="P42" s="153"/>
      <c r="Q42" s="155">
        <v>1</v>
      </c>
      <c r="R42" s="155"/>
      <c r="S42" s="155">
        <v>26</v>
      </c>
      <c r="T42" s="155">
        <v>8</v>
      </c>
      <c r="U42" s="155">
        <v>32</v>
      </c>
      <c r="V42" s="155">
        <v>12</v>
      </c>
      <c r="W42" s="155">
        <v>9</v>
      </c>
      <c r="X42" s="155">
        <v>2</v>
      </c>
      <c r="Y42" s="155">
        <v>1</v>
      </c>
      <c r="Z42" s="156">
        <f t="shared" si="2"/>
        <v>93</v>
      </c>
    </row>
    <row r="43" spans="1:26" s="145" customFormat="1" ht="12" customHeight="1">
      <c r="A43" s="152" t="s">
        <v>367</v>
      </c>
      <c r="B43" s="153">
        <v>93</v>
      </c>
      <c r="C43" s="154">
        <f t="shared" si="0"/>
        <v>8.33</v>
      </c>
      <c r="D43" s="154">
        <v>0.68</v>
      </c>
      <c r="E43" s="154">
        <v>0.38</v>
      </c>
      <c r="F43" s="154">
        <v>3.09</v>
      </c>
      <c r="G43" s="154">
        <v>4.18</v>
      </c>
      <c r="H43" s="154">
        <v>0.73</v>
      </c>
      <c r="I43" s="154">
        <v>6</v>
      </c>
      <c r="J43" s="154">
        <v>1</v>
      </c>
      <c r="K43" s="154">
        <v>2</v>
      </c>
      <c r="L43" s="154">
        <f t="shared" si="1"/>
        <v>18.06</v>
      </c>
      <c r="M43" s="153">
        <v>1</v>
      </c>
      <c r="N43" s="153"/>
      <c r="O43" s="153"/>
      <c r="P43" s="153"/>
      <c r="Q43" s="155">
        <v>11</v>
      </c>
      <c r="R43" s="155">
        <v>1</v>
      </c>
      <c r="S43" s="155">
        <v>39</v>
      </c>
      <c r="T43" s="155">
        <v>11</v>
      </c>
      <c r="U43" s="155">
        <v>26</v>
      </c>
      <c r="V43" s="155">
        <v>1</v>
      </c>
      <c r="W43" s="155">
        <v>3</v>
      </c>
      <c r="X43" s="155"/>
      <c r="Y43" s="155"/>
      <c r="Z43" s="156">
        <f t="shared" si="2"/>
        <v>93</v>
      </c>
    </row>
    <row r="44" spans="1:26" ht="15" customHeight="1">
      <c r="A44" s="159" t="s">
        <v>2</v>
      </c>
      <c r="B44" s="160">
        <f>SUM(B7:B43)</f>
        <v>4297</v>
      </c>
      <c r="C44" s="161">
        <f t="shared" si="0"/>
        <v>409</v>
      </c>
      <c r="D44" s="160">
        <f aca="true" t="shared" si="3" ref="D44:Z44">SUM(D7:D43)</f>
        <v>22</v>
      </c>
      <c r="E44" s="160">
        <f t="shared" si="3"/>
        <v>102</v>
      </c>
      <c r="F44" s="160">
        <f t="shared" si="3"/>
        <v>134</v>
      </c>
      <c r="G44" s="160">
        <f t="shared" si="3"/>
        <v>151</v>
      </c>
      <c r="H44" s="161">
        <f t="shared" si="3"/>
        <v>50.91</v>
      </c>
      <c r="I44" s="161">
        <f t="shared" si="3"/>
        <v>252.99</v>
      </c>
      <c r="J44" s="161">
        <f t="shared" si="3"/>
        <v>21.73</v>
      </c>
      <c r="K44" s="161">
        <f t="shared" si="3"/>
        <v>101.18</v>
      </c>
      <c r="L44" s="161">
        <f t="shared" si="3"/>
        <v>836.11</v>
      </c>
      <c r="M44" s="160">
        <f t="shared" si="3"/>
        <v>256</v>
      </c>
      <c r="N44" s="160">
        <f t="shared" si="3"/>
        <v>0</v>
      </c>
      <c r="O44" s="160">
        <f t="shared" si="3"/>
        <v>52</v>
      </c>
      <c r="P44" s="160">
        <f t="shared" si="3"/>
        <v>9</v>
      </c>
      <c r="Q44" s="160">
        <f t="shared" si="3"/>
        <v>180</v>
      </c>
      <c r="R44" s="160">
        <f t="shared" si="3"/>
        <v>40</v>
      </c>
      <c r="S44" s="160">
        <f t="shared" si="3"/>
        <v>1239</v>
      </c>
      <c r="T44" s="160">
        <f t="shared" si="3"/>
        <v>179</v>
      </c>
      <c r="U44" s="160">
        <f t="shared" si="3"/>
        <v>1340</v>
      </c>
      <c r="V44" s="160">
        <f t="shared" si="3"/>
        <v>202</v>
      </c>
      <c r="W44" s="160">
        <f t="shared" si="3"/>
        <v>663</v>
      </c>
      <c r="X44" s="160">
        <f t="shared" si="3"/>
        <v>65</v>
      </c>
      <c r="Y44" s="160">
        <f t="shared" si="3"/>
        <v>72</v>
      </c>
      <c r="Z44" s="160">
        <f t="shared" si="3"/>
        <v>4297</v>
      </c>
    </row>
  </sheetData>
  <mergeCells count="9">
    <mergeCell ref="M4:Z5"/>
    <mergeCell ref="I5:I6"/>
    <mergeCell ref="L5:L6"/>
    <mergeCell ref="J5:K5"/>
    <mergeCell ref="A4:A6"/>
    <mergeCell ref="B4:B6"/>
    <mergeCell ref="H5:H6"/>
    <mergeCell ref="C4:L4"/>
    <mergeCell ref="C5:G5"/>
  </mergeCells>
  <printOptions/>
  <pageMargins left="0.5905511811023623" right="0.51" top="0.6299212598425197" bottom="0.6692913385826772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kbaza</cp:lastModifiedBy>
  <cp:lastPrinted>2015-03-19T10:19:43Z</cp:lastPrinted>
  <dcterms:created xsi:type="dcterms:W3CDTF">1998-01-28T09:06:54Z</dcterms:created>
  <dcterms:modified xsi:type="dcterms:W3CDTF">2015-03-31T11:21:13Z</dcterms:modified>
  <cp:category/>
  <cp:version/>
  <cp:contentType/>
  <cp:contentStatus/>
</cp:coreProperties>
</file>