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Zał.7" sheetId="2" r:id="rId2"/>
    <sheet name="Zał.8" sheetId="3" r:id="rId3"/>
    <sheet name="Przedsięwzięcia zał nr 9 " sheetId="4" r:id="rId4"/>
    <sheet name="Przedsięwzięcia zał nr 10" sheetId="5" r:id="rId5"/>
  </sheets>
  <externalReferences>
    <externalReference r:id="rId8"/>
  </externalReferences>
  <definedNames>
    <definedName name="_xlnm.Print_Area" localSheetId="4">'Przedsięwzięcia zał nr 10'!$A$1:$M$335</definedName>
    <definedName name="_xlnm.Print_Area" localSheetId="3">'Przedsięwzięcia zał nr 9 '!$A$1:$AK$598</definedName>
    <definedName name="_xlnm.Print_Area" localSheetId="1">'Zał.7'!$A$1:$O$136</definedName>
    <definedName name="_xlnm.Print_Area" localSheetId="2">'Zał.8'!$A$1:$O$56</definedName>
    <definedName name="_xlnm.Print_Titles" localSheetId="4">'Przedsięwzięcia zał nr 10'!$3:$4</definedName>
    <definedName name="_xlnm.Print_Titles" localSheetId="3">'Przedsięwzięcia zał nr 9 '!$3:$4</definedName>
    <definedName name="_xlnm.Print_Titles" localSheetId="1">'Zał.7'!$3:$5</definedName>
    <definedName name="_xlnm.Print_Titles" localSheetId="2">'Zał.8'!$3:$5</definedName>
  </definedNames>
  <calcPr fullCalcOnLoad="1"/>
</workbook>
</file>

<file path=xl/sharedStrings.xml><?xml version="1.0" encoding="utf-8"?>
<sst xmlns="http://schemas.openxmlformats.org/spreadsheetml/2006/main" count="1836" uniqueCount="249">
  <si>
    <t>LP</t>
  </si>
  <si>
    <t xml:space="preserve">Dział </t>
  </si>
  <si>
    <t>Rozdział</t>
  </si>
  <si>
    <t>Par.</t>
  </si>
  <si>
    <t>Nazwa przedsięwzięcia i cel</t>
  </si>
  <si>
    <t>Jednostka odpowiedzialna lub koordynująca</t>
  </si>
  <si>
    <t>Okres realizacji</t>
  </si>
  <si>
    <t>Łączne nakłady finansowe</t>
  </si>
  <si>
    <t>Źródła finansowania</t>
  </si>
  <si>
    <t>60004/ 60015</t>
  </si>
  <si>
    <t>Zwiększenie konkurencyjności transportu publicznego w Gdyni, dzięki przebudowie infrastruktury komunikacji zbiorowej wraz z zakupem nowoczesnego taboru - Regionalny Program Operacyjny Województwa  Pomorskiego</t>
  </si>
  <si>
    <t>URZĄD MIASTA GDYNI - WYDZIAŁ PROJEKTÓW ROZWOJOWYCH</t>
  </si>
  <si>
    <t>środki własne</t>
  </si>
  <si>
    <t>budżet państwa</t>
  </si>
  <si>
    <t>środki UE</t>
  </si>
  <si>
    <t>środki niekwal.</t>
  </si>
  <si>
    <t>łącznie bieżące</t>
  </si>
  <si>
    <t>DYN@MO 50% (DYNamic Citizens @ctive for Mobility) - 7 Program Ramowy (FP7-SST-CIVITAS-2011-MOVE)</t>
  </si>
  <si>
    <t>ZARZĄD DRÓG I ZIELENI</t>
  </si>
  <si>
    <t>DYN@MO 75% (DYNamic Citizens @ctive for Mobility) - 7 Program Ramowy (FP7-SST-CIVITAS-2011-MOVE)</t>
  </si>
  <si>
    <t>DYN@MO 100% (DYNamic Citizens @ctive for Mobility) - 7 Program Ramowy (FP7-SST-CIVITAS-2011-MOVE)</t>
  </si>
  <si>
    <t>ENTER.HUB - EFRR, Program URBZCT II</t>
  </si>
  <si>
    <t>Projekt FLOW - rozbudowa modelu transportowego o ruch pieszy i rowerowy, projekt nr 635998 - Program  Ramowy Unii Europejskiej Horyzont 2020</t>
  </si>
  <si>
    <t>Pomorski Park Naukowo-Technologiczny - rozbudowa etap 3  -  Program Operacyjny Innowacyjna Gospodarka</t>
  </si>
  <si>
    <t>POMORSKI PARK NAUKOWO TECHNOLOGICZNY</t>
  </si>
  <si>
    <t>środki niekwal. VAT</t>
  </si>
  <si>
    <t>"LET'S EXPO 2 ! - Wspieranie międzynarodowej aktywności innowacyjnych przedsiębiorców z Pomorza poprzez udział w targach branżowych" - Regionalny Program Operacyjny dla Województwa Pomorskiego na lata 2007-2013</t>
  </si>
  <si>
    <t>NORDA - Północny Biegun Wzrostu - Rozwój miast poprzez wzmocnienie kompetencji jednostek samorządu terytorialnego, dialog społeczny oraz współpracę z przedstawiecielami społeczeństwa obywatelskiego</t>
  </si>
  <si>
    <t>WYDZIAŁ PROJEKTÓW ROZWOJOWYCH</t>
  </si>
  <si>
    <t>Good governance and cooperation - response to common chalenges in public finance (Dobre zarządzanie i współpraca odpowiedzią na wyzwania w sferze finansów publicznych)  - Program Współpracy Transgranicznej Litwa-Polska-Rosja 2007-2013</t>
  </si>
  <si>
    <t>Rozwój elektronicznych usług publicznych w Gdyni - Regionalny Program Operacyjny dla Województwa Pomorskiego na lata 2007-2013</t>
  </si>
  <si>
    <t>URZĄD MIASTA GDYNI - WYDZIAŁ INFORMATYKI</t>
  </si>
  <si>
    <t>COMENIUS - (2013-2015) Program „Uczenie się przez całe życie"  Fundacja Rozwoju Systemu Edukacji</t>
  </si>
  <si>
    <t>ZESPÓŁ SZKÓŁ NR 12</t>
  </si>
  <si>
    <t>COMENIUS - Program „Uczenie się przez całe życie"  Fundacja Rozwoju Systemu Edukacji</t>
  </si>
  <si>
    <t>GIMNAZJUM NR 4</t>
  </si>
  <si>
    <t>COMENIUS (2013-2015) - Program „Uczenie się przez całe życie"  Fundacja Rozwoju Systemu Edukacji</t>
  </si>
  <si>
    <t>SPECJALNY OŚRODEK SZKOLNO-WYCHOWAWCZY NR 1</t>
  </si>
  <si>
    <t>ZESPÓŁ SZKÓŁ OGÓLNOKSZTAŁCĄCYCH           NR 1</t>
  </si>
  <si>
    <t>ZESPÓŁ SZKÓŁ CHŁODNICZYCH I ELEKTRONICZNYCH</t>
  </si>
  <si>
    <t>ERASMUS+ (2014-2016) Program Fundacji Rozwoju Systemu Edukcji</t>
  </si>
  <si>
    <t>Zespół Szkół Nr 7</t>
  </si>
  <si>
    <t>"SZKOŁA + BIZNES - współpraca na rzecz rozwoju KADR ITC w woj. pomorskim" - Program Operacyjny Kapitał Ludzki 2007-2013</t>
  </si>
  <si>
    <t>ERASMUS+ (2014-2015) Program Fundacji Rozwoju Systemu Edukacji</t>
  </si>
  <si>
    <t>ZESPÓŁ SZKÓŁ ADMINISTRACYJNO- EKONOMICZNYCH</t>
  </si>
  <si>
    <t xml:space="preserve">Zespół Placówek Specjalistycznych                   im. K. Lisieckiego "Dziadka" </t>
  </si>
  <si>
    <t>"Stażyści na językach" - Program Operacyjny Kapitał Ludzki 2007-2013</t>
  </si>
  <si>
    <t>POWIATOWY URZĄD PRACY</t>
  </si>
  <si>
    <t>Laboratorium edukacji - Program Operacyjny Kapitał Ludzki 2007-2013</t>
  </si>
  <si>
    <t>Plany gospodarki niskoemisyjnej (PGN) - Program Operacyjny Infrastruktura i Środowisko 2007-2013</t>
  </si>
  <si>
    <t>SAMODZIELNY REFERAT DS. ENERGETYKI</t>
  </si>
  <si>
    <t>COMENIUS REGIO - Program „Uczenie się przez całe życie"  Fundacja Rozwoju Systemu Edukacji</t>
  </si>
  <si>
    <t>GDYŃSKI OŚRODEK SPORTU I REKREACJI</t>
  </si>
  <si>
    <t>Pomorskie na Wystawie Światowej EXPO 2015 w Mediolanie - Program Operacyjny dla Województwa Pomorskiego na lata 2007-2013</t>
  </si>
  <si>
    <t>WYDZIAŁ KOMUNIKACJI SPOŁECZNEJ I INFORMACJI</t>
  </si>
  <si>
    <t>-</t>
  </si>
  <si>
    <t>Projekt Gdynia Miasto Młodych - płaszczyzna współpracy na rzecz rozwoju młodzieżowych innowacji społecznych  - Szwajcarsko - Polski Program Współpracy</t>
  </si>
  <si>
    <t>Rozwój komunikacji rowerowej aglomeracji trójmiejskiej w latach 2007-2013  - Regionalny Program Województwa Pomorskiego na lata 2007-2013</t>
  </si>
  <si>
    <t>URZĄD MIASTA GDYNI - WYDZIAŁ INWESTYCJI</t>
  </si>
  <si>
    <t>środ. niekwal.</t>
  </si>
  <si>
    <t>łącznie majątkowe</t>
  </si>
  <si>
    <t>Wdrożenie zintegrowanego systemu zarządzania ruchem TRISTAR w Gdańsku, Gdyni i Sopocie - Program Operacyjny Infrastruktura i Środowisko 2007-2014</t>
  </si>
  <si>
    <t>Opracowanie dokumentacji dla I etapu inwestycji polegającej na budowie ul. Nowej Węglowej i tunelu pod torami kolejowymi do ul. Morskiej w Gdyni wraz z przebudową istniejącego ukłądu komunikacyjnego - Regionalny Program Operacyjny dla Województwa Pomorski</t>
  </si>
  <si>
    <t>DYNAMO 50% (DYNamic Citizens @ctive for Mobility) - 7 Program Ramowy (FP7-SST-CIVITAS-2011-MOVE)</t>
  </si>
  <si>
    <t>"LET'S EXPO 2 ! - Wspieranie międzynarodowej aktywności innowacyjnych przedsiębiorców z Pomorza poprzez udział w targach branżowych" - Regionalny Program Operacyjny dla Województwa Pomorskiego na lata 2007-2014</t>
  </si>
  <si>
    <t>Rozwój elektronicznych usług publicznych w Gdyni - Regionalny Program Operacyjny dla Województwa Pomorskiego na lata 2007-2014</t>
  </si>
  <si>
    <t>Ochrona wód Zatoki Gdańskiej - budowa i modernizacja systemu odprowadzania wód opadowych w Gdyni oraz Małym Trójmieście Kaszubskim - Program Operacyjny Infrastruktura I Środowisko</t>
  </si>
  <si>
    <t>URZĄD MIASTA GDYNI -WYDZIAŁ INWESTYCJI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</si>
  <si>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</si>
  <si>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Informacja o realizacji przedsięwzięć (zadań) z udziałem środków UE - bieżące</t>
  </si>
  <si>
    <t>Plan 2015 r.</t>
  </si>
  <si>
    <t>Wykonanie za I półrocze 2015 r.</t>
  </si>
  <si>
    <t>Nakłady poniesione do 31.12.2014 r.</t>
  </si>
  <si>
    <t>Informacja o realizacji przedsięwzięć (zadań) z udziałem środków UE - majątkowe</t>
  </si>
  <si>
    <t>Łączne naklady do 30.06.2015 r. (kol.9+11)</t>
  </si>
  <si>
    <t>Stopień realizacji planu  w % (kol. 13/7)</t>
  </si>
  <si>
    <t>Łączne nakłady do 30.06.2015 r. (kol. 9+11)</t>
  </si>
  <si>
    <t>Stopień realizacji planu w % (kol. 13/7)</t>
  </si>
  <si>
    <t>"Więcej mocy, mniej przemocy" realizowanego w ramach grantów dla Programu PL14 "Przeciwdziałania przemocy w rodzinie i przemocy ze względu na płeć" współfinansowanego ze środków Norewskiego Mechanizmu Finansowego 2009-2014</t>
  </si>
  <si>
    <t xml:space="preserve">Informacja o realizacji przedsięwzięć bez środków UE - wydatki bieżące </t>
  </si>
  <si>
    <t>LP.</t>
  </si>
  <si>
    <t>Rozdział klasyfikacji wydatków</t>
  </si>
  <si>
    <t>Nakłady poniesione do 31.12.2014r.</t>
  </si>
  <si>
    <t>Plan 2015r.</t>
  </si>
  <si>
    <t>Wykonanie za I półrocze 2015r.</t>
  </si>
  <si>
    <t>Przewidywane wykonanie do końca 2015r.</t>
  </si>
  <si>
    <t>Łączne wykonanie do 30.06.2015 (kol. 8 +10)</t>
  </si>
  <si>
    <t>Stopień realizacji planu          (kol. 11/6)</t>
  </si>
  <si>
    <t>Zmniejszenie emisji dwutlenku węgla do atmosfery, dzięki zakupowi autobusów hybrydowych zasilanych gazem CNG na potrzeby świadczenia transportu publicznego w Gdyni</t>
  </si>
  <si>
    <t xml:space="preserve">Urząd Miasta 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</si>
  <si>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</si>
  <si>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</si>
  <si>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</si>
  <si>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</si>
  <si>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</si>
  <si>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</si>
  <si>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</si>
  <si>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</si>
  <si>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</si>
  <si>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Opracowanie koncepcji i scenariuszy działań promujących miejski produkt turystyczny - Gdyński Szlak Modernizmu wraz z realizacją przedstawionych w niej działań umowa nr SK/649/MG/162-W/2014</t>
  </si>
  <si>
    <t>WFOŚ. bież.</t>
  </si>
  <si>
    <t>Opracowanie koncepcji i scenariuszy działań promujących miejski produkt turystyczny - szlak Legendy Morskiej Gdyni wraz z realizacją przedstawionych w niej działań umowav nrv SK/383/MG/81-W/2014</t>
  </si>
  <si>
    <t>Asysta techniczno - autorska oprogramowania systemu informatycznego obsługi zasobu geodezyjno - kartograficznego i katastru nieruchomości</t>
  </si>
  <si>
    <t>Kompleksowa modernizacja danych ewidencji gruntów i budynków Miasta Gdyni dla obrębu ewidencyjnego Chwarzno-Wiczlino</t>
  </si>
  <si>
    <t>Opracowanie dokumentacji przetargowej, SIWZ, wsparcie merytoryczne, nadzór, kontrola i udział w odbiorach prac w zamówieniu na "Asystę techniczno - autorską oprogramowania systemu informatycznego obsługi zasobu geodezyjno - kartograficznego i katastru nie</t>
  </si>
  <si>
    <t>Dostosowanie systemu teleinformatycznego do prowadzenia ewidencji gruntów i budynków (EGIB) miasta Gdyni do wymagań rozporządzenia MAiC</t>
  </si>
  <si>
    <t>Prowadzenie Biura Porad Obywatelskich</t>
  </si>
  <si>
    <t>Program wspierania lokalnego handlu i drobnego rzemiosła w ZMHT</t>
  </si>
  <si>
    <t>Urząd Miasta</t>
  </si>
  <si>
    <t>Czynna ochrona gatunkowa roślin ROSICZKI</t>
  </si>
  <si>
    <t>PPNT</t>
  </si>
  <si>
    <t>Czynna ochrona gatunkowa roślin PAPROTKI</t>
  </si>
  <si>
    <t>Pomorskie Miasteczko Zawodów</t>
  </si>
  <si>
    <t>Wynajem systemu multimedialnego do Gdynia InfoBox umowa SK/557/MG/157-W/2013</t>
  </si>
  <si>
    <t>Wykonanie makiety urbanistycznej fragmentu mioasta Gdyni oraz prace konserwacyjne umowa SK/2623/MG/869-W/2012</t>
  </si>
  <si>
    <t>Zapewnienie przestrzeni dyskowej dla potrzeb serwisów internetowych gdyniainfobox.pl i m.gdyniainfobox.pl umowa nr SK/586/MG/135-W/2014</t>
  </si>
  <si>
    <t xml:space="preserve">Stworzenie aplikacji mobilnej miasta z projektem graficznym i oprogramowaniem, obsługa techniczna i zakup licencji umowa nr SK/359/MG/73-W/2014 </t>
  </si>
  <si>
    <t>Druk i eskpozycja plakatu promujacego miasto</t>
  </si>
  <si>
    <t>Konkurs - Organizowanie Społeczności Lokalnych (Opata Hackiego i Zamenhofa) II edycja</t>
  </si>
  <si>
    <t xml:space="preserve"> 85154    85395</t>
  </si>
  <si>
    <t>Gdyńskie Centrum Innowacji</t>
  </si>
  <si>
    <t>Działalność OSP Wiczlino</t>
  </si>
  <si>
    <t>Miejskie Centrum Zarządzania Kryzysowego</t>
  </si>
  <si>
    <t>Monitoring w dzielnicach</t>
  </si>
  <si>
    <t>System monitorowania miasta</t>
  </si>
  <si>
    <t>Wspieranie międzynarodowych staży i wymian 2012 - 2015</t>
  </si>
  <si>
    <t>Wspieranie międzynarodowych staży i wymian 2015-2018</t>
  </si>
  <si>
    <t>Gdyńskie Debaty Młodych VIII-XI</t>
  </si>
  <si>
    <t>Wspieranie zadań z zakresu działań wychowawczych dzieci i młodzieży</t>
  </si>
  <si>
    <t>Wspieranie realizacji zadań z zakresu rozwoju dzieci i młodzieży w zakresie nowych technologii</t>
  </si>
  <si>
    <t>Prowadzenie warsztatów młodzieżowych i punktu psychologiczno-pedagogicznego w dzielnicy Gdynia Witomino.</t>
  </si>
  <si>
    <t>ZPS</t>
  </si>
  <si>
    <t>Prowadzenie świetlic socjoterapeutycznych</t>
  </si>
  <si>
    <t>Urząd Miasta    Zespół Placówek Specljalistycznych</t>
  </si>
  <si>
    <t>Opracowanie narzędzi badawczych, przeprowadzenie oraz opracowanie wyników badań (metodą ESPAD), koordynowanie oraz opracowanie psychologicznego programu wsparcia oraz algorytmu postępowania z osobą uwikłaną w przemoc, koordynowanie i opracowanie GPPiRPA</t>
  </si>
  <si>
    <t>MOPS</t>
  </si>
  <si>
    <t>Wsparcie profilaktyczne i terapeutyczne osób z problemem DDA oraz ich rodzin, mieszkańców Gdyni</t>
  </si>
  <si>
    <t>Prowadzenie Ośrodka Wsparcia "Podwójny Problem"</t>
  </si>
  <si>
    <t>Opieka hospicyjna dla terminalnie i nieuleczalnie chorych</t>
  </si>
  <si>
    <t>środa. was. bież.</t>
  </si>
  <si>
    <t>środa. włas. maj.</t>
  </si>
  <si>
    <t>Grupy wsparcia i rehabilitacja dla osób z chorobą Alzheimera</t>
  </si>
  <si>
    <t>Warto być-program wsparcia i rehabilitacja dla osób z chorobą otępienną oraz ich rodzin i opiekunów</t>
  </si>
  <si>
    <t>Pomoc dzieciom  z ADHD i ich rodzinom</t>
  </si>
  <si>
    <t>Gdyńska Szkoła Niewydolności Serca</t>
  </si>
  <si>
    <t>Ochrona zdrowia i edukacja zdrowotna  w warunkach domowych  dla przewlekle chorych na SM</t>
  </si>
  <si>
    <t>Prowadzenie Poradni Opieki Paliatywnej</t>
  </si>
  <si>
    <t>Akademia Walki z Rakiem</t>
  </si>
  <si>
    <t>Profilaktyka raka jądra</t>
  </si>
  <si>
    <t>Placówka opiekuńczo-wychowawcza Nasza Rodzina</t>
  </si>
  <si>
    <t>Prowadzenie placówki opiekuńczo-wychowawczej socjoterapeutycznej Dom pod Magnolią</t>
  </si>
  <si>
    <t>Prowadzenie placówki opiekuńczo-wychowawczej socjoterapeutycznej Dom na Klifie</t>
  </si>
  <si>
    <t>Przygotowywanie i dostarczanie posiłków osobom objętym wsparciem przez MOPS</t>
  </si>
  <si>
    <t>85203      85295</t>
  </si>
  <si>
    <t>Przygotowanie warunków do uruchomienia i prowadzenia Środowiskowego Domu Samopomocy w latach 2015-2019</t>
  </si>
  <si>
    <t xml:space="preserve">Przeprowadzenie usługi indywidualnego domowego poradnictwa wychowawczego podnoszącego kompetencje społeczne klientów MOPS </t>
  </si>
  <si>
    <t>Świadczenie usług opiekuńczych (w tym teleopieka)</t>
  </si>
  <si>
    <t>Prowadzenie schroniska dla bezdomnych</t>
  </si>
  <si>
    <t>Zapewnienie schronienia dla osób bezdomnych oraz interwencyjnego noclegu osobom nietrzeźwym</t>
  </si>
  <si>
    <t>Zapewnienie schronienia dla osób bezdomnych i noclegu osobom wymagającym interwencyjnego wsparcia</t>
  </si>
  <si>
    <t xml:space="preserve">Zapewnienie schronienia wraz z opieką dla osób starszych, niepełnosprawnych będących osobami bezdomnymi </t>
  </si>
  <si>
    <t>Zapewnienie schronienia wraz z opieką dla osób starszych, niepełnosprawnych będących osobami bezdomnymi (25 osób)</t>
  </si>
  <si>
    <t>Zapewnienie schronienia dla osób bezdomnych</t>
  </si>
  <si>
    <t xml:space="preserve">Rozwijanie innowacyjnych form pomocy społecznej oraz opracowanie i realizacja Programu rozwiązywania problemu bezdomności w Gdyni w oparciu o analizę i ocenę zjawiska </t>
  </si>
  <si>
    <t>Prowadzenie centrum informacji dla osób niesłyszących i niedosłyszących</t>
  </si>
  <si>
    <t>Wspieranie rozwoju dzieci niepełnosprawnych i zagrożnych niepełnosprawnością w wieku 0-2 lata</t>
  </si>
  <si>
    <t>Wspieranie rozwoju dzieci niepełnosprawnych i zagrożnych niepełnosprawnością w wieku 3-7 lat</t>
  </si>
  <si>
    <t>Centrum informacji i rehabilitacji dla osób niewidomych i niedowidzących</t>
  </si>
  <si>
    <t>Utrzymanie sprawności psychicznej i integracja osób chorych na stwardnienie rozsiane (mieszkańców Gdyni)</t>
  </si>
  <si>
    <t>Wspieranie ubogich mieszkańców Gdyni</t>
  </si>
  <si>
    <t>Wspieranie samotnych matek i rodzin ubogich</t>
  </si>
  <si>
    <t xml:space="preserve">MOPS </t>
  </si>
  <si>
    <t xml:space="preserve">Prowadzenie punktu dystrybucji wsparcia żywnościowego </t>
  </si>
  <si>
    <t>Wspieranie realizacji zadań z zakresu odkrywania i wzmacniania potencjału rozwojowego dzieci w wieku przedszkolnym</t>
  </si>
  <si>
    <t>Zagospodarowanie Skweru Żeromskiego</t>
  </si>
  <si>
    <t>Konserwacja bieżąca zieleni miejskiej</t>
  </si>
  <si>
    <t>Zakładanie i urządzanie terenów zieleni</t>
  </si>
  <si>
    <t>Prowadzenie schroniska dla bezdomnych zwierząt</t>
  </si>
  <si>
    <t>90013</t>
  </si>
  <si>
    <t>Program ochrony przed hałasem</t>
  </si>
  <si>
    <t>Promocja psiej kultury - wykonanie torebek na psie nieczystości</t>
  </si>
  <si>
    <t>Budowa siedziby Gdyńskiej Szkoły Filmowej w Gdyni z parkingiem podziemnym pod Placem Grunwaldzkim i zagospodarowanie terenu Placu Grunwaldzkiego wraz z budową kolejki torowej z Placu Grunwaldzkiego na Kamienną Górę</t>
  </si>
  <si>
    <t>środ. inne maj. - pożyczka w ramach inicjatywy JESSICA</t>
  </si>
  <si>
    <t>Utrzymanie obiektów sportowo - rekreacyjnych - stadion miejski</t>
  </si>
  <si>
    <t>Gdyński Ośrodek Sportu i Rekreacji</t>
  </si>
  <si>
    <t>Prowadzenie Skate Parku na terenie skweru Sue Ryder w Gdyni</t>
  </si>
  <si>
    <t>Zastępstwo procesowe w zakresie odzyskiwania podatku VAT od poniesionych nakładów inwestycyjnych</t>
  </si>
  <si>
    <t>75023    80101    80120        92109     92601</t>
  </si>
  <si>
    <t>Informacja o realizacji przedsięwzięć bez środków UE - wydatki majątkowe</t>
  </si>
  <si>
    <t>Wykonanie za I półrocze 2015</t>
  </si>
  <si>
    <t>Przewidywane wykonanie do końca 2015</t>
  </si>
  <si>
    <t>Stopień realizacji planu          (kol. 12/6)</t>
  </si>
  <si>
    <t>Limit zobowiązań</t>
  </si>
  <si>
    <t>Kolej Metropolitalna - udział w projekcie regionalnym</t>
  </si>
  <si>
    <t>Objęcie udziałów w PKA - zabezpieczenie wkładu własnego na zakup autobusów w projekcie "Zwiększenie konkurencyjności transportu publicznego w Gdyni dzięki przebudowie infrastruktury komunikacji zbiorowej oraz zakupowi nowoczesnego taboru"</t>
  </si>
  <si>
    <t>Objęcie udziałów w PKM - zabezpieczenie wkładu własnego na zakup autobusów w projekcie "Zwiększenie konkurencyjności transportu publicznego w Gdyni dzięki przebudowie infrastruktury komunikacji zbiorowej oraz zakupowi nowoczesnego taboru"</t>
  </si>
  <si>
    <t>Rozwój Komunikacji Rowerowej w aglomeracji Trójmiejskiej oraz budowa ścieżek rowerowych - dokumentacja projektowa, przygotowanie do realizacji - rozbudowa sieci nowoczesnych dróg rowerowych i ograniczenie emisji spalin</t>
  </si>
  <si>
    <t>Budowa ścieżki rowerowej w ul. Kartuskiej</t>
  </si>
  <si>
    <t>Przebudowa dróg powiatowych  - przebudowa oraz poprawa systemu drogowego i układu komunikacji miejskiej</t>
  </si>
  <si>
    <t xml:space="preserve">Dokumentacja przyszłościowa dla I etapu inwestycji polegającej na budowie ul. Nowej Węglowej i tunelu pod torami kolejowymi do ul. Morskiej  w Gdyni wraz z przebudową istniejacegi układu komunikacyjnego - koszty niekwalifikowane </t>
  </si>
  <si>
    <t>Modernizacja ulic gminnych 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</si>
  <si>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</si>
  <si>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</si>
  <si>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</si>
  <si>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Rozbudowa cmentarzy ZCK - poprawa stanu technicznego obiektów</t>
  </si>
  <si>
    <t>Budowa Gdyńskiego Inkubatora Przedsiębiorczości</t>
  </si>
  <si>
    <t>Udział w Spółce InnoBaltica Sp. z o.o.</t>
  </si>
  <si>
    <t>System Informacji Prawnej LEX</t>
  </si>
  <si>
    <t>Budowa oraz przebudowa szkół - rozbudowa infrastruktury oświatowej oraz poprawa stanu technicznego obiektów oświatowych</t>
  </si>
  <si>
    <t>Przebudowa szkół - poprawa stanu technicznego obiektów oświatowych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</si>
  <si>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</si>
  <si>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90001       90019</t>
  </si>
  <si>
    <t>Ochrona wód Zatoki Gdańskiej - koszty niekwalifikowane eliminowanie zanieczyszczeń wprowadzanych do wód powierzchniowych</t>
  </si>
  <si>
    <t>Lokalne Inicjatywy Inwestycyjne - uzbrojenie terenów pod budownictwo mieszkaniowe</t>
  </si>
  <si>
    <t>Tereny zielone - park w Chwarznie</t>
  </si>
  <si>
    <t>Oświetlenie ulic - poprawa bezpieczeństwa</t>
  </si>
  <si>
    <t>Rozbudowa przystani rybackiej w Gdyni-Oksywie- etap II- koszty niekwalifikowane</t>
  </si>
  <si>
    <t xml:space="preserve">Lokalne Inicjatywy Inwestycyjne </t>
  </si>
  <si>
    <t>Zagospodarowanie fragmentu terenu przy ul. Orłowskiej w pobliżu mola</t>
  </si>
  <si>
    <t>Rewitalizacja rejonu Opata Hackiego, Zamenhofa, Chylońskiej i  Komierowskiego</t>
  </si>
  <si>
    <t>Zaprojektowanie i wykonanie wystawy w Centrum Nauki EKSPERYMENT</t>
  </si>
  <si>
    <t>Centrum Nauki EKSPERYMENT</t>
  </si>
  <si>
    <t>Dokumentacja, wykonanie i instalacja wystawy stałej Muzeum Emigracji</t>
  </si>
  <si>
    <t xml:space="preserve">Muzeum Emigracji </t>
  </si>
  <si>
    <t>Wykonanie robót budowlanych na hali gier GOSiR</t>
  </si>
  <si>
    <t>Budowa i prowadzenie Skate Parku na terenie skweru Sue Ryder w Gdyni</t>
  </si>
  <si>
    <t>II. INFORMACJA O KSZTAŁTOWANIU SIĘ WIELOLETNIEJ PROGNOZY FINANSOWEJ NA LATA 2015-2033, W TYM O PRZEBIEGU REALIZACJI PRZEDSIĘWZIĘĆ, O KTÓRYCH MOWA W ART. 226 UST. 3 USTAWY O FINANSACH PUBLICZNYCH ZA I PÓŁROCZE 2014 ROKU</t>
  </si>
  <si>
    <t>Przewidywane wykonanie za 2015 r.</t>
  </si>
  <si>
    <t xml:space="preserve">Przewidywane wykonanie za 2015 r. </t>
  </si>
  <si>
    <t>Wyszczególnienie</t>
  </si>
  <si>
    <t>Dochody ogółem</t>
  </si>
  <si>
    <t>dochody bieżące</t>
  </si>
  <si>
    <t>dochody majątkowe</t>
  </si>
  <si>
    <t>Wydatki ogółem</t>
  </si>
  <si>
    <t>wydatki bieżące</t>
  </si>
  <si>
    <t xml:space="preserve">wydatki majątkowe </t>
  </si>
  <si>
    <t xml:space="preserve">Deficyt /nadwyżka </t>
  </si>
  <si>
    <t>Przychody  z kredytów i pożyczek</t>
  </si>
  <si>
    <t>Rozchody- spłata kredytów</t>
  </si>
  <si>
    <t xml:space="preserve">Wskaźnik zadłużenia </t>
  </si>
  <si>
    <t xml:space="preserve">wskaźnik obsługi zadłużenia </t>
  </si>
  <si>
    <t>Informację o stopniu realizacji przedsięwzięć ujętych w Wieloletniej Prognozie Finansowej, zawierają załączniki numer 1, 2, 3 i 4 do informacji.</t>
  </si>
  <si>
    <t>Plan po zmianach na 30.06.2015</t>
  </si>
  <si>
    <t>Wykonanie na 30.06.2015</t>
  </si>
  <si>
    <t>Realizacja głównych parametrów Wieloletniej Prognozy Finansowej Miasta Gdyni na lata 2015 – 2033 po I półroczu 2015 roku przedstawiała się następująco:</t>
  </si>
  <si>
    <t>Załącznik nr 1</t>
  </si>
  <si>
    <t>Załącznik nr 2</t>
  </si>
  <si>
    <t>Załącznik nr 3</t>
  </si>
  <si>
    <t>Załącznik nr 4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</si>
</sst>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/mm/yyyy"/>
    <numFmt numFmtId="173" formatCode="0.0%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000"/>
    <numFmt numFmtId="180" formatCode="#,##0.0"/>
    <numFmt numFmtId="181" formatCode="0.000%"/>
    <numFmt numFmtId="182" formatCode="0.000000000"/>
    <numFmt numFmtId="183" formatCode="yy\-mm\-dd"/>
    <numFmt numFmtId="184" formatCode="dd\-mmm\-yy"/>
    <numFmt numFmtId="185" formatCode="dd\-mmm"/>
    <numFmt numFmtId="186" formatCode="mmm\-yy"/>
    <numFmt numFmtId="187" formatCode="yy\-mm\-dd\ hh:mm"/>
    <numFmt numFmtId="188" formatCode="#,##0.0000"/>
    <numFmt numFmtId="189" formatCode="#,##0.0\ _z_ł;[Red]\-#,##0.0\ _z_ł"/>
    <numFmt numFmtId="190" formatCode="#,##0.00000"/>
    <numFmt numFmtId="191" formatCode="#,##0.000"/>
    <numFmt numFmtId="192" formatCode="0.000"/>
    <numFmt numFmtId="193" formatCode="0.0000000"/>
    <numFmt numFmtId="194" formatCode="0.00000"/>
    <numFmt numFmtId="195" formatCode="0.0000"/>
    <numFmt numFmtId="196" formatCode="0.0000%"/>
    <numFmt numFmtId="197" formatCode="0.00000%"/>
    <numFmt numFmtId="198" formatCode="0.000000%"/>
    <numFmt numFmtId="199" formatCode="0.0000000%"/>
    <numFmt numFmtId="200" formatCode="d\-mmm\-yy"/>
    <numFmt numFmtId="201" formatCode="_-* #,##0.0\ _z_ł_-;\-* #,##0.0\ _z_ł_-;_-* &quot;-&quot;??\ _z_ł_-;_-@_-"/>
    <numFmt numFmtId="202" formatCode="_-* #,##0\ _z_ł_-;\-* #,##0\ _z_ł_-;_-* &quot;-&quot;??\ _z_ł_-;_-@_-"/>
    <numFmt numFmtId="203" formatCode="###,###.#"/>
    <numFmt numFmtId="204" formatCode="###,###.0"/>
    <numFmt numFmtId="205" formatCode="###,###.##"/>
    <numFmt numFmtId="206" formatCode="###,###"/>
    <numFmt numFmtId="207" formatCode="#,##0_ ;\-#,##0\ "/>
    <numFmt numFmtId="208" formatCode="d/mm"/>
    <numFmt numFmtId="209" formatCode="mmmm\ yy"/>
    <numFmt numFmtId="210" formatCode="d\ mmmm\ yyyy"/>
    <numFmt numFmtId="211" formatCode="mmm/yyyy"/>
    <numFmt numFmtId="212" formatCode="mmm\ yy"/>
    <numFmt numFmtId="213" formatCode="###,###.\O"/>
    <numFmt numFmtId="214" formatCode="###.0"/>
    <numFmt numFmtId="215" formatCode="###,###.00"/>
    <numFmt numFmtId="216" formatCode="[$-415]d\ mmmm\ yyyy"/>
    <numFmt numFmtId="217" formatCode="00\-000"/>
  </numFmts>
  <fonts count="4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color indexed="10"/>
      <name val="Arial CE"/>
      <family val="0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8"/>
      <color indexed="17"/>
      <name val="Arial"/>
      <family val="2"/>
    </font>
    <font>
      <b/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9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55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0" fontId="26" fillId="0" borderId="0" xfId="54" applyFont="1" applyFill="1">
      <alignment/>
      <protection/>
    </xf>
    <xf numFmtId="0" fontId="26" fillId="0" borderId="0" xfId="54" applyFont="1" applyFill="1" applyAlignment="1">
      <alignment horizontal="center"/>
      <protection/>
    </xf>
    <xf numFmtId="3" fontId="26" fillId="0" borderId="0" xfId="54" applyNumberFormat="1" applyFont="1" applyFill="1">
      <alignment/>
      <protection/>
    </xf>
    <xf numFmtId="3" fontId="2" fillId="0" borderId="0" xfId="54" applyNumberFormat="1" applyFont="1" applyFill="1" applyAlignment="1">
      <alignment horizontal="right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2" fillId="0" borderId="0" xfId="56" applyFont="1" applyFill="1">
      <alignment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3" fontId="5" fillId="0" borderId="12" xfId="54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1" fontId="5" fillId="0" borderId="13" xfId="54" applyNumberFormat="1" applyFont="1" applyFill="1" applyBorder="1" applyAlignment="1">
      <alignment horizontal="center"/>
      <protection/>
    </xf>
    <xf numFmtId="1" fontId="5" fillId="0" borderId="14" xfId="54" applyNumberFormat="1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1" fontId="5" fillId="0" borderId="15" xfId="54" applyNumberFormat="1" applyFont="1" applyFill="1" applyBorder="1" applyAlignment="1">
      <alignment horizontal="center"/>
      <protection/>
    </xf>
    <xf numFmtId="1" fontId="5" fillId="0" borderId="16" xfId="54" applyNumberFormat="1" applyFont="1" applyFill="1" applyBorder="1" applyAlignment="1">
      <alignment horizontal="center"/>
      <protection/>
    </xf>
    <xf numFmtId="1" fontId="5" fillId="0" borderId="0" xfId="54" applyNumberFormat="1" applyFont="1" applyFill="1" applyBorder="1" applyAlignment="1">
      <alignment horizontal="center"/>
      <protection/>
    </xf>
    <xf numFmtId="3" fontId="5" fillId="0" borderId="17" xfId="54" applyNumberFormat="1" applyFont="1" applyFill="1" applyBorder="1" applyAlignment="1">
      <alignment vertical="center"/>
      <protection/>
    </xf>
    <xf numFmtId="0" fontId="25" fillId="0" borderId="17" xfId="54" applyFont="1" applyFill="1" applyBorder="1">
      <alignment/>
      <protection/>
    </xf>
    <xf numFmtId="3" fontId="25" fillId="0" borderId="17" xfId="54" applyNumberFormat="1" applyFont="1" applyFill="1" applyBorder="1" applyProtection="1">
      <alignment/>
      <protection locked="0"/>
    </xf>
    <xf numFmtId="3" fontId="25" fillId="0" borderId="18" xfId="54" applyNumberFormat="1" applyFont="1" applyFill="1" applyBorder="1" applyProtection="1">
      <alignment/>
      <protection locked="0"/>
    </xf>
    <xf numFmtId="3" fontId="25" fillId="0" borderId="19" xfId="54" applyNumberFormat="1" applyFont="1" applyFill="1" applyBorder="1" applyProtection="1">
      <alignment/>
      <protection locked="0"/>
    </xf>
    <xf numFmtId="3" fontId="25" fillId="0" borderId="20" xfId="54" applyNumberFormat="1" applyFont="1" applyFill="1" applyBorder="1" applyProtection="1">
      <alignment/>
      <protection locked="0"/>
    </xf>
    <xf numFmtId="3" fontId="25" fillId="0" borderId="21" xfId="54" applyNumberFormat="1" applyFont="1" applyFill="1" applyBorder="1" applyProtection="1">
      <alignment/>
      <protection locked="0"/>
    </xf>
    <xf numFmtId="0" fontId="25" fillId="0" borderId="22" xfId="54" applyFont="1" applyFill="1" applyBorder="1">
      <alignment/>
      <protection/>
    </xf>
    <xf numFmtId="3" fontId="25" fillId="0" borderId="22" xfId="54" applyNumberFormat="1" applyFont="1" applyFill="1" applyBorder="1" applyProtection="1">
      <alignment/>
      <protection locked="0"/>
    </xf>
    <xf numFmtId="3" fontId="25" fillId="0" borderId="23" xfId="54" applyNumberFormat="1" applyFont="1" applyFill="1" applyBorder="1" applyProtection="1">
      <alignment/>
      <protection locked="0"/>
    </xf>
    <xf numFmtId="3" fontId="25" fillId="0" borderId="24" xfId="54" applyNumberFormat="1" applyFont="1" applyFill="1" applyBorder="1" applyProtection="1">
      <alignment/>
      <protection locked="0"/>
    </xf>
    <xf numFmtId="3" fontId="25" fillId="0" borderId="25" xfId="54" applyNumberFormat="1" applyFont="1" applyFill="1" applyBorder="1" applyProtection="1">
      <alignment/>
      <protection locked="0"/>
    </xf>
    <xf numFmtId="3" fontId="5" fillId="0" borderId="22" xfId="54" applyNumberFormat="1" applyFont="1" applyFill="1" applyBorder="1" applyAlignment="1">
      <alignment vertical="center"/>
      <protection/>
    </xf>
    <xf numFmtId="3" fontId="5" fillId="0" borderId="22" xfId="54" applyNumberFormat="1" applyFont="1" applyFill="1" applyBorder="1">
      <alignment/>
      <protection/>
    </xf>
    <xf numFmtId="3" fontId="5" fillId="0" borderId="23" xfId="54" applyNumberFormat="1" applyFont="1" applyFill="1" applyBorder="1">
      <alignment/>
      <protection/>
    </xf>
    <xf numFmtId="173" fontId="5" fillId="0" borderId="24" xfId="54" applyNumberFormat="1" applyFont="1" applyFill="1" applyBorder="1">
      <alignment/>
      <protection/>
    </xf>
    <xf numFmtId="3" fontId="5" fillId="0" borderId="25" xfId="54" applyNumberFormat="1" applyFont="1" applyFill="1" applyBorder="1">
      <alignment/>
      <protection/>
    </xf>
    <xf numFmtId="3" fontId="5" fillId="0" borderId="24" xfId="54" applyNumberFormat="1" applyFont="1" applyFill="1" applyBorder="1">
      <alignment/>
      <protection/>
    </xf>
    <xf numFmtId="3" fontId="5" fillId="0" borderId="26" xfId="54" applyNumberFormat="1" applyFont="1" applyFill="1" applyBorder="1" applyAlignment="1">
      <alignment vertical="center"/>
      <protection/>
    </xf>
    <xf numFmtId="0" fontId="25" fillId="0" borderId="26" xfId="54" applyFont="1" applyFill="1" applyBorder="1">
      <alignment/>
      <protection/>
    </xf>
    <xf numFmtId="3" fontId="5" fillId="0" borderId="26" xfId="54" applyNumberFormat="1" applyFont="1" applyFill="1" applyBorder="1">
      <alignment/>
      <protection/>
    </xf>
    <xf numFmtId="3" fontId="5" fillId="0" borderId="27" xfId="54" applyNumberFormat="1" applyFont="1" applyFill="1" applyBorder="1">
      <alignment/>
      <protection/>
    </xf>
    <xf numFmtId="3" fontId="5" fillId="0" borderId="28" xfId="54" applyNumberFormat="1" applyFont="1" applyFill="1" applyBorder="1">
      <alignment/>
      <protection/>
    </xf>
    <xf numFmtId="3" fontId="5" fillId="0" borderId="29" xfId="54" applyNumberFormat="1" applyFont="1" applyFill="1" applyBorder="1">
      <alignment/>
      <protection/>
    </xf>
    <xf numFmtId="3" fontId="5" fillId="0" borderId="30" xfId="53" applyNumberFormat="1" applyFont="1" applyFill="1" applyBorder="1" applyAlignment="1">
      <alignment vertical="center"/>
      <protection/>
    </xf>
    <xf numFmtId="0" fontId="25" fillId="0" borderId="30" xfId="54" applyFont="1" applyFill="1" applyBorder="1">
      <alignment/>
      <protection/>
    </xf>
    <xf numFmtId="3" fontId="25" fillId="0" borderId="30" xfId="54" applyNumberFormat="1" applyFont="1" applyFill="1" applyBorder="1" applyProtection="1">
      <alignment/>
      <protection locked="0"/>
    </xf>
    <xf numFmtId="3" fontId="25" fillId="0" borderId="31" xfId="54" applyNumberFormat="1" applyFont="1" applyFill="1" applyBorder="1" applyProtection="1">
      <alignment/>
      <protection locked="0"/>
    </xf>
    <xf numFmtId="3" fontId="5" fillId="0" borderId="32" xfId="54" applyNumberFormat="1" applyFont="1" applyFill="1" applyBorder="1" applyProtection="1">
      <alignment/>
      <protection locked="0"/>
    </xf>
    <xf numFmtId="3" fontId="5" fillId="0" borderId="33" xfId="54" applyNumberFormat="1" applyFont="1" applyFill="1" applyBorder="1" applyProtection="1">
      <alignment/>
      <protection locked="0"/>
    </xf>
    <xf numFmtId="3" fontId="5" fillId="0" borderId="34" xfId="54" applyNumberFormat="1" applyFont="1" applyFill="1" applyBorder="1" applyProtection="1">
      <alignment/>
      <protection locked="0"/>
    </xf>
    <xf numFmtId="3" fontId="5" fillId="0" borderId="35" xfId="54" applyNumberFormat="1" applyFont="1" applyFill="1" applyBorder="1" applyProtection="1">
      <alignment/>
      <protection locked="0"/>
    </xf>
    <xf numFmtId="3" fontId="5" fillId="0" borderId="22" xfId="53" applyNumberFormat="1" applyFont="1" applyFill="1" applyBorder="1" applyAlignment="1">
      <alignment vertical="center"/>
      <protection/>
    </xf>
    <xf numFmtId="3" fontId="5" fillId="0" borderId="34" xfId="54" applyNumberFormat="1" applyFont="1" applyFill="1" applyBorder="1">
      <alignment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5" fillId="0" borderId="36" xfId="54" applyNumberFormat="1" applyFont="1" applyFill="1" applyBorder="1">
      <alignment/>
      <protection/>
    </xf>
    <xf numFmtId="3" fontId="5" fillId="0" borderId="23" xfId="54" applyNumberFormat="1" applyFont="1" applyFill="1" applyBorder="1" applyProtection="1">
      <alignment/>
      <protection locked="0"/>
    </xf>
    <xf numFmtId="3" fontId="25" fillId="0" borderId="32" xfId="54" applyNumberFormat="1" applyFont="1" applyFill="1" applyBorder="1" applyProtection="1">
      <alignment/>
      <protection locked="0"/>
    </xf>
    <xf numFmtId="3" fontId="25" fillId="0" borderId="34" xfId="54" applyNumberFormat="1" applyFont="1" applyFill="1" applyBorder="1" applyProtection="1">
      <alignment/>
      <protection locked="0"/>
    </xf>
    <xf numFmtId="3" fontId="4" fillId="0" borderId="30" xfId="53" applyNumberFormat="1" applyFont="1" applyFill="1" applyBorder="1" applyAlignment="1">
      <alignment vertical="center"/>
      <protection/>
    </xf>
    <xf numFmtId="0" fontId="27" fillId="0" borderId="30" xfId="54" applyFont="1" applyFill="1" applyBorder="1">
      <alignment/>
      <protection/>
    </xf>
    <xf numFmtId="3" fontId="27" fillId="0" borderId="30" xfId="54" applyNumberFormat="1" applyFont="1" applyFill="1" applyBorder="1" applyProtection="1">
      <alignment/>
      <protection locked="0"/>
    </xf>
    <xf numFmtId="3" fontId="27" fillId="0" borderId="31" xfId="54" applyNumberFormat="1" applyFont="1" applyFill="1" applyBorder="1" applyProtection="1">
      <alignment/>
      <protection locked="0"/>
    </xf>
    <xf numFmtId="3" fontId="27" fillId="0" borderId="21" xfId="54" applyNumberFormat="1" applyFont="1" applyFill="1" applyBorder="1" applyProtection="1">
      <alignment/>
      <protection locked="0"/>
    </xf>
    <xf numFmtId="3" fontId="4" fillId="0" borderId="32" xfId="54" applyNumberFormat="1" applyFont="1" applyFill="1" applyBorder="1" applyProtection="1">
      <alignment/>
      <protection locked="0"/>
    </xf>
    <xf numFmtId="3" fontId="4" fillId="0" borderId="33" xfId="54" applyNumberFormat="1" applyFont="1" applyFill="1" applyBorder="1" applyProtection="1">
      <alignment/>
      <protection locked="0"/>
    </xf>
    <xf numFmtId="0" fontId="27" fillId="0" borderId="22" xfId="54" applyFont="1" applyFill="1" applyBorder="1">
      <alignment/>
      <protection/>
    </xf>
    <xf numFmtId="3" fontId="27" fillId="0" borderId="22" xfId="54" applyNumberFormat="1" applyFont="1" applyFill="1" applyBorder="1" applyProtection="1">
      <alignment/>
      <protection locked="0"/>
    </xf>
    <xf numFmtId="3" fontId="27" fillId="0" borderId="23" xfId="54" applyNumberFormat="1" applyFont="1" applyFill="1" applyBorder="1" applyProtection="1">
      <alignment/>
      <protection locked="0"/>
    </xf>
    <xf numFmtId="3" fontId="27" fillId="0" borderId="24" xfId="54" applyNumberFormat="1" applyFont="1" applyFill="1" applyBorder="1" applyProtection="1">
      <alignment/>
      <protection locked="0"/>
    </xf>
    <xf numFmtId="3" fontId="4" fillId="0" borderId="34" xfId="54" applyNumberFormat="1" applyFont="1" applyFill="1" applyBorder="1" applyProtection="1">
      <alignment/>
      <protection locked="0"/>
    </xf>
    <xf numFmtId="3" fontId="4" fillId="0" borderId="35" xfId="54" applyNumberFormat="1" applyFont="1" applyFill="1" applyBorder="1" applyProtection="1">
      <alignment/>
      <protection locked="0"/>
    </xf>
    <xf numFmtId="3" fontId="4" fillId="0" borderId="22" xfId="53" applyNumberFormat="1" applyFont="1" applyFill="1" applyBorder="1" applyAlignment="1">
      <alignment vertical="center"/>
      <protection/>
    </xf>
    <xf numFmtId="3" fontId="4" fillId="0" borderId="22" xfId="54" applyNumberFormat="1" applyFont="1" applyFill="1" applyBorder="1">
      <alignment/>
      <protection/>
    </xf>
    <xf numFmtId="3" fontId="4" fillId="0" borderId="23" xfId="54" applyNumberFormat="1" applyFont="1" applyFill="1" applyBorder="1">
      <alignment/>
      <protection/>
    </xf>
    <xf numFmtId="3" fontId="4" fillId="0" borderId="24" xfId="54" applyNumberFormat="1" applyFont="1" applyFill="1" applyBorder="1">
      <alignment/>
      <protection/>
    </xf>
    <xf numFmtId="3" fontId="4" fillId="0" borderId="34" xfId="54" applyNumberFormat="1" applyFont="1" applyFill="1" applyBorder="1">
      <alignment/>
      <protection/>
    </xf>
    <xf numFmtId="3" fontId="4" fillId="0" borderId="26" xfId="53" applyNumberFormat="1" applyFont="1" applyFill="1" applyBorder="1" applyAlignment="1">
      <alignment vertical="center"/>
      <protection/>
    </xf>
    <xf numFmtId="0" fontId="27" fillId="0" borderId="26" xfId="54" applyFont="1" applyFill="1" applyBorder="1">
      <alignment/>
      <protection/>
    </xf>
    <xf numFmtId="3" fontId="4" fillId="0" borderId="26" xfId="54" applyNumberFormat="1" applyFont="1" applyFill="1" applyBorder="1">
      <alignment/>
      <protection/>
    </xf>
    <xf numFmtId="3" fontId="4" fillId="0" borderId="27" xfId="54" applyNumberFormat="1" applyFont="1" applyFill="1" applyBorder="1">
      <alignment/>
      <protection/>
    </xf>
    <xf numFmtId="3" fontId="4" fillId="0" borderId="29" xfId="54" applyNumberFormat="1" applyFont="1" applyFill="1" applyBorder="1">
      <alignment/>
      <protection/>
    </xf>
    <xf numFmtId="3" fontId="4" fillId="0" borderId="36" xfId="54" applyNumberFormat="1" applyFont="1" applyFill="1" applyBorder="1">
      <alignment/>
      <protection/>
    </xf>
    <xf numFmtId="3" fontId="5" fillId="0" borderId="37" xfId="54" applyNumberFormat="1" applyFont="1" applyFill="1" applyBorder="1" applyProtection="1">
      <alignment/>
      <protection locked="0"/>
    </xf>
    <xf numFmtId="3" fontId="5" fillId="0" borderId="38" xfId="54" applyNumberFormat="1" applyFont="1" applyFill="1" applyBorder="1" applyProtection="1">
      <alignment/>
      <protection locked="0"/>
    </xf>
    <xf numFmtId="3" fontId="5" fillId="0" borderId="39" xfId="54" applyNumberFormat="1" applyFont="1" applyFill="1" applyBorder="1">
      <alignment/>
      <protection/>
    </xf>
    <xf numFmtId="0" fontId="27" fillId="0" borderId="17" xfId="54" applyFont="1" applyFill="1" applyBorder="1">
      <alignment/>
      <protection/>
    </xf>
    <xf numFmtId="3" fontId="27" fillId="0" borderId="18" xfId="54" applyNumberFormat="1" applyFont="1" applyFill="1" applyBorder="1" applyProtection="1">
      <alignment/>
      <protection locked="0"/>
    </xf>
    <xf numFmtId="3" fontId="27" fillId="0" borderId="19" xfId="54" applyNumberFormat="1" applyFont="1" applyFill="1" applyBorder="1" applyProtection="1">
      <alignment/>
      <protection locked="0"/>
    </xf>
    <xf numFmtId="3" fontId="4" fillId="0" borderId="37" xfId="54" applyNumberFormat="1" applyFont="1" applyFill="1" applyBorder="1" applyProtection="1">
      <alignment/>
      <protection locked="0"/>
    </xf>
    <xf numFmtId="3" fontId="4" fillId="0" borderId="38" xfId="54" applyNumberFormat="1" applyFont="1" applyFill="1" applyBorder="1" applyProtection="1">
      <alignment/>
      <protection locked="0"/>
    </xf>
    <xf numFmtId="0" fontId="27" fillId="0" borderId="40" xfId="54" applyFont="1" applyFill="1" applyBorder="1">
      <alignment/>
      <protection/>
    </xf>
    <xf numFmtId="3" fontId="4" fillId="0" borderId="41" xfId="54" applyNumberFormat="1" applyFont="1" applyFill="1" applyBorder="1">
      <alignment/>
      <protection/>
    </xf>
    <xf numFmtId="3" fontId="4" fillId="0" borderId="39" xfId="54" applyNumberFormat="1" applyFont="1" applyFill="1" applyBorder="1">
      <alignment/>
      <protection/>
    </xf>
    <xf numFmtId="0" fontId="25" fillId="0" borderId="40" xfId="54" applyFont="1" applyFill="1" applyBorder="1">
      <alignment/>
      <protection/>
    </xf>
    <xf numFmtId="3" fontId="5" fillId="0" borderId="42" xfId="54" applyNumberFormat="1" applyFont="1" applyFill="1" applyBorder="1">
      <alignment/>
      <protection/>
    </xf>
    <xf numFmtId="3" fontId="5" fillId="0" borderId="41" xfId="54" applyNumberFormat="1" applyFont="1" applyFill="1" applyBorder="1">
      <alignment/>
      <protection/>
    </xf>
    <xf numFmtId="0" fontId="4" fillId="0" borderId="30" xfId="53" applyFont="1" applyFill="1" applyBorder="1">
      <alignment/>
      <protection/>
    </xf>
    <xf numFmtId="3" fontId="27" fillId="0" borderId="30" xfId="53" applyNumberFormat="1" applyFont="1" applyFill="1" applyBorder="1" applyProtection="1">
      <alignment/>
      <protection locked="0"/>
    </xf>
    <xf numFmtId="3" fontId="27" fillId="0" borderId="31" xfId="53" applyNumberFormat="1" applyFont="1" applyFill="1" applyBorder="1" applyProtection="1">
      <alignment/>
      <protection locked="0"/>
    </xf>
    <xf numFmtId="3" fontId="27" fillId="0" borderId="21" xfId="53" applyNumberFormat="1" applyFont="1" applyFill="1" applyBorder="1" applyProtection="1">
      <alignment/>
      <protection locked="0"/>
    </xf>
    <xf numFmtId="3" fontId="4" fillId="0" borderId="32" xfId="53" applyNumberFormat="1" applyFont="1" applyFill="1" applyBorder="1" applyProtection="1">
      <alignment/>
      <protection locked="0"/>
    </xf>
    <xf numFmtId="3" fontId="4" fillId="0" borderId="33" xfId="53" applyNumberFormat="1" applyFont="1" applyFill="1" applyBorder="1" applyProtection="1">
      <alignment/>
      <protection locked="0"/>
    </xf>
    <xf numFmtId="0" fontId="26" fillId="0" borderId="0" xfId="53" applyFont="1" applyFill="1">
      <alignment/>
      <protection/>
    </xf>
    <xf numFmtId="0" fontId="4" fillId="0" borderId="22" xfId="53" applyFont="1" applyFill="1" applyBorder="1">
      <alignment/>
      <protection/>
    </xf>
    <xf numFmtId="3" fontId="27" fillId="0" borderId="22" xfId="53" applyNumberFormat="1" applyFont="1" applyFill="1" applyBorder="1" applyProtection="1">
      <alignment/>
      <protection locked="0"/>
    </xf>
    <xf numFmtId="3" fontId="27" fillId="0" borderId="23" xfId="53" applyNumberFormat="1" applyFont="1" applyFill="1" applyBorder="1" applyProtection="1">
      <alignment/>
      <protection locked="0"/>
    </xf>
    <xf numFmtId="3" fontId="27" fillId="0" borderId="24" xfId="53" applyNumberFormat="1" applyFont="1" applyFill="1" applyBorder="1" applyProtection="1">
      <alignment/>
      <protection locked="0"/>
    </xf>
    <xf numFmtId="3" fontId="4" fillId="0" borderId="34" xfId="53" applyNumberFormat="1" applyFont="1" applyFill="1" applyBorder="1" applyProtection="1">
      <alignment/>
      <protection locked="0"/>
    </xf>
    <xf numFmtId="3" fontId="4" fillId="0" borderId="35" xfId="53" applyNumberFormat="1" applyFont="1" applyFill="1" applyBorder="1" applyProtection="1">
      <alignment/>
      <protection locked="0"/>
    </xf>
    <xf numFmtId="3" fontId="26" fillId="0" borderId="0" xfId="53" applyNumberFormat="1" applyFont="1" applyFill="1">
      <alignment/>
      <protection/>
    </xf>
    <xf numFmtId="3" fontId="4" fillId="0" borderId="22" xfId="53" applyNumberFormat="1" applyFont="1" applyFill="1" applyBorder="1">
      <alignment/>
      <protection/>
    </xf>
    <xf numFmtId="3" fontId="4" fillId="0" borderId="23" xfId="53" applyNumberFormat="1" applyFont="1" applyFill="1" applyBorder="1">
      <alignment/>
      <protection/>
    </xf>
    <xf numFmtId="3" fontId="4" fillId="0" borderId="24" xfId="53" applyNumberFormat="1" applyFont="1" applyFill="1" applyBorder="1">
      <alignment/>
      <protection/>
    </xf>
    <xf numFmtId="3" fontId="4" fillId="0" borderId="34" xfId="53" applyNumberFormat="1" applyFont="1" applyFill="1" applyBorder="1">
      <alignment/>
      <protection/>
    </xf>
    <xf numFmtId="3" fontId="4" fillId="0" borderId="35" xfId="53" applyNumberFormat="1" applyFont="1" applyFill="1" applyBorder="1">
      <alignment/>
      <protection/>
    </xf>
    <xf numFmtId="0" fontId="4" fillId="0" borderId="26" xfId="53" applyFont="1" applyFill="1" applyBorder="1">
      <alignment/>
      <protection/>
    </xf>
    <xf numFmtId="3" fontId="4" fillId="0" borderId="26" xfId="53" applyNumberFormat="1" applyFont="1" applyFill="1" applyBorder="1">
      <alignment/>
      <protection/>
    </xf>
    <xf numFmtId="3" fontId="4" fillId="0" borderId="27" xfId="53" applyNumberFormat="1" applyFont="1" applyFill="1" applyBorder="1">
      <alignment/>
      <protection/>
    </xf>
    <xf numFmtId="3" fontId="4" fillId="0" borderId="29" xfId="53" applyNumberFormat="1" applyFont="1" applyFill="1" applyBorder="1">
      <alignment/>
      <protection/>
    </xf>
    <xf numFmtId="3" fontId="4" fillId="0" borderId="36" xfId="53" applyNumberFormat="1" applyFont="1" applyFill="1" applyBorder="1">
      <alignment/>
      <protection/>
    </xf>
    <xf numFmtId="0" fontId="5" fillId="0" borderId="30" xfId="53" applyFont="1" applyFill="1" applyBorder="1">
      <alignment/>
      <protection/>
    </xf>
    <xf numFmtId="3" fontId="25" fillId="0" borderId="30" xfId="53" applyNumberFormat="1" applyFont="1" applyFill="1" applyBorder="1" applyProtection="1">
      <alignment/>
      <protection locked="0"/>
    </xf>
    <xf numFmtId="3" fontId="25" fillId="0" borderId="31" xfId="53" applyNumberFormat="1" applyFont="1" applyFill="1" applyBorder="1" applyProtection="1">
      <alignment/>
      <protection locked="0"/>
    </xf>
    <xf numFmtId="3" fontId="25" fillId="0" borderId="21" xfId="53" applyNumberFormat="1" applyFont="1" applyFill="1" applyBorder="1" applyProtection="1">
      <alignment/>
      <protection locked="0"/>
    </xf>
    <xf numFmtId="3" fontId="5" fillId="0" borderId="32" xfId="53" applyNumberFormat="1" applyFont="1" applyFill="1" applyBorder="1" applyProtection="1">
      <alignment/>
      <protection locked="0"/>
    </xf>
    <xf numFmtId="3" fontId="5" fillId="0" borderId="33" xfId="53" applyNumberFormat="1" applyFont="1" applyFill="1" applyBorder="1" applyProtection="1">
      <alignment/>
      <protection locked="0"/>
    </xf>
    <xf numFmtId="0" fontId="5" fillId="0" borderId="22" xfId="53" applyFont="1" applyFill="1" applyBorder="1">
      <alignment/>
      <protection/>
    </xf>
    <xf numFmtId="3" fontId="25" fillId="0" borderId="22" xfId="53" applyNumberFormat="1" applyFont="1" applyFill="1" applyBorder="1" applyProtection="1">
      <alignment/>
      <protection locked="0"/>
    </xf>
    <xf numFmtId="3" fontId="25" fillId="0" borderId="23" xfId="53" applyNumberFormat="1" applyFont="1" applyFill="1" applyBorder="1" applyProtection="1">
      <alignment/>
      <protection locked="0"/>
    </xf>
    <xf numFmtId="3" fontId="25" fillId="0" borderId="24" xfId="53" applyNumberFormat="1" applyFont="1" applyFill="1" applyBorder="1" applyProtection="1">
      <alignment/>
      <protection locked="0"/>
    </xf>
    <xf numFmtId="3" fontId="5" fillId="0" borderId="34" xfId="53" applyNumberFormat="1" applyFont="1" applyFill="1" applyBorder="1" applyProtection="1">
      <alignment/>
      <protection locked="0"/>
    </xf>
    <xf numFmtId="3" fontId="5" fillId="0" borderId="35" xfId="53" applyNumberFormat="1" applyFont="1" applyFill="1" applyBorder="1" applyProtection="1">
      <alignment/>
      <protection locked="0"/>
    </xf>
    <xf numFmtId="3" fontId="5" fillId="0" borderId="22" xfId="53" applyNumberFormat="1" applyFont="1" applyFill="1" applyBorder="1">
      <alignment/>
      <protection/>
    </xf>
    <xf numFmtId="3" fontId="5" fillId="0" borderId="23" xfId="53" applyNumberFormat="1" applyFont="1" applyFill="1" applyBorder="1">
      <alignment/>
      <protection/>
    </xf>
    <xf numFmtId="3" fontId="5" fillId="0" borderId="34" xfId="53" applyNumberFormat="1" applyFont="1" applyFill="1" applyBorder="1">
      <alignment/>
      <protection/>
    </xf>
    <xf numFmtId="0" fontId="5" fillId="0" borderId="26" xfId="53" applyFont="1" applyFill="1" applyBorder="1">
      <alignment/>
      <protection/>
    </xf>
    <xf numFmtId="3" fontId="5" fillId="0" borderId="26" xfId="53" applyNumberFormat="1" applyFont="1" applyFill="1" applyBorder="1">
      <alignment/>
      <protection/>
    </xf>
    <xf numFmtId="3" fontId="5" fillId="0" borderId="27" xfId="53" applyNumberFormat="1" applyFont="1" applyFill="1" applyBorder="1">
      <alignment/>
      <protection/>
    </xf>
    <xf numFmtId="3" fontId="5" fillId="0" borderId="29" xfId="53" applyNumberFormat="1" applyFont="1" applyFill="1" applyBorder="1">
      <alignment/>
      <protection/>
    </xf>
    <xf numFmtId="3" fontId="5" fillId="0" borderId="36" xfId="53" applyNumberFormat="1" applyFont="1" applyFill="1" applyBorder="1">
      <alignment/>
      <protection/>
    </xf>
    <xf numFmtId="0" fontId="5" fillId="0" borderId="17" xfId="53" applyFont="1" applyFill="1" applyBorder="1">
      <alignment/>
      <protection/>
    </xf>
    <xf numFmtId="3" fontId="25" fillId="0" borderId="18" xfId="53" applyNumberFormat="1" applyFont="1" applyFill="1" applyBorder="1" applyProtection="1">
      <alignment/>
      <protection locked="0"/>
    </xf>
    <xf numFmtId="3" fontId="25" fillId="0" borderId="19" xfId="53" applyNumberFormat="1" applyFont="1" applyFill="1" applyBorder="1" applyProtection="1">
      <alignment/>
      <protection locked="0"/>
    </xf>
    <xf numFmtId="3" fontId="5" fillId="0" borderId="37" xfId="53" applyNumberFormat="1" applyFont="1" applyFill="1" applyBorder="1" applyProtection="1">
      <alignment/>
      <protection locked="0"/>
    </xf>
    <xf numFmtId="3" fontId="5" fillId="0" borderId="38" xfId="53" applyNumberFormat="1" applyFont="1" applyFill="1" applyBorder="1" applyProtection="1">
      <alignment/>
      <protection locked="0"/>
    </xf>
    <xf numFmtId="3" fontId="5" fillId="0" borderId="23" xfId="53" applyNumberFormat="1" applyFont="1" applyFill="1" applyBorder="1" applyProtection="1">
      <alignment/>
      <protection locked="0"/>
    </xf>
    <xf numFmtId="3" fontId="5" fillId="0" borderId="39" xfId="53" applyNumberFormat="1" applyFont="1" applyFill="1" applyBorder="1">
      <alignment/>
      <protection/>
    </xf>
    <xf numFmtId="3" fontId="5" fillId="0" borderId="24" xfId="53" applyNumberFormat="1" applyFont="1" applyFill="1" applyBorder="1">
      <alignment/>
      <protection/>
    </xf>
    <xf numFmtId="0" fontId="5" fillId="0" borderId="22" xfId="53" applyFont="1" applyFill="1" applyBorder="1" applyAlignment="1">
      <alignment horizontal="left"/>
      <protection/>
    </xf>
    <xf numFmtId="3" fontId="25" fillId="0" borderId="17" xfId="53" applyNumberFormat="1" applyFont="1" applyFill="1" applyBorder="1" applyProtection="1">
      <alignment/>
      <protection locked="0"/>
    </xf>
    <xf numFmtId="0" fontId="2" fillId="0" borderId="0" xfId="54" applyFont="1" applyFill="1">
      <alignment/>
      <protection/>
    </xf>
    <xf numFmtId="0" fontId="5" fillId="0" borderId="43" xfId="54" applyFont="1" applyFill="1" applyBorder="1" applyAlignment="1">
      <alignment horizontal="center" vertical="center"/>
      <protection/>
    </xf>
    <xf numFmtId="0" fontId="25" fillId="0" borderId="30" xfId="53" applyFont="1" applyFill="1" applyBorder="1">
      <alignment/>
      <protection/>
    </xf>
    <xf numFmtId="3" fontId="5" fillId="0" borderId="31" xfId="53" applyNumberFormat="1" applyFont="1" applyFill="1" applyBorder="1" applyProtection="1">
      <alignment/>
      <protection locked="0"/>
    </xf>
    <xf numFmtId="0" fontId="25" fillId="0" borderId="22" xfId="53" applyFont="1" applyFill="1" applyBorder="1">
      <alignment/>
      <protection/>
    </xf>
    <xf numFmtId="0" fontId="25" fillId="0" borderId="26" xfId="53" applyFont="1" applyFill="1" applyBorder="1">
      <alignment/>
      <protection/>
    </xf>
    <xf numFmtId="3" fontId="5" fillId="0" borderId="30" xfId="54" applyNumberFormat="1" applyFont="1" applyFill="1" applyBorder="1" applyAlignment="1">
      <alignment vertical="center"/>
      <protection/>
    </xf>
    <xf numFmtId="0" fontId="25" fillId="0" borderId="22" xfId="54" applyFont="1" applyFill="1" applyBorder="1" applyAlignment="1">
      <alignment wrapText="1"/>
      <protection/>
    </xf>
    <xf numFmtId="3" fontId="2" fillId="0" borderId="0" xfId="54" applyNumberFormat="1" applyFont="1" applyFill="1">
      <alignment/>
      <protection/>
    </xf>
    <xf numFmtId="0" fontId="27" fillId="0" borderId="15" xfId="54" applyFont="1" applyFill="1" applyBorder="1" applyAlignment="1">
      <alignment vertical="center"/>
      <protection/>
    </xf>
    <xf numFmtId="0" fontId="27" fillId="0" borderId="15" xfId="54" applyFont="1" applyFill="1" applyBorder="1" applyAlignment="1" applyProtection="1">
      <alignment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/>
      <protection locked="0"/>
    </xf>
    <xf numFmtId="3" fontId="4" fillId="0" borderId="0" xfId="54" applyNumberFormat="1" applyFont="1" applyFill="1" applyBorder="1" applyAlignment="1">
      <alignment vertical="center"/>
      <protection/>
    </xf>
    <xf numFmtId="0" fontId="27" fillId="0" borderId="0" xfId="54" applyFont="1" applyFill="1" applyBorder="1">
      <alignment/>
      <protection/>
    </xf>
    <xf numFmtId="3" fontId="4" fillId="0" borderId="0" xfId="54" applyNumberFormat="1" applyFont="1" applyFill="1" applyBorder="1" applyProtection="1">
      <alignment/>
      <protection locked="0"/>
    </xf>
    <xf numFmtId="0" fontId="2" fillId="0" borderId="0" xfId="54" applyFont="1" applyFill="1" applyAlignment="1">
      <alignment horizontal="right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45" xfId="54" applyFont="1" applyFill="1" applyBorder="1" applyAlignment="1">
      <alignment vertical="center" wrapText="1"/>
      <protection/>
    </xf>
    <xf numFmtId="3" fontId="25" fillId="0" borderId="38" xfId="54" applyNumberFormat="1" applyFont="1" applyFill="1" applyBorder="1" applyProtection="1">
      <alignment/>
      <protection locked="0"/>
    </xf>
    <xf numFmtId="3" fontId="5" fillId="0" borderId="21" xfId="54" applyNumberFormat="1" applyFont="1" applyFill="1" applyBorder="1" applyAlignment="1" applyProtection="1">
      <alignment horizontal="right" vertical="center"/>
      <protection locked="0"/>
    </xf>
    <xf numFmtId="3" fontId="25" fillId="0" borderId="35" xfId="54" applyNumberFormat="1" applyFont="1" applyFill="1" applyBorder="1" applyProtection="1">
      <alignment/>
      <protection locked="0"/>
    </xf>
    <xf numFmtId="3" fontId="5" fillId="0" borderId="24" xfId="54" applyNumberFormat="1" applyFont="1" applyFill="1" applyBorder="1" applyAlignment="1" applyProtection="1">
      <alignment horizontal="right" vertical="center"/>
      <protection locked="0"/>
    </xf>
    <xf numFmtId="3" fontId="5" fillId="0" borderId="35" xfId="54" applyNumberFormat="1" applyFont="1" applyFill="1" applyBorder="1">
      <alignment/>
      <protection/>
    </xf>
    <xf numFmtId="3" fontId="5" fillId="0" borderId="46" xfId="54" applyNumberFormat="1" applyFont="1" applyFill="1" applyBorder="1">
      <alignment/>
      <protection/>
    </xf>
    <xf numFmtId="173" fontId="5" fillId="0" borderId="29" xfId="54" applyNumberFormat="1" applyFont="1" applyFill="1" applyBorder="1" applyAlignment="1" applyProtection="1">
      <alignment horizontal="right" vertical="center"/>
      <protection locked="0"/>
    </xf>
    <xf numFmtId="3" fontId="25" fillId="0" borderId="33" xfId="54" applyNumberFormat="1" applyFont="1" applyFill="1" applyBorder="1" applyProtection="1">
      <alignment/>
      <protection locked="0"/>
    </xf>
    <xf numFmtId="3" fontId="5" fillId="0" borderId="19" xfId="54" applyNumberFormat="1" applyFont="1" applyFill="1" applyBorder="1" applyAlignment="1" applyProtection="1">
      <alignment horizontal="right" vertical="center"/>
      <protection locked="0"/>
    </xf>
    <xf numFmtId="3" fontId="5" fillId="0" borderId="47" xfId="54" applyNumberFormat="1" applyFont="1" applyFill="1" applyBorder="1">
      <alignment/>
      <protection/>
    </xf>
    <xf numFmtId="3" fontId="5" fillId="0" borderId="30" xfId="54" applyNumberFormat="1" applyFont="1" applyFill="1" applyBorder="1" applyProtection="1">
      <alignment/>
      <protection locked="0"/>
    </xf>
    <xf numFmtId="3" fontId="5" fillId="0" borderId="22" xfId="54" applyNumberFormat="1" applyFont="1" applyFill="1" applyBorder="1" applyProtection="1">
      <alignment/>
      <protection locked="0"/>
    </xf>
    <xf numFmtId="3" fontId="4" fillId="0" borderId="30" xfId="54" applyNumberFormat="1" applyFont="1" applyFill="1" applyBorder="1" applyAlignment="1">
      <alignment vertical="center"/>
      <protection/>
    </xf>
    <xf numFmtId="3" fontId="4" fillId="0" borderId="30" xfId="54" applyNumberFormat="1" applyFont="1" applyFill="1" applyBorder="1" applyProtection="1">
      <alignment/>
      <protection locked="0"/>
    </xf>
    <xf numFmtId="3" fontId="27" fillId="0" borderId="33" xfId="54" applyNumberFormat="1" applyFont="1" applyFill="1" applyBorder="1" applyProtection="1">
      <alignment/>
      <protection locked="0"/>
    </xf>
    <xf numFmtId="3" fontId="4" fillId="0" borderId="19" xfId="54" applyNumberFormat="1" applyFont="1" applyFill="1" applyBorder="1" applyAlignment="1" applyProtection="1">
      <alignment horizontal="right" vertical="center"/>
      <protection locked="0"/>
    </xf>
    <xf numFmtId="3" fontId="27" fillId="0" borderId="35" xfId="54" applyNumberFormat="1" applyFont="1" applyFill="1" applyBorder="1" applyProtection="1">
      <alignment/>
      <protection locked="0"/>
    </xf>
    <xf numFmtId="3" fontId="4" fillId="0" borderId="24" xfId="54" applyNumberFormat="1" applyFont="1" applyFill="1" applyBorder="1" applyAlignment="1" applyProtection="1">
      <alignment horizontal="right" vertical="center"/>
      <protection locked="0"/>
    </xf>
    <xf numFmtId="3" fontId="4" fillId="0" borderId="22" xfId="54" applyNumberFormat="1" applyFont="1" applyFill="1" applyBorder="1" applyProtection="1">
      <alignment/>
      <protection locked="0"/>
    </xf>
    <xf numFmtId="3" fontId="4" fillId="0" borderId="22" xfId="54" applyNumberFormat="1" applyFont="1" applyFill="1" applyBorder="1" applyAlignment="1">
      <alignment vertical="center"/>
      <protection/>
    </xf>
    <xf numFmtId="3" fontId="4" fillId="0" borderId="35" xfId="54" applyNumberFormat="1" applyFont="1" applyFill="1" applyBorder="1">
      <alignment/>
      <protection/>
    </xf>
    <xf numFmtId="3" fontId="4" fillId="0" borderId="26" xfId="54" applyNumberFormat="1" applyFont="1" applyFill="1" applyBorder="1" applyAlignment="1">
      <alignment vertical="center"/>
      <protection/>
    </xf>
    <xf numFmtId="3" fontId="4" fillId="0" borderId="47" xfId="54" applyNumberFormat="1" applyFont="1" applyFill="1" applyBorder="1">
      <alignment/>
      <protection/>
    </xf>
    <xf numFmtId="3" fontId="27" fillId="0" borderId="38" xfId="54" applyNumberFormat="1" applyFont="1" applyFill="1" applyBorder="1" applyProtection="1">
      <alignment/>
      <protection locked="0"/>
    </xf>
    <xf numFmtId="3" fontId="5" fillId="0" borderId="19" xfId="53" applyNumberFormat="1" applyFont="1" applyFill="1" applyBorder="1" applyAlignment="1" applyProtection="1">
      <alignment horizontal="right" vertical="center"/>
      <protection locked="0"/>
    </xf>
    <xf numFmtId="3" fontId="5" fillId="0" borderId="24" xfId="53" applyNumberFormat="1" applyFont="1" applyFill="1" applyBorder="1" applyAlignment="1" applyProtection="1">
      <alignment horizontal="right" vertical="center"/>
      <protection locked="0"/>
    </xf>
    <xf numFmtId="3" fontId="5" fillId="0" borderId="17" xfId="54" applyNumberFormat="1" applyFont="1" applyFill="1" applyBorder="1" applyProtection="1">
      <alignment/>
      <protection locked="0"/>
    </xf>
    <xf numFmtId="3" fontId="4" fillId="0" borderId="0" xfId="54" applyNumberFormat="1" applyFont="1" applyFill="1" applyBorder="1">
      <alignment/>
      <protection/>
    </xf>
    <xf numFmtId="173" fontId="5" fillId="0" borderId="26" xfId="54" applyNumberFormat="1" applyFont="1" applyFill="1" applyBorder="1" applyAlignment="1" applyProtection="1">
      <alignment horizontal="right" vertical="center"/>
      <protection locked="0"/>
    </xf>
    <xf numFmtId="3" fontId="25" fillId="0" borderId="14" xfId="54" applyNumberFormat="1" applyFont="1" applyFill="1" applyBorder="1" applyProtection="1">
      <alignment/>
      <protection locked="0"/>
    </xf>
    <xf numFmtId="3" fontId="25" fillId="0" borderId="48" xfId="54" applyNumberFormat="1" applyFont="1" applyFill="1" applyBorder="1" applyProtection="1">
      <alignment/>
      <protection locked="0"/>
    </xf>
    <xf numFmtId="3" fontId="5" fillId="0" borderId="11" xfId="54" applyNumberFormat="1" applyFont="1" applyFill="1" applyBorder="1" applyAlignment="1" applyProtection="1">
      <alignment horizontal="right" vertical="center"/>
      <protection locked="0"/>
    </xf>
    <xf numFmtId="3" fontId="5" fillId="0" borderId="14" xfId="54" applyNumberFormat="1" applyFont="1" applyFill="1" applyBorder="1">
      <alignment/>
      <protection/>
    </xf>
    <xf numFmtId="3" fontId="5" fillId="0" borderId="48" xfId="54" applyNumberFormat="1" applyFont="1" applyFill="1" applyBorder="1">
      <alignment/>
      <protection/>
    </xf>
    <xf numFmtId="173" fontId="5" fillId="0" borderId="11" xfId="54" applyNumberFormat="1" applyFont="1" applyFill="1" applyBorder="1" applyAlignment="1" applyProtection="1">
      <alignment horizontal="right" vertical="center"/>
      <protection locked="0"/>
    </xf>
    <xf numFmtId="3" fontId="5" fillId="0" borderId="30" xfId="54" applyNumberFormat="1" applyFont="1" applyFill="1" applyBorder="1" applyAlignment="1" applyProtection="1">
      <alignment horizontal="right" vertical="center"/>
      <protection locked="0"/>
    </xf>
    <xf numFmtId="3" fontId="25" fillId="0" borderId="33" xfId="53" applyNumberFormat="1" applyFont="1" applyFill="1" applyBorder="1" applyProtection="1">
      <alignment/>
      <protection locked="0"/>
    </xf>
    <xf numFmtId="3" fontId="25" fillId="0" borderId="35" xfId="53" applyNumberFormat="1" applyFont="1" applyFill="1" applyBorder="1" applyProtection="1">
      <alignment/>
      <protection locked="0"/>
    </xf>
    <xf numFmtId="3" fontId="5" fillId="0" borderId="35" xfId="53" applyNumberFormat="1" applyFont="1" applyFill="1" applyBorder="1">
      <alignment/>
      <protection/>
    </xf>
    <xf numFmtId="3" fontId="5" fillId="0" borderId="47" xfId="53" applyNumberFormat="1" applyFont="1" applyFill="1" applyBorder="1">
      <alignment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5" xfId="54" applyFont="1" applyFill="1" applyBorder="1" applyAlignment="1" applyProtection="1">
      <alignment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/>
      <protection locked="0"/>
    </xf>
    <xf numFmtId="3" fontId="4" fillId="0" borderId="15" xfId="54" applyNumberFormat="1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/>
      <protection locked="0"/>
    </xf>
    <xf numFmtId="1" fontId="4" fillId="0" borderId="0" xfId="54" applyNumberFormat="1" applyFont="1" applyFill="1" applyBorder="1" applyAlignment="1">
      <alignment horizontal="center"/>
      <protection/>
    </xf>
    <xf numFmtId="3" fontId="4" fillId="0" borderId="0" xfId="54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justify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51" xfId="55" applyFont="1" applyFill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/>
    </xf>
    <xf numFmtId="3" fontId="25" fillId="0" borderId="55" xfId="0" applyNumberFormat="1" applyFont="1" applyFill="1" applyBorder="1" applyAlignment="1">
      <alignment/>
    </xf>
    <xf numFmtId="3" fontId="25" fillId="0" borderId="56" xfId="0" applyNumberFormat="1" applyFont="1" applyFill="1" applyBorder="1" applyAlignment="1">
      <alignment/>
    </xf>
    <xf numFmtId="10" fontId="25" fillId="0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60" xfId="0" applyNumberFormat="1" applyFont="1" applyFill="1" applyBorder="1" applyAlignment="1">
      <alignment/>
    </xf>
    <xf numFmtId="10" fontId="25" fillId="0" borderId="61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10" fontId="5" fillId="0" borderId="61" xfId="0" applyNumberFormat="1" applyFont="1" applyFill="1" applyBorder="1" applyAlignment="1">
      <alignment/>
    </xf>
    <xf numFmtId="0" fontId="5" fillId="0" borderId="62" xfId="0" applyFont="1" applyFill="1" applyBorder="1" applyAlignment="1">
      <alignment horizontal="center" vertical="center"/>
    </xf>
    <xf numFmtId="3" fontId="25" fillId="0" borderId="55" xfId="0" applyNumberFormat="1" applyFont="1" applyFill="1" applyBorder="1" applyAlignment="1" applyProtection="1">
      <alignment/>
      <protection locked="0"/>
    </xf>
    <xf numFmtId="3" fontId="25" fillId="0" borderId="56" xfId="0" applyNumberFormat="1" applyFont="1" applyFill="1" applyBorder="1" applyAlignment="1" applyProtection="1">
      <alignment/>
      <protection locked="0"/>
    </xf>
    <xf numFmtId="10" fontId="25" fillId="0" borderId="57" xfId="0" applyNumberFormat="1" applyFont="1" applyFill="1" applyBorder="1" applyAlignment="1" applyProtection="1">
      <alignment/>
      <protection locked="0"/>
    </xf>
    <xf numFmtId="3" fontId="25" fillId="0" borderId="59" xfId="0" applyNumberFormat="1" applyFont="1" applyFill="1" applyBorder="1" applyAlignment="1" applyProtection="1">
      <alignment/>
      <protection locked="0"/>
    </xf>
    <xf numFmtId="3" fontId="25" fillId="0" borderId="60" xfId="0" applyNumberFormat="1" applyFont="1" applyFill="1" applyBorder="1" applyAlignment="1" applyProtection="1">
      <alignment/>
      <protection locked="0"/>
    </xf>
    <xf numFmtId="10" fontId="25" fillId="0" borderId="6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10" fontId="5" fillId="0" borderId="67" xfId="0" applyNumberFormat="1" applyFont="1" applyFill="1" applyBorder="1" applyAlignment="1">
      <alignment/>
    </xf>
    <xf numFmtId="3" fontId="25" fillId="0" borderId="68" xfId="0" applyNumberFormat="1" applyFont="1" applyFill="1" applyBorder="1" applyAlignment="1" applyProtection="1">
      <alignment/>
      <protection locked="0"/>
    </xf>
    <xf numFmtId="3" fontId="25" fillId="0" borderId="69" xfId="0" applyNumberFormat="1" applyFont="1" applyFill="1" applyBorder="1" applyAlignment="1" applyProtection="1">
      <alignment/>
      <protection locked="0"/>
    </xf>
    <xf numFmtId="0" fontId="5" fillId="0" borderId="70" xfId="0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/>
    </xf>
    <xf numFmtId="3" fontId="5" fillId="0" borderId="73" xfId="0" applyNumberFormat="1" applyFont="1" applyFill="1" applyBorder="1" applyAlignment="1" applyProtection="1">
      <alignment/>
      <protection locked="0"/>
    </xf>
    <xf numFmtId="3" fontId="5" fillId="0" borderId="74" xfId="0" applyNumberFormat="1" applyFont="1" applyFill="1" applyBorder="1" applyAlignment="1" applyProtection="1">
      <alignment/>
      <protection locked="0"/>
    </xf>
    <xf numFmtId="10" fontId="5" fillId="0" borderId="75" xfId="0" applyNumberFormat="1" applyFont="1" applyFill="1" applyBorder="1" applyAlignment="1" applyProtection="1">
      <alignment/>
      <protection locked="0"/>
    </xf>
    <xf numFmtId="3" fontId="25" fillId="0" borderId="76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/>
    </xf>
    <xf numFmtId="3" fontId="5" fillId="0" borderId="65" xfId="0" applyNumberFormat="1" applyFont="1" applyFill="1" applyBorder="1" applyAlignment="1" applyProtection="1">
      <alignment/>
      <protection locked="0"/>
    </xf>
    <xf numFmtId="3" fontId="5" fillId="0" borderId="66" xfId="0" applyNumberFormat="1" applyFont="1" applyFill="1" applyBorder="1" applyAlignment="1" applyProtection="1">
      <alignment/>
      <protection locked="0"/>
    </xf>
    <xf numFmtId="3" fontId="5" fillId="0" borderId="78" xfId="0" applyNumberFormat="1" applyFont="1" applyFill="1" applyBorder="1" applyAlignment="1" applyProtection="1">
      <alignment/>
      <protection locked="0"/>
    </xf>
    <xf numFmtId="10" fontId="5" fillId="0" borderId="67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5" fillId="0" borderId="74" xfId="0" applyNumberFormat="1" applyFont="1" applyFill="1" applyBorder="1" applyAlignment="1">
      <alignment/>
    </xf>
    <xf numFmtId="10" fontId="25" fillId="0" borderId="75" xfId="0" applyNumberFormat="1" applyFont="1" applyFill="1" applyBorder="1" applyAlignment="1">
      <alignment/>
    </xf>
    <xf numFmtId="3" fontId="5" fillId="0" borderId="79" xfId="0" applyNumberFormat="1" applyFont="1" applyFill="1" applyBorder="1" applyAlignment="1">
      <alignment/>
    </xf>
    <xf numFmtId="10" fontId="5" fillId="0" borderId="80" xfId="0" applyNumberFormat="1" applyFont="1" applyFill="1" applyBorder="1" applyAlignment="1">
      <alignment/>
    </xf>
    <xf numFmtId="3" fontId="25" fillId="0" borderId="73" xfId="0" applyNumberFormat="1" applyFont="1" applyFill="1" applyBorder="1" applyAlignment="1" applyProtection="1">
      <alignment/>
      <protection locked="0"/>
    </xf>
    <xf numFmtId="3" fontId="25" fillId="0" borderId="74" xfId="0" applyNumberFormat="1" applyFont="1" applyFill="1" applyBorder="1" applyAlignment="1" applyProtection="1">
      <alignment/>
      <protection locked="0"/>
    </xf>
    <xf numFmtId="10" fontId="25" fillId="0" borderId="75" xfId="0" applyNumberFormat="1" applyFont="1" applyFill="1" applyBorder="1" applyAlignment="1" applyProtection="1">
      <alignment/>
      <protection locked="0"/>
    </xf>
    <xf numFmtId="3" fontId="5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10" fontId="5" fillId="0" borderId="83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10" fontId="5" fillId="0" borderId="57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3" fontId="25" fillId="0" borderId="73" xfId="55" applyNumberFormat="1" applyFont="1" applyFill="1" applyBorder="1">
      <alignment/>
      <protection/>
    </xf>
    <xf numFmtId="3" fontId="25" fillId="0" borderId="74" xfId="55" applyNumberFormat="1" applyFont="1" applyFill="1" applyBorder="1">
      <alignment/>
      <protection/>
    </xf>
    <xf numFmtId="3" fontId="25" fillId="0" borderId="84" xfId="55" applyNumberFormat="1" applyFont="1" applyFill="1" applyBorder="1">
      <alignment/>
      <protection/>
    </xf>
    <xf numFmtId="10" fontId="25" fillId="0" borderId="75" xfId="55" applyNumberFormat="1" applyFont="1" applyFill="1" applyBorder="1">
      <alignment/>
      <protection/>
    </xf>
    <xf numFmtId="3" fontId="25" fillId="0" borderId="59" xfId="55" applyNumberFormat="1" applyFont="1" applyFill="1" applyBorder="1">
      <alignment/>
      <protection/>
    </xf>
    <xf numFmtId="3" fontId="25" fillId="0" borderId="60" xfId="55" applyNumberFormat="1" applyFont="1" applyFill="1" applyBorder="1">
      <alignment/>
      <protection/>
    </xf>
    <xf numFmtId="3" fontId="25" fillId="0" borderId="77" xfId="55" applyNumberFormat="1" applyFont="1" applyFill="1" applyBorder="1">
      <alignment/>
      <protection/>
    </xf>
    <xf numFmtId="10" fontId="25" fillId="0" borderId="61" xfId="55" applyNumberFormat="1" applyFont="1" applyFill="1" applyBorder="1">
      <alignment/>
      <protection/>
    </xf>
    <xf numFmtId="3" fontId="5" fillId="0" borderId="65" xfId="55" applyNumberFormat="1" applyFont="1" applyFill="1" applyBorder="1">
      <alignment/>
      <protection/>
    </xf>
    <xf numFmtId="3" fontId="5" fillId="0" borderId="66" xfId="55" applyNumberFormat="1" applyFont="1" applyFill="1" applyBorder="1">
      <alignment/>
      <protection/>
    </xf>
    <xf numFmtId="3" fontId="5" fillId="0" borderId="78" xfId="55" applyNumberFormat="1" applyFont="1" applyFill="1" applyBorder="1">
      <alignment/>
      <protection/>
    </xf>
    <xf numFmtId="10" fontId="5" fillId="0" borderId="67" xfId="55" applyNumberFormat="1" applyFont="1" applyFill="1" applyBorder="1">
      <alignment/>
      <protection/>
    </xf>
    <xf numFmtId="0" fontId="5" fillId="0" borderId="72" xfId="55" applyFont="1" applyFill="1" applyBorder="1" applyAlignment="1">
      <alignment horizontal="center" vertical="center"/>
      <protection/>
    </xf>
    <xf numFmtId="10" fontId="25" fillId="0" borderId="57" xfId="55" applyNumberFormat="1" applyFont="1" applyFill="1" applyBorder="1">
      <alignment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70" xfId="55" applyFont="1" applyFill="1" applyBorder="1" applyAlignment="1">
      <alignment horizontal="center" vertical="center"/>
      <protection/>
    </xf>
    <xf numFmtId="3" fontId="5" fillId="0" borderId="81" xfId="55" applyNumberFormat="1" applyFont="1" applyFill="1" applyBorder="1">
      <alignment/>
      <protection/>
    </xf>
    <xf numFmtId="3" fontId="5" fillId="0" borderId="82" xfId="55" applyNumberFormat="1" applyFont="1" applyFill="1" applyBorder="1">
      <alignment/>
      <protection/>
    </xf>
    <xf numFmtId="3" fontId="5" fillId="0" borderId="85" xfId="55" applyNumberFormat="1" applyFont="1" applyFill="1" applyBorder="1">
      <alignment/>
      <protection/>
    </xf>
    <xf numFmtId="3" fontId="5" fillId="0" borderId="73" xfId="55" applyNumberFormat="1" applyFont="1" applyFill="1" applyBorder="1">
      <alignment/>
      <protection/>
    </xf>
    <xf numFmtId="3" fontId="5" fillId="0" borderId="74" xfId="55" applyNumberFormat="1" applyFont="1" applyFill="1" applyBorder="1">
      <alignment/>
      <protection/>
    </xf>
    <xf numFmtId="3" fontId="5" fillId="0" borderId="84" xfId="55" applyNumberFormat="1" applyFont="1" applyFill="1" applyBorder="1">
      <alignment/>
      <protection/>
    </xf>
    <xf numFmtId="10" fontId="5" fillId="0" borderId="75" xfId="55" applyNumberFormat="1" applyFont="1" applyFill="1" applyBorder="1">
      <alignment/>
      <protection/>
    </xf>
    <xf numFmtId="0" fontId="5" fillId="0" borderId="64" xfId="55" applyFont="1" applyFill="1" applyBorder="1" applyAlignment="1">
      <alignment horizontal="center" vertical="center"/>
      <protection/>
    </xf>
    <xf numFmtId="3" fontId="5" fillId="0" borderId="55" xfId="55" applyNumberFormat="1" applyFont="1" applyFill="1" applyBorder="1" applyProtection="1">
      <alignment/>
      <protection locked="0"/>
    </xf>
    <xf numFmtId="3" fontId="5" fillId="0" borderId="56" xfId="55" applyNumberFormat="1" applyFont="1" applyFill="1" applyBorder="1" applyProtection="1">
      <alignment/>
      <protection locked="0"/>
    </xf>
    <xf numFmtId="10" fontId="5" fillId="0" borderId="57" xfId="55" applyNumberFormat="1" applyFont="1" applyFill="1" applyBorder="1" applyProtection="1">
      <alignment/>
      <protection locked="0"/>
    </xf>
    <xf numFmtId="3" fontId="25" fillId="0" borderId="59" xfId="55" applyNumberFormat="1" applyFont="1" applyFill="1" applyBorder="1" applyProtection="1">
      <alignment/>
      <protection locked="0"/>
    </xf>
    <xf numFmtId="3" fontId="25" fillId="0" borderId="60" xfId="55" applyNumberFormat="1" applyFont="1" applyFill="1" applyBorder="1" applyProtection="1">
      <alignment/>
      <protection locked="0"/>
    </xf>
    <xf numFmtId="10" fontId="25" fillId="0" borderId="61" xfId="55" applyNumberFormat="1" applyFont="1" applyFill="1" applyBorder="1" applyProtection="1">
      <alignment/>
      <protection locked="0"/>
    </xf>
    <xf numFmtId="3" fontId="5" fillId="0" borderId="59" xfId="55" applyNumberFormat="1" applyFont="1" applyFill="1" applyBorder="1">
      <alignment/>
      <protection/>
    </xf>
    <xf numFmtId="3" fontId="5" fillId="0" borderId="60" xfId="55" applyNumberFormat="1" applyFont="1" applyFill="1" applyBorder="1">
      <alignment/>
      <protection/>
    </xf>
    <xf numFmtId="10" fontId="5" fillId="0" borderId="61" xfId="55" applyNumberFormat="1" applyFont="1" applyFill="1" applyBorder="1">
      <alignment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5" fillId="0" borderId="72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25" fillId="0" borderId="58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5" fillId="0" borderId="86" xfId="0" applyFont="1" applyFill="1" applyBorder="1" applyAlignment="1">
      <alignment horizontal="center" vertical="center"/>
    </xf>
    <xf numFmtId="3" fontId="25" fillId="0" borderId="87" xfId="0" applyNumberFormat="1" applyFont="1" applyFill="1" applyBorder="1" applyAlignment="1">
      <alignment/>
    </xf>
    <xf numFmtId="3" fontId="25" fillId="0" borderId="88" xfId="0" applyNumberFormat="1" applyFont="1" applyFill="1" applyBorder="1" applyAlignment="1">
      <alignment/>
    </xf>
    <xf numFmtId="10" fontId="25" fillId="0" borderId="89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/>
    </xf>
    <xf numFmtId="10" fontId="5" fillId="0" borderId="93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 horizontal="center"/>
    </xf>
    <xf numFmtId="0" fontId="25" fillId="0" borderId="54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36" fillId="0" borderId="66" xfId="0" applyNumberFormat="1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36" fillId="0" borderId="66" xfId="0" applyFont="1" applyFill="1" applyBorder="1" applyAlignment="1">
      <alignment/>
    </xf>
    <xf numFmtId="0" fontId="28" fillId="0" borderId="0" xfId="0" applyFont="1" applyAlignment="1">
      <alignment horizontal="justify"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3" fontId="37" fillId="0" borderId="23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3" fontId="38" fillId="0" borderId="23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applyProtection="1">
      <alignment vertical="center" wrapText="1"/>
      <protection locked="0"/>
    </xf>
    <xf numFmtId="0" fontId="5" fillId="0" borderId="51" xfId="55" applyFont="1" applyFill="1" applyBorder="1" applyAlignment="1" applyProtection="1">
      <alignment horizontal="center" vertical="center" wrapText="1"/>
      <protection locked="0"/>
    </xf>
    <xf numFmtId="0" fontId="5" fillId="0" borderId="51" xfId="55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1" xfId="55" applyFont="1" applyFill="1" applyBorder="1" applyAlignment="1" applyProtection="1">
      <alignment horizontal="center"/>
      <protection locked="0"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applyProtection="1">
      <alignment horizontal="center" vertical="center" wrapText="1"/>
      <protection locked="0"/>
    </xf>
    <xf numFmtId="0" fontId="5" fillId="0" borderId="44" xfId="55" applyFont="1" applyFill="1" applyBorder="1" applyAlignment="1" applyProtection="1">
      <alignment horizontal="center"/>
      <protection locked="0"/>
    </xf>
    <xf numFmtId="0" fontId="5" fillId="0" borderId="95" xfId="55" applyFont="1" applyFill="1" applyBorder="1" applyAlignment="1" applyProtection="1">
      <alignment horizontal="center"/>
      <protection locked="0"/>
    </xf>
    <xf numFmtId="0" fontId="5" fillId="0" borderId="90" xfId="55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96" xfId="44" applyNumberFormat="1" applyFont="1" applyFill="1" applyBorder="1" applyAlignment="1" applyProtection="1">
      <alignment vertical="center" wrapText="1"/>
      <protection locked="0"/>
    </xf>
    <xf numFmtId="0" fontId="5" fillId="0" borderId="51" xfId="55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3" fontId="5" fillId="0" borderId="50" xfId="0" applyNumberFormat="1" applyFont="1" applyFill="1" applyBorder="1" applyAlignment="1">
      <alignment horizontal="center" vertical="center"/>
    </xf>
    <xf numFmtId="0" fontId="5" fillId="0" borderId="50" xfId="55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>
      <alignment horizontal="center" vertical="center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4" xfId="55" applyFont="1" applyFill="1" applyBorder="1" applyAlignment="1" applyProtection="1">
      <alignment horizontal="left" vertical="center" wrapText="1"/>
      <protection locked="0"/>
    </xf>
    <xf numFmtId="0" fontId="5" fillId="0" borderId="50" xfId="55" applyFont="1" applyFill="1" applyBorder="1" applyAlignment="1" applyProtection="1">
      <alignment horizontal="center"/>
      <protection locked="0"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49" xfId="55" applyFont="1" applyFill="1" applyBorder="1" applyAlignment="1" applyProtection="1">
      <alignment horizontal="left" vertical="center" wrapText="1"/>
      <protection locked="0"/>
    </xf>
    <xf numFmtId="0" fontId="5" fillId="0" borderId="44" xfId="55" applyFont="1" applyFill="1" applyBorder="1" applyAlignment="1" applyProtection="1">
      <alignment horizontal="center" vertical="center" wrapText="1"/>
      <protection locked="0"/>
    </xf>
    <xf numFmtId="0" fontId="5" fillId="0" borderId="51" xfId="55" applyFont="1" applyFill="1" applyBorder="1" applyAlignment="1" applyProtection="1">
      <alignment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51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vertical="center" wrapText="1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90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0" borderId="50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44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51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center"/>
      <protection locked="0"/>
    </xf>
    <xf numFmtId="0" fontId="5" fillId="0" borderId="7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 applyProtection="1">
      <alignment horizontal="left" vertical="center" wrapText="1"/>
      <protection locked="0"/>
    </xf>
    <xf numFmtId="0" fontId="5" fillId="0" borderId="9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90" xfId="0" applyFont="1" applyFill="1" applyBorder="1" applyAlignment="1" applyProtection="1">
      <alignment horizontal="center" vertical="center" wrapText="1"/>
      <protection locked="0"/>
    </xf>
    <xf numFmtId="3" fontId="5" fillId="0" borderId="90" xfId="0" applyNumberFormat="1" applyFont="1" applyFill="1" applyBorder="1" applyAlignment="1">
      <alignment horizontal="center" vertical="center"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90" xfId="0" applyFont="1" applyFill="1" applyBorder="1" applyAlignment="1" applyProtection="1">
      <alignment horizontal="left" vertical="center" wrapText="1"/>
      <protection locked="0"/>
    </xf>
    <xf numFmtId="0" fontId="5" fillId="0" borderId="102" xfId="0" applyFont="1" applyFill="1" applyBorder="1" applyAlignment="1" applyProtection="1">
      <alignment horizontal="center" vertical="center" wrapText="1"/>
      <protection locked="0"/>
    </xf>
    <xf numFmtId="0" fontId="5" fillId="0" borderId="103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3" fontId="5" fillId="0" borderId="102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 applyProtection="1">
      <alignment horizontal="center"/>
      <protection locked="0"/>
    </xf>
    <xf numFmtId="0" fontId="5" fillId="0" borderId="105" xfId="0" applyFont="1" applyFill="1" applyBorder="1" applyAlignment="1" applyProtection="1">
      <alignment horizontal="center"/>
      <protection locked="0"/>
    </xf>
    <xf numFmtId="0" fontId="5" fillId="0" borderId="102" xfId="0" applyFont="1" applyFill="1" applyBorder="1" applyAlignment="1">
      <alignment horizontal="center" vertical="center"/>
    </xf>
    <xf numFmtId="0" fontId="5" fillId="0" borderId="106" xfId="0" applyFont="1" applyFill="1" applyBorder="1" applyAlignment="1" applyProtection="1">
      <alignment horizontal="left" vertical="center" wrapText="1"/>
      <protection locked="0"/>
    </xf>
    <xf numFmtId="0" fontId="5" fillId="0" borderId="107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/>
      <protection/>
    </xf>
    <xf numFmtId="3" fontId="5" fillId="0" borderId="40" xfId="53" applyNumberFormat="1" applyFont="1" applyFill="1" applyBorder="1" applyAlignment="1">
      <alignment vertical="center"/>
      <protection/>
    </xf>
    <xf numFmtId="3" fontId="5" fillId="0" borderId="17" xfId="53" applyNumberFormat="1" applyFont="1" applyFill="1" applyBorder="1" applyAlignment="1">
      <alignment vertical="center"/>
      <protection/>
    </xf>
    <xf numFmtId="0" fontId="27" fillId="0" borderId="40" xfId="54" applyFont="1" applyFill="1" applyBorder="1" applyAlignment="1" applyProtection="1">
      <alignment horizontal="center"/>
      <protection locked="0"/>
    </xf>
    <xf numFmtId="0" fontId="27" fillId="0" borderId="45" xfId="54" applyFont="1" applyFill="1" applyBorder="1" applyAlignment="1" applyProtection="1">
      <alignment horizontal="center"/>
      <protection locked="0"/>
    </xf>
    <xf numFmtId="0" fontId="27" fillId="0" borderId="108" xfId="54" applyFont="1" applyFill="1" applyBorder="1" applyAlignment="1" applyProtection="1">
      <alignment horizontal="center"/>
      <protection locked="0"/>
    </xf>
    <xf numFmtId="0" fontId="25" fillId="0" borderId="40" xfId="54" applyFont="1" applyFill="1" applyBorder="1" applyAlignment="1" applyProtection="1">
      <alignment horizontal="center"/>
      <protection locked="0"/>
    </xf>
    <xf numFmtId="0" fontId="25" fillId="0" borderId="45" xfId="54" applyFont="1" applyFill="1" applyBorder="1" applyAlignment="1" applyProtection="1">
      <alignment horizontal="center"/>
      <protection locked="0"/>
    </xf>
    <xf numFmtId="0" fontId="25" fillId="0" borderId="108" xfId="54" applyFont="1" applyFill="1" applyBorder="1" applyAlignment="1" applyProtection="1">
      <alignment horizontal="center"/>
      <protection locked="0"/>
    </xf>
    <xf numFmtId="0" fontId="25" fillId="0" borderId="43" xfId="53" applyFont="1" applyFill="1" applyBorder="1" applyAlignment="1" applyProtection="1">
      <alignment horizontal="center"/>
      <protection locked="0"/>
    </xf>
    <xf numFmtId="0" fontId="25" fillId="0" borderId="45" xfId="53" applyFont="1" applyFill="1" applyBorder="1" applyAlignment="1" applyProtection="1">
      <alignment horizontal="center"/>
      <protection locked="0"/>
    </xf>
    <xf numFmtId="0" fontId="25" fillId="0" borderId="17" xfId="53" applyFont="1" applyFill="1" applyBorder="1" applyAlignment="1" applyProtection="1">
      <alignment horizontal="center"/>
      <protection locked="0"/>
    </xf>
    <xf numFmtId="0" fontId="25" fillId="0" borderId="40" xfId="53" applyFont="1" applyFill="1" applyBorder="1" applyAlignment="1" applyProtection="1">
      <alignment horizontal="center"/>
      <protection locked="0"/>
    </xf>
    <xf numFmtId="0" fontId="25" fillId="0" borderId="108" xfId="53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108" xfId="54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26" xfId="57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vertical="center"/>
      <protection/>
    </xf>
    <xf numFmtId="0" fontId="1" fillId="0" borderId="11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25" fillId="0" borderId="43" xfId="54" applyFont="1" applyFill="1" applyBorder="1" applyAlignment="1" applyProtection="1">
      <alignment horizontal="center"/>
      <protection locked="0"/>
    </xf>
    <xf numFmtId="0" fontId="25" fillId="0" borderId="17" xfId="54" applyFont="1" applyFill="1" applyBorder="1" applyAlignment="1" applyProtection="1">
      <alignment horizontal="center"/>
      <protection locked="0"/>
    </xf>
    <xf numFmtId="0" fontId="5" fillId="0" borderId="43" xfId="53" applyFont="1" applyFill="1" applyBorder="1" applyAlignment="1">
      <alignment horizontal="center" vertical="center"/>
      <protection/>
    </xf>
    <xf numFmtId="0" fontId="5" fillId="0" borderId="45" xfId="53" applyFont="1" applyFill="1" applyBorder="1" applyAlignment="1">
      <alignment horizontal="center" vertical="center"/>
      <protection/>
    </xf>
    <xf numFmtId="0" fontId="25" fillId="0" borderId="43" xfId="53" applyFont="1" applyFill="1" applyBorder="1" applyAlignment="1" applyProtection="1">
      <alignment vertical="center" wrapText="1"/>
      <protection locked="0"/>
    </xf>
    <xf numFmtId="0" fontId="25" fillId="0" borderId="45" xfId="53" applyFont="1" applyFill="1" applyBorder="1" applyAlignment="1" applyProtection="1">
      <alignment vertical="center" wrapText="1"/>
      <protection locked="0"/>
    </xf>
    <xf numFmtId="0" fontId="25" fillId="0" borderId="108" xfId="53" applyFont="1" applyFill="1" applyBorder="1" applyAlignment="1" applyProtection="1">
      <alignment vertical="center" wrapText="1"/>
      <protection locked="0"/>
    </xf>
    <xf numFmtId="0" fontId="25" fillId="0" borderId="43" xfId="53" applyFont="1" applyFill="1" applyBorder="1" applyAlignment="1" applyProtection="1">
      <alignment horizontal="center" vertical="center" wrapText="1"/>
      <protection locked="0"/>
    </xf>
    <xf numFmtId="0" fontId="25" fillId="0" borderId="45" xfId="53" applyFont="1" applyFill="1" applyBorder="1" applyAlignment="1" applyProtection="1">
      <alignment horizontal="center" vertical="center" wrapText="1"/>
      <protection locked="0"/>
    </xf>
    <xf numFmtId="0" fontId="25" fillId="0" borderId="108" xfId="53" applyFont="1" applyFill="1" applyBorder="1" applyAlignment="1" applyProtection="1">
      <alignment horizontal="center" vertical="center" wrapText="1"/>
      <protection locked="0"/>
    </xf>
    <xf numFmtId="3" fontId="4" fillId="0" borderId="40" xfId="53" applyNumberFormat="1" applyFont="1" applyFill="1" applyBorder="1" applyAlignment="1">
      <alignment vertical="center"/>
      <protection/>
    </xf>
    <xf numFmtId="3" fontId="4" fillId="0" borderId="17" xfId="53" applyNumberFormat="1" applyFont="1" applyFill="1" applyBorder="1" applyAlignment="1">
      <alignment vertical="center"/>
      <protection/>
    </xf>
    <xf numFmtId="0" fontId="27" fillId="0" borderId="40" xfId="53" applyFont="1" applyFill="1" applyBorder="1" applyAlignment="1" applyProtection="1">
      <alignment horizontal="center"/>
      <protection locked="0"/>
    </xf>
    <xf numFmtId="0" fontId="27" fillId="0" borderId="45" xfId="53" applyFont="1" applyFill="1" applyBorder="1" applyAlignment="1" applyProtection="1">
      <alignment horizontal="center"/>
      <protection locked="0"/>
    </xf>
    <xf numFmtId="0" fontId="27" fillId="0" borderId="108" xfId="53" applyFont="1" applyFill="1" applyBorder="1" applyAlignment="1" applyProtection="1">
      <alignment horizontal="center"/>
      <protection locked="0"/>
    </xf>
    <xf numFmtId="0" fontId="25" fillId="0" borderId="43" xfId="54" applyFont="1" applyFill="1" applyBorder="1" applyAlignment="1" applyProtection="1">
      <alignment horizontal="center" vertical="center" wrapText="1"/>
      <protection locked="0"/>
    </xf>
    <xf numFmtId="0" fontId="25" fillId="0" borderId="45" xfId="54" applyFont="1" applyFill="1" applyBorder="1" applyAlignment="1" applyProtection="1">
      <alignment horizontal="center" vertical="center" wrapText="1"/>
      <protection locked="0"/>
    </xf>
    <xf numFmtId="0" fontId="25" fillId="0" borderId="108" xfId="54" applyFont="1" applyFill="1" applyBorder="1" applyAlignment="1" applyProtection="1">
      <alignment horizontal="center" vertical="center" wrapText="1"/>
      <protection locked="0"/>
    </xf>
    <xf numFmtId="0" fontId="4" fillId="0" borderId="43" xfId="53" applyFont="1" applyFill="1" applyBorder="1" applyAlignment="1">
      <alignment horizontal="center" vertical="center"/>
      <protection/>
    </xf>
    <xf numFmtId="0" fontId="4" fillId="0" borderId="45" xfId="53" applyFont="1" applyFill="1" applyBorder="1" applyAlignment="1">
      <alignment horizontal="center" vertical="center"/>
      <protection/>
    </xf>
    <xf numFmtId="0" fontId="25" fillId="0" borderId="43" xfId="54" applyFont="1" applyFill="1" applyBorder="1" applyAlignment="1" applyProtection="1">
      <alignment horizontal="center" vertical="center"/>
      <protection locked="0"/>
    </xf>
    <xf numFmtId="0" fontId="25" fillId="0" borderId="45" xfId="54" applyFont="1" applyFill="1" applyBorder="1" applyAlignment="1" applyProtection="1">
      <alignment horizontal="center" vertical="center"/>
      <protection locked="0"/>
    </xf>
    <xf numFmtId="0" fontId="25" fillId="0" borderId="108" xfId="54" applyFont="1" applyFill="1" applyBorder="1" applyAlignment="1" applyProtection="1">
      <alignment horizontal="center" vertical="center"/>
      <protection locked="0"/>
    </xf>
    <xf numFmtId="0" fontId="25" fillId="0" borderId="43" xfId="54" applyFont="1" applyFill="1" applyBorder="1" applyAlignment="1" applyProtection="1">
      <alignment vertical="center" wrapText="1"/>
      <protection locked="0"/>
    </xf>
    <xf numFmtId="0" fontId="25" fillId="0" borderId="45" xfId="54" applyFont="1" applyFill="1" applyBorder="1" applyAlignment="1" applyProtection="1">
      <alignment vertical="center" wrapText="1"/>
      <protection locked="0"/>
    </xf>
    <xf numFmtId="0" fontId="25" fillId="0" borderId="108" xfId="54" applyFont="1" applyFill="1" applyBorder="1" applyAlignment="1" applyProtection="1">
      <alignment vertical="center" wrapText="1"/>
      <protection locked="0"/>
    </xf>
    <xf numFmtId="0" fontId="27" fillId="0" borderId="43" xfId="54" applyFont="1" applyFill="1" applyBorder="1" applyAlignment="1" applyProtection="1">
      <alignment horizontal="center" vertical="center"/>
      <protection locked="0"/>
    </xf>
    <xf numFmtId="0" fontId="27" fillId="0" borderId="45" xfId="54" applyFont="1" applyFill="1" applyBorder="1" applyAlignment="1" applyProtection="1">
      <alignment horizontal="center" vertical="center"/>
      <protection locked="0"/>
    </xf>
    <xf numFmtId="0" fontId="27" fillId="0" borderId="108" xfId="54" applyFont="1" applyFill="1" applyBorder="1" applyAlignment="1" applyProtection="1">
      <alignment horizontal="center" vertical="center"/>
      <protection locked="0"/>
    </xf>
    <xf numFmtId="0" fontId="25" fillId="0" borderId="43" xfId="53" applyFont="1" applyFill="1" applyBorder="1" applyAlignment="1" applyProtection="1">
      <alignment horizontal="center" vertical="center"/>
      <protection locked="0"/>
    </xf>
    <xf numFmtId="0" fontId="25" fillId="0" borderId="45" xfId="53" applyFont="1" applyFill="1" applyBorder="1" applyAlignment="1" applyProtection="1">
      <alignment horizontal="center" vertical="center"/>
      <protection locked="0"/>
    </xf>
    <xf numFmtId="0" fontId="25" fillId="0" borderId="108" xfId="53" applyFont="1" applyFill="1" applyBorder="1" applyAlignment="1" applyProtection="1">
      <alignment horizontal="center" vertical="center"/>
      <protection locked="0"/>
    </xf>
    <xf numFmtId="3" fontId="5" fillId="0" borderId="40" xfId="54" applyNumberFormat="1" applyFont="1" applyFill="1" applyBorder="1" applyAlignment="1">
      <alignment vertical="center"/>
      <protection/>
    </xf>
    <xf numFmtId="3" fontId="5" fillId="0" borderId="17" xfId="54" applyNumberFormat="1" applyFont="1" applyFill="1" applyBorder="1" applyAlignment="1">
      <alignment vertical="center"/>
      <protection/>
    </xf>
    <xf numFmtId="0" fontId="5" fillId="0" borderId="45" xfId="54" applyFont="1" applyFill="1" applyBorder="1" applyAlignment="1">
      <alignment horizontal="center" vertical="center"/>
      <protection/>
    </xf>
    <xf numFmtId="0" fontId="5" fillId="0" borderId="108" xfId="54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 applyProtection="1">
      <alignment horizontal="center" vertical="center"/>
      <protection locked="0"/>
    </xf>
    <xf numFmtId="0" fontId="5" fillId="0" borderId="43" xfId="54" applyFont="1" applyFill="1" applyBorder="1" applyAlignment="1">
      <alignment horizontal="center" vertical="center"/>
      <protection/>
    </xf>
    <xf numFmtId="0" fontId="25" fillId="0" borderId="31" xfId="53" applyFont="1" applyFill="1" applyBorder="1" applyAlignment="1" applyProtection="1">
      <alignment vertical="center" wrapText="1"/>
      <protection locked="0"/>
    </xf>
    <xf numFmtId="0" fontId="25" fillId="0" borderId="23" xfId="53" applyFont="1" applyFill="1" applyBorder="1" applyAlignment="1" applyProtection="1">
      <alignment vertical="center" wrapText="1"/>
      <protection locked="0"/>
    </xf>
    <xf numFmtId="0" fontId="25" fillId="0" borderId="27" xfId="53" applyFont="1" applyFill="1" applyBorder="1" applyAlignment="1" applyProtection="1">
      <alignment vertical="center" wrapText="1"/>
      <protection locked="0"/>
    </xf>
    <xf numFmtId="0" fontId="25" fillId="0" borderId="31" xfId="52" applyFont="1" applyFill="1" applyBorder="1" applyAlignment="1" applyProtection="1">
      <alignment vertical="center" wrapText="1"/>
      <protection locked="0"/>
    </xf>
    <xf numFmtId="0" fontId="25" fillId="0" borderId="23" xfId="52" applyFont="1" applyFill="1" applyBorder="1" applyAlignment="1" applyProtection="1">
      <alignment vertical="center" wrapText="1"/>
      <protection locked="0"/>
    </xf>
    <xf numFmtId="0" fontId="25" fillId="0" borderId="27" xfId="52" applyFont="1" applyFill="1" applyBorder="1" applyAlignment="1" applyProtection="1">
      <alignment vertical="center" wrapText="1"/>
      <protection locked="0"/>
    </xf>
    <xf numFmtId="0" fontId="25" fillId="0" borderId="50" xfId="53" applyFont="1" applyFill="1" applyBorder="1" applyAlignment="1" applyProtection="1">
      <alignment vertical="center" wrapText="1"/>
      <protection locked="0"/>
    </xf>
    <xf numFmtId="0" fontId="25" fillId="0" borderId="44" xfId="53" applyFont="1" applyFill="1" applyBorder="1" applyAlignment="1" applyProtection="1">
      <alignment vertical="center" wrapText="1"/>
      <protection locked="0"/>
    </xf>
    <xf numFmtId="0" fontId="25" fillId="0" borderId="51" xfId="53" applyFont="1" applyFill="1" applyBorder="1" applyAlignment="1" applyProtection="1">
      <alignment vertical="center" wrapText="1"/>
      <protection locked="0"/>
    </xf>
    <xf numFmtId="0" fontId="27" fillId="0" borderId="43" xfId="53" applyFont="1" applyFill="1" applyBorder="1" applyAlignment="1" applyProtection="1">
      <alignment horizontal="center" vertical="center"/>
      <protection locked="0"/>
    </xf>
    <xf numFmtId="0" fontId="27" fillId="0" borderId="45" xfId="53" applyFont="1" applyFill="1" applyBorder="1" applyAlignment="1" applyProtection="1">
      <alignment horizontal="center" vertical="center"/>
      <protection locked="0"/>
    </xf>
    <xf numFmtId="0" fontId="27" fillId="0" borderId="108" xfId="53" applyFont="1" applyFill="1" applyBorder="1" applyAlignment="1" applyProtection="1">
      <alignment horizontal="center" vertical="center"/>
      <protection locked="0"/>
    </xf>
    <xf numFmtId="0" fontId="27" fillId="0" borderId="43" xfId="53" applyFont="1" applyFill="1" applyBorder="1" applyAlignment="1" applyProtection="1">
      <alignment horizontal="center" vertical="center" wrapText="1"/>
      <protection locked="0"/>
    </xf>
    <xf numFmtId="0" fontId="27" fillId="0" borderId="45" xfId="53" applyFont="1" applyFill="1" applyBorder="1" applyAlignment="1" applyProtection="1">
      <alignment horizontal="center" vertical="center" wrapText="1"/>
      <protection locked="0"/>
    </xf>
    <xf numFmtId="0" fontId="27" fillId="0" borderId="17" xfId="53" applyFont="1" applyFill="1" applyBorder="1" applyAlignment="1" applyProtection="1">
      <alignment horizontal="center"/>
      <protection locked="0"/>
    </xf>
    <xf numFmtId="0" fontId="27" fillId="0" borderId="43" xfId="54" applyFont="1" applyFill="1" applyBorder="1" applyAlignment="1" applyProtection="1">
      <alignment horizontal="center" vertical="center" wrapText="1"/>
      <protection locked="0"/>
    </xf>
    <xf numFmtId="0" fontId="27" fillId="0" borderId="45" xfId="54" applyFont="1" applyFill="1" applyBorder="1" applyAlignment="1" applyProtection="1">
      <alignment horizontal="center" vertical="center" wrapText="1"/>
      <protection locked="0"/>
    </xf>
    <xf numFmtId="0" fontId="27" fillId="0" borderId="108" xfId="54" applyFont="1" applyFill="1" applyBorder="1" applyAlignment="1" applyProtection="1">
      <alignment horizontal="center" vertical="center" wrapText="1"/>
      <protection locked="0"/>
    </xf>
    <xf numFmtId="0" fontId="27" fillId="0" borderId="43" xfId="54" applyFont="1" applyFill="1" applyBorder="1" applyAlignment="1" applyProtection="1">
      <alignment vertical="center" wrapText="1"/>
      <protection locked="0"/>
    </xf>
    <xf numFmtId="0" fontId="27" fillId="0" borderId="45" xfId="54" applyFont="1" applyFill="1" applyBorder="1" applyAlignment="1" applyProtection="1">
      <alignment vertical="center" wrapText="1"/>
      <protection locked="0"/>
    </xf>
    <xf numFmtId="0" fontId="27" fillId="0" borderId="108" xfId="54" applyFont="1" applyFill="1" applyBorder="1" applyAlignment="1" applyProtection="1">
      <alignment vertical="center" wrapText="1"/>
      <protection locked="0"/>
    </xf>
    <xf numFmtId="0" fontId="27" fillId="0" borderId="43" xfId="54" applyFont="1" applyFill="1" applyBorder="1" applyAlignment="1" applyProtection="1">
      <alignment horizontal="center"/>
      <protection locked="0"/>
    </xf>
    <xf numFmtId="0" fontId="27" fillId="0" borderId="17" xfId="54" applyFont="1" applyFill="1" applyBorder="1" applyAlignment="1" applyProtection="1">
      <alignment horizontal="center"/>
      <protection locked="0"/>
    </xf>
    <xf numFmtId="0" fontId="27" fillId="0" borderId="43" xfId="53" applyFont="1" applyFill="1" applyBorder="1" applyAlignment="1" applyProtection="1">
      <alignment vertical="center" wrapText="1"/>
      <protection locked="0"/>
    </xf>
    <xf numFmtId="0" fontId="27" fillId="0" borderId="45" xfId="53" applyFont="1" applyFill="1" applyBorder="1" applyAlignment="1" applyProtection="1">
      <alignment vertical="center" wrapText="1"/>
      <protection locked="0"/>
    </xf>
    <xf numFmtId="0" fontId="27" fillId="0" borderId="108" xfId="53" applyFont="1" applyFill="1" applyBorder="1" applyAlignment="1" applyProtection="1">
      <alignment vertical="center" wrapText="1"/>
      <protection locked="0"/>
    </xf>
    <xf numFmtId="49" fontId="25" fillId="0" borderId="43" xfId="53" applyNumberFormat="1" applyFont="1" applyFill="1" applyBorder="1" applyAlignment="1" applyProtection="1">
      <alignment horizontal="center" vertical="center"/>
      <protection locked="0"/>
    </xf>
    <xf numFmtId="49" fontId="25" fillId="0" borderId="45" xfId="53" applyNumberFormat="1" applyFont="1" applyFill="1" applyBorder="1" applyAlignment="1" applyProtection="1">
      <alignment horizontal="center" vertical="center"/>
      <protection locked="0"/>
    </xf>
    <xf numFmtId="49" fontId="25" fillId="0" borderId="108" xfId="53" applyNumberFormat="1" applyFont="1" applyFill="1" applyBorder="1" applyAlignment="1" applyProtection="1">
      <alignment horizontal="center" vertical="center"/>
      <protection locked="0"/>
    </xf>
    <xf numFmtId="0" fontId="27" fillId="0" borderId="43" xfId="53" applyFont="1" applyFill="1" applyBorder="1" applyAlignment="1" applyProtection="1">
      <alignment horizontal="center"/>
      <protection locked="0"/>
    </xf>
    <xf numFmtId="0" fontId="2" fillId="0" borderId="45" xfId="54" applyFont="1" applyFill="1" applyBorder="1" applyAlignment="1">
      <alignment horizontal="center" vertical="center" wrapText="1"/>
      <protection/>
    </xf>
    <xf numFmtId="0" fontId="2" fillId="0" borderId="108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vertical="center" wrapText="1"/>
      <protection/>
    </xf>
    <xf numFmtId="3" fontId="5" fillId="0" borderId="43" xfId="54" applyNumberFormat="1" applyFont="1" applyFill="1" applyBorder="1" applyAlignment="1">
      <alignment horizontal="center" vertical="center" wrapText="1"/>
      <protection/>
    </xf>
    <xf numFmtId="3" fontId="1" fillId="0" borderId="108" xfId="54" applyNumberFormat="1" applyFont="1" applyFill="1" applyBorder="1" applyAlignment="1">
      <alignment horizontal="center" vertical="center" wrapText="1"/>
      <protection/>
    </xf>
    <xf numFmtId="0" fontId="4" fillId="0" borderId="108" xfId="53" applyFont="1" applyFill="1" applyBorder="1" applyAlignment="1">
      <alignment horizontal="center" vertical="center"/>
      <protection/>
    </xf>
    <xf numFmtId="3" fontId="4" fillId="0" borderId="45" xfId="54" applyNumberFormat="1" applyFont="1" applyFill="1" applyBorder="1" applyAlignment="1" applyProtection="1">
      <alignment horizontal="center" vertical="center"/>
      <protection locked="0"/>
    </xf>
    <xf numFmtId="3" fontId="4" fillId="0" borderId="108" xfId="54" applyNumberFormat="1" applyFont="1" applyFill="1" applyBorder="1" applyAlignment="1" applyProtection="1">
      <alignment horizontal="center" vertical="center"/>
      <protection locked="0"/>
    </xf>
    <xf numFmtId="3" fontId="4" fillId="0" borderId="0" xfId="54" applyNumberFormat="1" applyFont="1" applyFill="1" applyBorder="1" applyAlignment="1" applyProtection="1">
      <alignment horizontal="center" vertical="center"/>
      <protection locked="0"/>
    </xf>
    <xf numFmtId="0" fontId="1" fillId="0" borderId="10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vertical="center"/>
      <protection/>
    </xf>
    <xf numFmtId="3" fontId="5" fillId="0" borderId="109" xfId="54" applyNumberFormat="1" applyFont="1" applyFill="1" applyBorder="1" applyAlignment="1" applyProtection="1">
      <alignment horizontal="center" vertical="center"/>
      <protection locked="0"/>
    </xf>
    <xf numFmtId="3" fontId="5" fillId="0" borderId="110" xfId="54" applyNumberFormat="1" applyFont="1" applyFill="1" applyBorder="1" applyAlignment="1" applyProtection="1">
      <alignment horizontal="center" vertical="center"/>
      <protection locked="0"/>
    </xf>
    <xf numFmtId="3" fontId="5" fillId="0" borderId="111" xfId="54" applyNumberFormat="1" applyFont="1" applyFill="1" applyBorder="1" applyAlignment="1" applyProtection="1">
      <alignment horizontal="center" vertical="center"/>
      <protection locked="0"/>
    </xf>
    <xf numFmtId="3" fontId="4" fillId="0" borderId="43" xfId="54" applyNumberFormat="1" applyFont="1" applyFill="1" applyBorder="1" applyAlignment="1" applyProtection="1">
      <alignment horizontal="center" vertical="center"/>
      <protection locked="0"/>
    </xf>
    <xf numFmtId="3" fontId="4" fillId="0" borderId="109" xfId="54" applyNumberFormat="1" applyFont="1" applyFill="1" applyBorder="1" applyAlignment="1" applyProtection="1">
      <alignment horizontal="center" vertical="center"/>
      <protection locked="0"/>
    </xf>
    <xf numFmtId="3" fontId="4" fillId="0" borderId="110" xfId="54" applyNumberFormat="1" applyFont="1" applyFill="1" applyBorder="1" applyAlignment="1" applyProtection="1">
      <alignment horizontal="center" vertical="center"/>
      <protection locked="0"/>
    </xf>
    <xf numFmtId="3" fontId="4" fillId="0" borderId="111" xfId="54" applyNumberFormat="1" applyFont="1" applyFill="1" applyBorder="1" applyAlignment="1" applyProtection="1">
      <alignment horizontal="center" vertical="center"/>
      <protection locked="0"/>
    </xf>
    <xf numFmtId="0" fontId="5" fillId="0" borderId="43" xfId="54" applyFont="1" applyFill="1" applyBorder="1" applyAlignment="1">
      <alignment vertical="center" wrapText="1"/>
      <protection/>
    </xf>
    <xf numFmtId="0" fontId="5" fillId="0" borderId="108" xfId="54" applyFont="1" applyFill="1" applyBorder="1" applyAlignment="1">
      <alignment vertical="center" wrapText="1"/>
      <protection/>
    </xf>
    <xf numFmtId="0" fontId="2" fillId="0" borderId="17" xfId="54" applyFont="1" applyFill="1" applyBorder="1" applyAlignment="1">
      <alignment vertical="center"/>
      <protection/>
    </xf>
    <xf numFmtId="3" fontId="4" fillId="0" borderId="40" xfId="54" applyNumberFormat="1" applyFont="1" applyFill="1" applyBorder="1" applyAlignment="1">
      <alignment vertical="center"/>
      <protection/>
    </xf>
    <xf numFmtId="0" fontId="26" fillId="0" borderId="17" xfId="54" applyFont="1" applyFill="1" applyBorder="1" applyAlignment="1">
      <alignment vertical="center"/>
      <protection/>
    </xf>
    <xf numFmtId="0" fontId="4" fillId="0" borderId="43" xfId="54" applyFont="1" applyFill="1" applyBorder="1" applyAlignment="1">
      <alignment horizontal="center" vertical="center"/>
      <protection/>
    </xf>
    <xf numFmtId="0" fontId="4" fillId="0" borderId="45" xfId="54" applyFont="1" applyFill="1" applyBorder="1" applyAlignment="1">
      <alignment horizontal="center" vertical="center"/>
      <protection/>
    </xf>
    <xf numFmtId="0" fontId="4" fillId="0" borderId="108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 applyProtection="1">
      <alignment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/>
      <protection locked="0"/>
    </xf>
    <xf numFmtId="3" fontId="4" fillId="0" borderId="0" xfId="54" applyNumberFormat="1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rzedsięwzięcia pozostałe do WPF ASIA" xfId="53"/>
    <cellStyle name="Normalny_WPF 2015 zał 2 i 3_czerwiec 2015" xfId="54"/>
    <cellStyle name="Normalny_WPF na wrzesień 2011 AUTOPOPRAWKA" xfId="55"/>
    <cellStyle name="Normalny_WPF sprawozdanie półrocze" xfId="56"/>
    <cellStyle name="Normalny_zał 7 i 8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sia\Moje%20dokumenty\Bud&#380;et%202015\Uchwa&#322;y%20i%20ZP\WPF\WPF%202015%20za&#322;%202%20i%203_czerwie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 2 "/>
      <sheetName val="Arkusz1"/>
      <sheetName val="zał. nr 2 do URM cz.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25%20(DYNamic%20Citizens%20@ctive%20for%20Mobility)%20-%207%20Program%20Ramowy%20(FP7-SST-CIVITAS-2011-MOVE)" TargetMode="External" /><Relationship Id="rId2" Type="http://schemas.openxmlformats.org/officeDocument/2006/relationships/hyperlink" Target="mailto:DYN@MO%2075%25%20(DYNamic%20Citizens%20@ctive%20for%20Mobility)%20-%207%20Program%20Ramowy%20(FP7-SST-CIVITAS-2011-MOVE)" TargetMode="External" /><Relationship Id="rId3" Type="http://schemas.openxmlformats.org/officeDocument/2006/relationships/hyperlink" Target="mailto:DYN@MO%20100%25%20(DYNamic%20Citizens%20@ctive%20for%20Mobility)%20-%207%20Program%20Ramowy%20(FP7-SST-CIVITAS-2011-MOVE)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25%20(DYNamic%20Citizens%20@ctive%20for%20Mobility)%20-%207%20Program%20Ramowy%20(FP7-SST-CIVITAS-2011-MOVE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workbookViewId="0" topLeftCell="A1">
      <selection activeCell="D23" sqref="D23"/>
    </sheetView>
  </sheetViews>
  <sheetFormatPr defaultColWidth="9.00390625" defaultRowHeight="12.75"/>
  <cols>
    <col min="1" max="1" width="10.25390625" style="0" customWidth="1"/>
    <col min="2" max="2" width="32.875" style="0" customWidth="1"/>
    <col min="3" max="3" width="16.875" style="0" customWidth="1"/>
    <col min="4" max="4" width="17.125" style="0" customWidth="1"/>
    <col min="6" max="6" width="11.125" style="0" bestFit="1" customWidth="1"/>
  </cols>
  <sheetData>
    <row r="3" spans="1:10" ht="123" customHeight="1">
      <c r="A3" s="406" t="s">
        <v>226</v>
      </c>
      <c r="B3" s="406"/>
      <c r="C3" s="406"/>
      <c r="D3" s="406"/>
      <c r="E3" s="406"/>
      <c r="F3" s="233"/>
      <c r="G3" s="233"/>
      <c r="H3" s="233"/>
      <c r="I3" s="233"/>
      <c r="J3" s="233"/>
    </row>
    <row r="8" spans="1:10" ht="40.5" customHeight="1">
      <c r="A8" s="405" t="s">
        <v>244</v>
      </c>
      <c r="B8" s="405"/>
      <c r="C8" s="405"/>
      <c r="D8" s="405"/>
      <c r="E8" s="405"/>
      <c r="F8" s="378"/>
      <c r="G8" s="378"/>
      <c r="H8" s="378"/>
      <c r="I8" s="378"/>
      <c r="J8" s="378"/>
    </row>
    <row r="9" ht="15.75">
      <c r="A9" s="378"/>
    </row>
    <row r="11" spans="2:4" ht="42.75">
      <c r="B11" s="379" t="s">
        <v>229</v>
      </c>
      <c r="C11" s="380" t="s">
        <v>242</v>
      </c>
      <c r="D11" s="380" t="s">
        <v>243</v>
      </c>
    </row>
    <row r="12" spans="2:4" ht="21.75" customHeight="1">
      <c r="B12" s="381" t="s">
        <v>230</v>
      </c>
      <c r="C12" s="382">
        <f>SUM(C13:C14)</f>
        <v>1298826540</v>
      </c>
      <c r="D12" s="382">
        <f>SUM(D13:D14)</f>
        <v>624365455</v>
      </c>
    </row>
    <row r="13" spans="2:4" ht="21.75" customHeight="1">
      <c r="B13" s="383" t="s">
        <v>231</v>
      </c>
      <c r="C13" s="384">
        <v>1146397239</v>
      </c>
      <c r="D13" s="384">
        <v>582690156</v>
      </c>
    </row>
    <row r="14" spans="2:4" ht="21.75" customHeight="1">
      <c r="B14" s="383" t="s">
        <v>232</v>
      </c>
      <c r="C14" s="384">
        <v>152429301</v>
      </c>
      <c r="D14" s="384">
        <v>41675299</v>
      </c>
    </row>
    <row r="15" spans="2:6" ht="21.75" customHeight="1">
      <c r="B15" s="381" t="s">
        <v>233</v>
      </c>
      <c r="C15" s="382">
        <f>SUM(C16:C17)</f>
        <v>1323547468</v>
      </c>
      <c r="D15" s="382">
        <f>SUM(D16:D17)</f>
        <v>597030947</v>
      </c>
      <c r="F15" s="386"/>
    </row>
    <row r="16" spans="2:6" ht="21.75" customHeight="1">
      <c r="B16" s="383" t="s">
        <v>234</v>
      </c>
      <c r="C16" s="384">
        <v>1076286917</v>
      </c>
      <c r="D16" s="384">
        <v>533783193</v>
      </c>
      <c r="F16" s="386"/>
    </row>
    <row r="17" spans="2:4" ht="21.75" customHeight="1">
      <c r="B17" s="383" t="s">
        <v>235</v>
      </c>
      <c r="C17" s="384">
        <v>247260551</v>
      </c>
      <c r="D17" s="384">
        <v>63247754</v>
      </c>
    </row>
    <row r="18" spans="2:6" ht="21.75" customHeight="1">
      <c r="B18" s="381" t="s">
        <v>236</v>
      </c>
      <c r="C18" s="382">
        <f>C12-C15</f>
        <v>-24720928</v>
      </c>
      <c r="D18" s="382">
        <f>D12-D15</f>
        <v>27334508</v>
      </c>
      <c r="F18" s="386"/>
    </row>
    <row r="19" spans="2:4" ht="21.75" customHeight="1">
      <c r="B19" s="381" t="s">
        <v>237</v>
      </c>
      <c r="C19" s="382">
        <v>78729287</v>
      </c>
      <c r="D19" s="382">
        <v>11729287</v>
      </c>
    </row>
    <row r="20" spans="2:4" ht="21.75" customHeight="1">
      <c r="B20" s="381" t="s">
        <v>238</v>
      </c>
      <c r="C20" s="382">
        <v>54008359</v>
      </c>
      <c r="D20" s="382">
        <v>21504179</v>
      </c>
    </row>
    <row r="21" spans="2:4" ht="21.75" customHeight="1">
      <c r="B21" s="381" t="s">
        <v>239</v>
      </c>
      <c r="C21" s="385">
        <v>47.33</v>
      </c>
      <c r="D21" s="385">
        <v>44.67</v>
      </c>
    </row>
    <row r="22" spans="2:4" ht="21.75" customHeight="1">
      <c r="B22" s="381" t="s">
        <v>240</v>
      </c>
      <c r="C22" s="385">
        <v>5.29</v>
      </c>
      <c r="D22" s="385">
        <v>4.6</v>
      </c>
    </row>
    <row r="26" spans="1:5" ht="49.5" customHeight="1">
      <c r="A26" s="405" t="s">
        <v>241</v>
      </c>
      <c r="B26" s="405"/>
      <c r="C26" s="405"/>
      <c r="D26" s="405"/>
      <c r="E26" s="405"/>
    </row>
  </sheetData>
  <mergeCells count="3">
    <mergeCell ref="A26:E26"/>
    <mergeCell ref="A3:E3"/>
    <mergeCell ref="A8:E8"/>
  </mergeCells>
  <printOptions/>
  <pageMargins left="0.75" right="0.41" top="0.67" bottom="1" header="0.3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0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O2"/>
    </sheetView>
  </sheetViews>
  <sheetFormatPr defaultColWidth="9.00390625" defaultRowHeight="27" customHeight="1"/>
  <cols>
    <col min="1" max="1" width="4.75390625" style="234" customWidth="1"/>
    <col min="2" max="2" width="5.75390625" style="234" customWidth="1"/>
    <col min="3" max="3" width="8.125" style="234" customWidth="1"/>
    <col min="4" max="4" width="6.125" style="234" hidden="1" customWidth="1"/>
    <col min="5" max="5" width="29.75390625" style="234" customWidth="1"/>
    <col min="6" max="6" width="21.375" style="235" customWidth="1"/>
    <col min="7" max="7" width="8.375" style="235" customWidth="1"/>
    <col min="8" max="8" width="13.375" style="234" customWidth="1"/>
    <col min="9" max="9" width="16.75390625" style="234" customWidth="1"/>
    <col min="10" max="10" width="12.00390625" style="236" customWidth="1"/>
    <col min="11" max="11" width="11.625" style="234" customWidth="1"/>
    <col min="12" max="12" width="11.75390625" style="234" customWidth="1"/>
    <col min="13" max="13" width="11.625" style="234" customWidth="1"/>
    <col min="14" max="14" width="11.125" style="234" customWidth="1"/>
    <col min="15" max="15" width="12.75390625" style="234" customWidth="1"/>
    <col min="16" max="16" width="9.875" style="234" customWidth="1"/>
    <col min="17" max="233" width="9.125" style="234" customWidth="1"/>
    <col min="234" max="16384" width="11.625" style="234" customWidth="1"/>
  </cols>
  <sheetData>
    <row r="1" spans="14:15" ht="21" customHeight="1">
      <c r="N1" s="450" t="s">
        <v>245</v>
      </c>
      <c r="O1" s="450"/>
    </row>
    <row r="2" spans="1:15" ht="18" customHeight="1" thickBot="1">
      <c r="A2" s="597" t="s">
        <v>69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</row>
    <row r="3" spans="1:15" ht="27" customHeight="1" thickBot="1">
      <c r="A3" s="415" t="s">
        <v>0</v>
      </c>
      <c r="B3" s="415" t="s">
        <v>1</v>
      </c>
      <c r="C3" s="415" t="s">
        <v>2</v>
      </c>
      <c r="D3" s="415" t="s">
        <v>3</v>
      </c>
      <c r="E3" s="447" t="s">
        <v>4</v>
      </c>
      <c r="F3" s="447" t="s">
        <v>5</v>
      </c>
      <c r="G3" s="447" t="s">
        <v>6</v>
      </c>
      <c r="H3" s="447" t="s">
        <v>7</v>
      </c>
      <c r="I3" s="447" t="s">
        <v>8</v>
      </c>
      <c r="J3" s="427" t="s">
        <v>72</v>
      </c>
      <c r="K3" s="448" t="s">
        <v>70</v>
      </c>
      <c r="L3" s="448" t="s">
        <v>71</v>
      </c>
      <c r="M3" s="427" t="s">
        <v>227</v>
      </c>
      <c r="N3" s="427" t="s">
        <v>76</v>
      </c>
      <c r="O3" s="427" t="s">
        <v>77</v>
      </c>
    </row>
    <row r="4" spans="1:15" ht="27" customHeight="1" thickBot="1">
      <c r="A4" s="415"/>
      <c r="B4" s="415"/>
      <c r="C4" s="415"/>
      <c r="D4" s="415"/>
      <c r="E4" s="447"/>
      <c r="F4" s="447"/>
      <c r="G4" s="447"/>
      <c r="H4" s="447"/>
      <c r="I4" s="447"/>
      <c r="J4" s="429"/>
      <c r="K4" s="449"/>
      <c r="L4" s="449"/>
      <c r="M4" s="429"/>
      <c r="N4" s="429"/>
      <c r="O4" s="429"/>
    </row>
    <row r="5" spans="1:15" ht="13.5" customHeight="1" thickBot="1">
      <c r="A5" s="237">
        <v>1</v>
      </c>
      <c r="B5" s="237">
        <v>2</v>
      </c>
      <c r="C5" s="237">
        <v>3</v>
      </c>
      <c r="D5" s="237"/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41">
        <v>9</v>
      </c>
      <c r="K5" s="242">
        <v>10</v>
      </c>
      <c r="L5" s="242">
        <v>11</v>
      </c>
      <c r="M5" s="242">
        <v>12</v>
      </c>
      <c r="N5" s="238">
        <v>13</v>
      </c>
      <c r="O5" s="238">
        <v>14</v>
      </c>
    </row>
    <row r="6" spans="1:17" ht="15" customHeight="1">
      <c r="A6" s="398">
        <v>1</v>
      </c>
      <c r="B6" s="398">
        <v>600</v>
      </c>
      <c r="C6" s="443" t="s">
        <v>9</v>
      </c>
      <c r="D6" s="245">
        <v>9</v>
      </c>
      <c r="E6" s="445" t="s">
        <v>10</v>
      </c>
      <c r="F6" s="419" t="s">
        <v>11</v>
      </c>
      <c r="G6" s="401">
        <v>2014</v>
      </c>
      <c r="H6" s="402">
        <v>3500</v>
      </c>
      <c r="I6" s="246" t="s">
        <v>12</v>
      </c>
      <c r="J6" s="247">
        <v>750</v>
      </c>
      <c r="K6" s="248">
        <v>1000</v>
      </c>
      <c r="L6" s="248">
        <v>0</v>
      </c>
      <c r="M6" s="248">
        <f>K6</f>
        <v>1000</v>
      </c>
      <c r="N6" s="248">
        <f>J6+L6</f>
        <v>750</v>
      </c>
      <c r="O6" s="249">
        <f>N6/H6</f>
        <v>0.21428571428571427</v>
      </c>
      <c r="P6" s="250"/>
      <c r="Q6" s="250"/>
    </row>
    <row r="7" spans="1:17" ht="14.25" customHeight="1">
      <c r="A7" s="398"/>
      <c r="B7" s="398"/>
      <c r="C7" s="444"/>
      <c r="D7" s="245"/>
      <c r="E7" s="446"/>
      <c r="F7" s="391"/>
      <c r="G7" s="409"/>
      <c r="H7" s="410"/>
      <c r="I7" s="252" t="s">
        <v>13</v>
      </c>
      <c r="J7" s="253"/>
      <c r="K7" s="254"/>
      <c r="L7" s="254"/>
      <c r="M7" s="254"/>
      <c r="N7" s="254"/>
      <c r="O7" s="255"/>
      <c r="P7" s="250"/>
      <c r="Q7" s="250"/>
    </row>
    <row r="8" spans="1:17" ht="12" customHeight="1">
      <c r="A8" s="398"/>
      <c r="B8" s="398"/>
      <c r="C8" s="444"/>
      <c r="D8" s="245">
        <v>7</v>
      </c>
      <c r="E8" s="446"/>
      <c r="F8" s="391"/>
      <c r="G8" s="412">
        <v>2015</v>
      </c>
      <c r="H8" s="410"/>
      <c r="I8" s="252" t="s">
        <v>14</v>
      </c>
      <c r="J8" s="253">
        <v>750</v>
      </c>
      <c r="K8" s="254">
        <v>1000</v>
      </c>
      <c r="L8" s="254">
        <v>0</v>
      </c>
      <c r="M8" s="254">
        <f>K8</f>
        <v>1000</v>
      </c>
      <c r="N8" s="254">
        <f>J8+L8</f>
        <v>750</v>
      </c>
      <c r="O8" s="255">
        <f>N8/H6</f>
        <v>0.21428571428571427</v>
      </c>
      <c r="P8" s="250"/>
      <c r="Q8" s="250"/>
    </row>
    <row r="9" spans="1:17" ht="14.25" customHeight="1">
      <c r="A9" s="398"/>
      <c r="B9" s="398"/>
      <c r="C9" s="444"/>
      <c r="D9" s="245"/>
      <c r="E9" s="446"/>
      <c r="F9" s="391"/>
      <c r="G9" s="409"/>
      <c r="H9" s="410"/>
      <c r="I9" s="252" t="s">
        <v>15</v>
      </c>
      <c r="J9" s="253"/>
      <c r="K9" s="254"/>
      <c r="L9" s="254"/>
      <c r="M9" s="254"/>
      <c r="N9" s="254"/>
      <c r="O9" s="255"/>
      <c r="P9" s="250"/>
      <c r="Q9" s="250"/>
    </row>
    <row r="10" spans="1:17" ht="24.75" customHeight="1" thickBot="1">
      <c r="A10" s="398"/>
      <c r="B10" s="398"/>
      <c r="C10" s="444"/>
      <c r="D10" s="245"/>
      <c r="E10" s="446"/>
      <c r="F10" s="391"/>
      <c r="G10" s="435"/>
      <c r="H10" s="410"/>
      <c r="I10" s="252" t="s">
        <v>16</v>
      </c>
      <c r="J10" s="256">
        <f>J6+J7+J8+J9</f>
        <v>1500</v>
      </c>
      <c r="K10" s="257">
        <f>K6+K7+K8+K9</f>
        <v>2000</v>
      </c>
      <c r="L10" s="298">
        <f>L6+L7+L8+L9</f>
        <v>0</v>
      </c>
      <c r="M10" s="257">
        <f>M6+M7+M8+M9</f>
        <v>2000</v>
      </c>
      <c r="N10" s="257">
        <f>J10+L10</f>
        <v>1500</v>
      </c>
      <c r="O10" s="258">
        <f>N10/H6</f>
        <v>0.42857142857142855</v>
      </c>
      <c r="P10" s="250"/>
      <c r="Q10" s="250"/>
    </row>
    <row r="11" spans="1:17" ht="12" thickBot="1">
      <c r="A11" s="415">
        <v>2</v>
      </c>
      <c r="B11" s="415">
        <v>600</v>
      </c>
      <c r="C11" s="415">
        <v>60095</v>
      </c>
      <c r="D11" s="259">
        <v>9</v>
      </c>
      <c r="E11" s="399" t="s">
        <v>17</v>
      </c>
      <c r="F11" s="408" t="s">
        <v>18</v>
      </c>
      <c r="G11" s="409">
        <v>2013</v>
      </c>
      <c r="H11" s="402">
        <v>1804018</v>
      </c>
      <c r="I11" s="246" t="s">
        <v>12</v>
      </c>
      <c r="J11" s="260">
        <v>144391</v>
      </c>
      <c r="K11" s="261">
        <v>560615</v>
      </c>
      <c r="L11" s="372">
        <v>36089</v>
      </c>
      <c r="M11" s="261">
        <f>K11</f>
        <v>560615</v>
      </c>
      <c r="N11" s="261">
        <f>J11+L11</f>
        <v>180480</v>
      </c>
      <c r="O11" s="262">
        <f>N11/H11</f>
        <v>0.10004334768278365</v>
      </c>
      <c r="P11" s="250"/>
      <c r="Q11" s="250"/>
    </row>
    <row r="12" spans="1:17" ht="12" thickBot="1">
      <c r="A12" s="415"/>
      <c r="B12" s="415"/>
      <c r="C12" s="415"/>
      <c r="D12" s="245"/>
      <c r="E12" s="399"/>
      <c r="F12" s="408"/>
      <c r="G12" s="409"/>
      <c r="H12" s="410"/>
      <c r="I12" s="252" t="s">
        <v>13</v>
      </c>
      <c r="J12" s="263"/>
      <c r="K12" s="264"/>
      <c r="L12" s="373"/>
      <c r="M12" s="264"/>
      <c r="N12" s="264"/>
      <c r="O12" s="265"/>
      <c r="P12" s="250"/>
      <c r="Q12" s="250"/>
    </row>
    <row r="13" spans="1:17" ht="12" thickBot="1">
      <c r="A13" s="415"/>
      <c r="B13" s="415"/>
      <c r="C13" s="415"/>
      <c r="D13" s="245">
        <v>7</v>
      </c>
      <c r="E13" s="399"/>
      <c r="F13" s="408"/>
      <c r="G13" s="442">
        <v>2016</v>
      </c>
      <c r="H13" s="410"/>
      <c r="I13" s="252" t="s">
        <v>14</v>
      </c>
      <c r="J13" s="263">
        <v>144391</v>
      </c>
      <c r="K13" s="264">
        <v>560615</v>
      </c>
      <c r="L13" s="373">
        <v>36089</v>
      </c>
      <c r="M13" s="264">
        <f>K13</f>
        <v>560615</v>
      </c>
      <c r="N13" s="264">
        <f>J13+L13</f>
        <v>180480</v>
      </c>
      <c r="O13" s="265">
        <f>N13/H11</f>
        <v>0.10004334768278365</v>
      </c>
      <c r="P13" s="250"/>
      <c r="Q13" s="250"/>
    </row>
    <row r="14" spans="1:17" ht="12" thickBot="1">
      <c r="A14" s="415"/>
      <c r="B14" s="415"/>
      <c r="C14" s="415"/>
      <c r="D14" s="245">
        <v>0</v>
      </c>
      <c r="E14" s="399"/>
      <c r="F14" s="408"/>
      <c r="G14" s="409"/>
      <c r="H14" s="410"/>
      <c r="I14" s="252" t="s">
        <v>15</v>
      </c>
      <c r="J14" s="263">
        <v>19946</v>
      </c>
      <c r="K14" s="264">
        <v>196816</v>
      </c>
      <c r="L14" s="373">
        <v>11214</v>
      </c>
      <c r="M14" s="264">
        <f>K14</f>
        <v>196816</v>
      </c>
      <c r="N14" s="264">
        <f>J14+L14</f>
        <v>31160</v>
      </c>
      <c r="O14" s="265">
        <f>N14/H11</f>
        <v>0.01727255493016145</v>
      </c>
      <c r="P14" s="250"/>
      <c r="Q14" s="250"/>
    </row>
    <row r="15" spans="1:17" ht="12" thickBot="1">
      <c r="A15" s="415"/>
      <c r="B15" s="415"/>
      <c r="C15" s="415"/>
      <c r="D15" s="245"/>
      <c r="E15" s="399"/>
      <c r="F15" s="408"/>
      <c r="G15" s="413"/>
      <c r="H15" s="411"/>
      <c r="I15" s="252" t="s">
        <v>16</v>
      </c>
      <c r="J15" s="256">
        <f>J11+J12+J13+J14</f>
        <v>308728</v>
      </c>
      <c r="K15" s="257">
        <f>K11+K12+K13+K14</f>
        <v>1318046</v>
      </c>
      <c r="L15" s="374">
        <f>L11+L12+L13+L14</f>
        <v>83392</v>
      </c>
      <c r="M15" s="257">
        <f>K15</f>
        <v>1318046</v>
      </c>
      <c r="N15" s="257">
        <f>J15+L15</f>
        <v>392120</v>
      </c>
      <c r="O15" s="258">
        <f>N15/H11</f>
        <v>0.21735925029572875</v>
      </c>
      <c r="P15" s="250"/>
      <c r="Q15" s="266"/>
    </row>
    <row r="16" spans="1:17" ht="12" thickBot="1">
      <c r="A16" s="415">
        <v>3</v>
      </c>
      <c r="B16" s="415">
        <v>600</v>
      </c>
      <c r="C16" s="415">
        <v>60095</v>
      </c>
      <c r="D16" s="259">
        <v>9</v>
      </c>
      <c r="E16" s="399" t="s">
        <v>19</v>
      </c>
      <c r="F16" s="408" t="s">
        <v>18</v>
      </c>
      <c r="G16" s="401">
        <v>2013</v>
      </c>
      <c r="H16" s="402">
        <v>179300</v>
      </c>
      <c r="I16" s="246" t="s">
        <v>12</v>
      </c>
      <c r="J16" s="260">
        <v>8445</v>
      </c>
      <c r="K16" s="261">
        <v>23576</v>
      </c>
      <c r="L16" s="372">
        <v>2960</v>
      </c>
      <c r="M16" s="261">
        <f>K16</f>
        <v>23576</v>
      </c>
      <c r="N16" s="261">
        <f>J16+L16</f>
        <v>11405</v>
      </c>
      <c r="O16" s="262">
        <f>N16/H16</f>
        <v>0.06360847741215839</v>
      </c>
      <c r="P16" s="250"/>
      <c r="Q16" s="250"/>
    </row>
    <row r="17" spans="1:17" ht="12" thickBot="1">
      <c r="A17" s="415"/>
      <c r="B17" s="415"/>
      <c r="C17" s="415"/>
      <c r="D17" s="245"/>
      <c r="E17" s="399"/>
      <c r="F17" s="408"/>
      <c r="G17" s="409"/>
      <c r="H17" s="410"/>
      <c r="I17" s="252" t="s">
        <v>13</v>
      </c>
      <c r="J17" s="263"/>
      <c r="K17" s="264"/>
      <c r="L17" s="373"/>
      <c r="M17" s="264"/>
      <c r="N17" s="264"/>
      <c r="O17" s="265"/>
      <c r="P17" s="250"/>
      <c r="Q17" s="250"/>
    </row>
    <row r="18" spans="1:17" ht="12" thickBot="1">
      <c r="A18" s="415"/>
      <c r="B18" s="415"/>
      <c r="C18" s="415"/>
      <c r="D18" s="245">
        <v>7</v>
      </c>
      <c r="E18" s="399"/>
      <c r="F18" s="408"/>
      <c r="G18" s="412">
        <v>2016</v>
      </c>
      <c r="H18" s="410"/>
      <c r="I18" s="252" t="s">
        <v>14</v>
      </c>
      <c r="J18" s="263">
        <v>25330</v>
      </c>
      <c r="K18" s="264">
        <v>70733</v>
      </c>
      <c r="L18" s="373">
        <v>8877</v>
      </c>
      <c r="M18" s="264">
        <f>K18</f>
        <v>70733</v>
      </c>
      <c r="N18" s="264">
        <f>J18+L18</f>
        <v>34207</v>
      </c>
      <c r="O18" s="265">
        <f>N18/H16</f>
        <v>0.1907808142777468</v>
      </c>
      <c r="P18" s="250"/>
      <c r="Q18" s="250"/>
    </row>
    <row r="19" spans="1:17" ht="12" thickBot="1">
      <c r="A19" s="415"/>
      <c r="B19" s="415"/>
      <c r="C19" s="415"/>
      <c r="D19" s="245">
        <v>0</v>
      </c>
      <c r="E19" s="399"/>
      <c r="F19" s="408"/>
      <c r="G19" s="409"/>
      <c r="H19" s="410"/>
      <c r="I19" s="252" t="s">
        <v>15</v>
      </c>
      <c r="J19" s="263">
        <v>0</v>
      </c>
      <c r="K19" s="264">
        <v>10350</v>
      </c>
      <c r="L19" s="373">
        <v>0</v>
      </c>
      <c r="M19" s="264">
        <f>K19</f>
        <v>10350</v>
      </c>
      <c r="N19" s="264">
        <f>J19+L19</f>
        <v>0</v>
      </c>
      <c r="O19" s="265">
        <f>N19/H16</f>
        <v>0</v>
      </c>
      <c r="P19" s="250"/>
      <c r="Q19" s="250"/>
    </row>
    <row r="20" spans="1:17" ht="12" thickBot="1">
      <c r="A20" s="415"/>
      <c r="B20" s="415"/>
      <c r="C20" s="415"/>
      <c r="D20" s="245"/>
      <c r="E20" s="399"/>
      <c r="F20" s="408"/>
      <c r="G20" s="435"/>
      <c r="H20" s="410"/>
      <c r="I20" s="252" t="s">
        <v>16</v>
      </c>
      <c r="J20" s="256">
        <f>J16+J17+J18+J19</f>
        <v>33775</v>
      </c>
      <c r="K20" s="257">
        <f>K16+K17+K18+K19</f>
        <v>104659</v>
      </c>
      <c r="L20" s="374">
        <f>L16+L17+L18+L19</f>
        <v>11837</v>
      </c>
      <c r="M20" s="257">
        <f>K20</f>
        <v>104659</v>
      </c>
      <c r="N20" s="257">
        <f>J20+L20</f>
        <v>45612</v>
      </c>
      <c r="O20" s="258">
        <f>N20/H16</f>
        <v>0.2543892916899052</v>
      </c>
      <c r="P20" s="250"/>
      <c r="Q20" s="266"/>
    </row>
    <row r="21" spans="1:17" ht="12" thickBot="1">
      <c r="A21" s="415">
        <v>4</v>
      </c>
      <c r="B21" s="415">
        <v>600</v>
      </c>
      <c r="C21" s="415">
        <v>60095</v>
      </c>
      <c r="D21" s="259">
        <v>9</v>
      </c>
      <c r="E21" s="399" t="s">
        <v>20</v>
      </c>
      <c r="F21" s="408" t="s">
        <v>18</v>
      </c>
      <c r="G21" s="409">
        <v>2013</v>
      </c>
      <c r="H21" s="402">
        <f>295000</f>
        <v>295000</v>
      </c>
      <c r="I21" s="246" t="s">
        <v>12</v>
      </c>
      <c r="J21" s="260"/>
      <c r="K21" s="261"/>
      <c r="L21" s="261"/>
      <c r="M21" s="261"/>
      <c r="N21" s="261"/>
      <c r="O21" s="262"/>
      <c r="P21" s="250"/>
      <c r="Q21" s="250"/>
    </row>
    <row r="22" spans="1:17" ht="12" thickBot="1">
      <c r="A22" s="415"/>
      <c r="B22" s="415"/>
      <c r="C22" s="415"/>
      <c r="D22" s="245"/>
      <c r="E22" s="399"/>
      <c r="F22" s="408"/>
      <c r="G22" s="409"/>
      <c r="H22" s="410"/>
      <c r="I22" s="252" t="s">
        <v>13</v>
      </c>
      <c r="J22" s="263"/>
      <c r="K22" s="264"/>
      <c r="L22" s="264"/>
      <c r="M22" s="264"/>
      <c r="N22" s="264"/>
      <c r="O22" s="265"/>
      <c r="P22" s="250"/>
      <c r="Q22" s="250"/>
    </row>
    <row r="23" spans="1:17" ht="12" thickBot="1">
      <c r="A23" s="415"/>
      <c r="B23" s="415"/>
      <c r="C23" s="415"/>
      <c r="D23" s="245">
        <v>7</v>
      </c>
      <c r="E23" s="399"/>
      <c r="F23" s="408"/>
      <c r="G23" s="412">
        <v>2016</v>
      </c>
      <c r="H23" s="410"/>
      <c r="I23" s="252" t="s">
        <v>14</v>
      </c>
      <c r="J23" s="263">
        <v>122992</v>
      </c>
      <c r="K23" s="264">
        <v>72374</v>
      </c>
      <c r="L23" s="373">
        <v>14267</v>
      </c>
      <c r="M23" s="264">
        <f>K23</f>
        <v>72374</v>
      </c>
      <c r="N23" s="264">
        <f>J23+L23</f>
        <v>137259</v>
      </c>
      <c r="O23" s="265">
        <f>N23/H21</f>
        <v>0.46528474576271184</v>
      </c>
      <c r="P23" s="250"/>
      <c r="Q23" s="250"/>
    </row>
    <row r="24" spans="1:17" ht="12" thickBot="1">
      <c r="A24" s="415"/>
      <c r="B24" s="415"/>
      <c r="C24" s="415"/>
      <c r="D24" s="245">
        <v>0</v>
      </c>
      <c r="E24" s="399"/>
      <c r="F24" s="408"/>
      <c r="G24" s="409"/>
      <c r="H24" s="410"/>
      <c r="I24" s="252" t="s">
        <v>15</v>
      </c>
      <c r="J24" s="263">
        <v>2033</v>
      </c>
      <c r="K24" s="264">
        <v>6267</v>
      </c>
      <c r="L24" s="373">
        <v>233</v>
      </c>
      <c r="M24" s="264">
        <f>K24</f>
        <v>6267</v>
      </c>
      <c r="N24" s="264">
        <f>J24+L24</f>
        <v>2266</v>
      </c>
      <c r="O24" s="265">
        <f>N24/H21</f>
        <v>0.00768135593220339</v>
      </c>
      <c r="P24" s="250"/>
      <c r="Q24" s="250"/>
    </row>
    <row r="25" spans="1:17" ht="12" thickBot="1">
      <c r="A25" s="415"/>
      <c r="B25" s="415"/>
      <c r="C25" s="415"/>
      <c r="D25" s="267"/>
      <c r="E25" s="399"/>
      <c r="F25" s="408"/>
      <c r="G25" s="413"/>
      <c r="H25" s="411"/>
      <c r="I25" s="268" t="s">
        <v>16</v>
      </c>
      <c r="J25" s="269">
        <f>J23+J24</f>
        <v>125025</v>
      </c>
      <c r="K25" s="270">
        <f>L21+L22+K23+K24</f>
        <v>78641</v>
      </c>
      <c r="L25" s="374">
        <f>L23+L24</f>
        <v>14500</v>
      </c>
      <c r="M25" s="270">
        <f>K25</f>
        <v>78641</v>
      </c>
      <c r="N25" s="270">
        <f>J25+L25</f>
        <v>139525</v>
      </c>
      <c r="O25" s="271">
        <f>N25/H21</f>
        <v>0.47296610169491526</v>
      </c>
      <c r="P25" s="250"/>
      <c r="Q25" s="266"/>
    </row>
    <row r="26" spans="1:17" ht="12" thickBot="1">
      <c r="A26" s="415">
        <v>5</v>
      </c>
      <c r="B26" s="415">
        <v>600</v>
      </c>
      <c r="C26" s="415">
        <v>60095</v>
      </c>
      <c r="D26" s="259">
        <v>9</v>
      </c>
      <c r="E26" s="399" t="s">
        <v>21</v>
      </c>
      <c r="F26" s="408" t="s">
        <v>18</v>
      </c>
      <c r="G26" s="401">
        <v>2013</v>
      </c>
      <c r="H26" s="402">
        <v>162920</v>
      </c>
      <c r="I26" s="246" t="s">
        <v>12</v>
      </c>
      <c r="J26" s="272">
        <v>24646</v>
      </c>
      <c r="K26" s="261">
        <v>7938</v>
      </c>
      <c r="L26" s="372">
        <v>2745</v>
      </c>
      <c r="M26" s="261">
        <f>K26</f>
        <v>7938</v>
      </c>
      <c r="N26" s="261">
        <f>J26+L26</f>
        <v>27391</v>
      </c>
      <c r="O26" s="262">
        <f>N26/H26</f>
        <v>0.16812546034863737</v>
      </c>
      <c r="P26" s="250"/>
      <c r="Q26" s="250"/>
    </row>
    <row r="27" spans="1:16" ht="12" thickBot="1">
      <c r="A27" s="415"/>
      <c r="B27" s="415"/>
      <c r="C27" s="415"/>
      <c r="D27" s="245"/>
      <c r="E27" s="399"/>
      <c r="F27" s="408"/>
      <c r="G27" s="409"/>
      <c r="H27" s="410"/>
      <c r="I27" s="252" t="s">
        <v>13</v>
      </c>
      <c r="J27" s="273"/>
      <c r="K27" s="264"/>
      <c r="L27" s="373"/>
      <c r="M27" s="264"/>
      <c r="N27" s="264"/>
      <c r="O27" s="265"/>
      <c r="P27" s="250"/>
    </row>
    <row r="28" spans="1:16" ht="12" thickBot="1">
      <c r="A28" s="415"/>
      <c r="B28" s="415"/>
      <c r="C28" s="415"/>
      <c r="D28" s="245">
        <v>8</v>
      </c>
      <c r="E28" s="399"/>
      <c r="F28" s="408"/>
      <c r="G28" s="412">
        <v>2015</v>
      </c>
      <c r="H28" s="410"/>
      <c r="I28" s="252" t="s">
        <v>14</v>
      </c>
      <c r="J28" s="273">
        <v>98566</v>
      </c>
      <c r="K28" s="264">
        <v>31770</v>
      </c>
      <c r="L28" s="373">
        <v>10974</v>
      </c>
      <c r="M28" s="264">
        <f>K28</f>
        <v>31770</v>
      </c>
      <c r="N28" s="264">
        <f>J28+L28</f>
        <v>109540</v>
      </c>
      <c r="O28" s="265">
        <f>N28/H26</f>
        <v>0.6723545298305917</v>
      </c>
      <c r="P28" s="250"/>
    </row>
    <row r="29" spans="1:16" ht="12" thickBot="1">
      <c r="A29" s="415"/>
      <c r="B29" s="415"/>
      <c r="C29" s="415"/>
      <c r="D29" s="245"/>
      <c r="E29" s="399"/>
      <c r="F29" s="408"/>
      <c r="G29" s="409"/>
      <c r="H29" s="410"/>
      <c r="I29" s="252" t="s">
        <v>15</v>
      </c>
      <c r="J29" s="273"/>
      <c r="K29" s="264"/>
      <c r="L29" s="373"/>
      <c r="M29" s="264"/>
      <c r="N29" s="264"/>
      <c r="O29" s="265"/>
      <c r="P29" s="250"/>
    </row>
    <row r="30" spans="1:16" ht="12" thickBot="1">
      <c r="A30" s="415"/>
      <c r="B30" s="415"/>
      <c r="C30" s="415"/>
      <c r="D30" s="267"/>
      <c r="E30" s="399"/>
      <c r="F30" s="408"/>
      <c r="G30" s="413"/>
      <c r="H30" s="411"/>
      <c r="I30" s="274" t="s">
        <v>16</v>
      </c>
      <c r="J30" s="275">
        <f>J26+J27+J28+J29</f>
        <v>123212</v>
      </c>
      <c r="K30" s="270">
        <f>K26+K27+K28+K29</f>
        <v>39708</v>
      </c>
      <c r="L30" s="374">
        <f>L26+L27+L28+L29</f>
        <v>13719</v>
      </c>
      <c r="M30" s="270">
        <f>K30</f>
        <v>39708</v>
      </c>
      <c r="N30" s="270">
        <f>J30+L30</f>
        <v>136931</v>
      </c>
      <c r="O30" s="271">
        <f>N30/H26</f>
        <v>0.840479990179229</v>
      </c>
      <c r="P30" s="250"/>
    </row>
    <row r="31" spans="1:16" ht="11.25">
      <c r="A31" s="404">
        <v>6</v>
      </c>
      <c r="B31" s="404">
        <v>600</v>
      </c>
      <c r="C31" s="404">
        <v>60095</v>
      </c>
      <c r="D31" s="245"/>
      <c r="E31" s="439" t="s">
        <v>22</v>
      </c>
      <c r="F31" s="419" t="s">
        <v>18</v>
      </c>
      <c r="G31" s="436">
        <v>2015</v>
      </c>
      <c r="H31" s="410">
        <v>520596</v>
      </c>
      <c r="I31" s="246" t="s">
        <v>12</v>
      </c>
      <c r="J31" s="247">
        <v>0</v>
      </c>
      <c r="K31" s="248">
        <v>0</v>
      </c>
      <c r="L31" s="375">
        <v>0</v>
      </c>
      <c r="M31" s="248">
        <f>K31</f>
        <v>0</v>
      </c>
      <c r="N31" s="248">
        <f>J31+L31</f>
        <v>0</v>
      </c>
      <c r="O31" s="249">
        <f>N31/H31</f>
        <v>0</v>
      </c>
      <c r="P31" s="250"/>
    </row>
    <row r="32" spans="1:16" ht="11.25">
      <c r="A32" s="398"/>
      <c r="B32" s="398"/>
      <c r="C32" s="398"/>
      <c r="D32" s="245"/>
      <c r="E32" s="440"/>
      <c r="F32" s="391"/>
      <c r="G32" s="437"/>
      <c r="H32" s="410"/>
      <c r="I32" s="252" t="s">
        <v>13</v>
      </c>
      <c r="J32" s="253"/>
      <c r="K32" s="254"/>
      <c r="L32" s="376"/>
      <c r="M32" s="254"/>
      <c r="N32" s="254"/>
      <c r="O32" s="255"/>
      <c r="P32" s="250"/>
    </row>
    <row r="33" spans="1:16" ht="11.25">
      <c r="A33" s="398"/>
      <c r="B33" s="398"/>
      <c r="C33" s="398"/>
      <c r="D33" s="245">
        <v>7</v>
      </c>
      <c r="E33" s="440"/>
      <c r="F33" s="391"/>
      <c r="G33" s="437">
        <v>2018</v>
      </c>
      <c r="H33" s="410"/>
      <c r="I33" s="252" t="s">
        <v>14</v>
      </c>
      <c r="J33" s="253">
        <v>0</v>
      </c>
      <c r="K33" s="254">
        <v>48338</v>
      </c>
      <c r="L33" s="376">
        <v>0</v>
      </c>
      <c r="M33" s="254">
        <f>K33</f>
        <v>48338</v>
      </c>
      <c r="N33" s="254">
        <f>J33+L33</f>
        <v>0</v>
      </c>
      <c r="O33" s="255">
        <f>N33/H31</f>
        <v>0</v>
      </c>
      <c r="P33" s="250"/>
    </row>
    <row r="34" spans="1:16" ht="11.25">
      <c r="A34" s="398"/>
      <c r="B34" s="398"/>
      <c r="C34" s="398"/>
      <c r="D34" s="245"/>
      <c r="E34" s="440"/>
      <c r="F34" s="391"/>
      <c r="G34" s="437"/>
      <c r="H34" s="410"/>
      <c r="I34" s="252" t="s">
        <v>15</v>
      </c>
      <c r="J34" s="253"/>
      <c r="K34" s="257"/>
      <c r="L34" s="376"/>
      <c r="M34" s="257"/>
      <c r="N34" s="257"/>
      <c r="O34" s="258"/>
      <c r="P34" s="250"/>
    </row>
    <row r="35" spans="1:16" ht="12" thickBot="1">
      <c r="A35" s="414"/>
      <c r="B35" s="414"/>
      <c r="C35" s="414"/>
      <c r="D35" s="245"/>
      <c r="E35" s="441"/>
      <c r="F35" s="407"/>
      <c r="G35" s="438"/>
      <c r="H35" s="411"/>
      <c r="I35" s="268" t="s">
        <v>16</v>
      </c>
      <c r="J35" s="269">
        <f>J31+J32+J33+J34</f>
        <v>0</v>
      </c>
      <c r="K35" s="270">
        <f>K31+K32+K33+K34</f>
        <v>48338</v>
      </c>
      <c r="L35" s="377">
        <f>L31+L32+L33+L34</f>
        <v>0</v>
      </c>
      <c r="M35" s="270">
        <f>K35</f>
        <v>48338</v>
      </c>
      <c r="N35" s="270">
        <f>J35+L35</f>
        <v>0</v>
      </c>
      <c r="O35" s="271">
        <f>N35/H31</f>
        <v>0</v>
      </c>
      <c r="P35" s="250"/>
    </row>
    <row r="36" spans="1:16" ht="12" thickBot="1">
      <c r="A36" s="414">
        <v>7</v>
      </c>
      <c r="B36" s="414">
        <v>710</v>
      </c>
      <c r="C36" s="414">
        <v>71095</v>
      </c>
      <c r="D36" s="243"/>
      <c r="E36" s="426" t="s">
        <v>23</v>
      </c>
      <c r="F36" s="407" t="s">
        <v>24</v>
      </c>
      <c r="G36" s="409">
        <v>2008</v>
      </c>
      <c r="H36" s="410">
        <v>12816776</v>
      </c>
      <c r="I36" s="278" t="s">
        <v>12</v>
      </c>
      <c r="J36" s="279"/>
      <c r="K36" s="280"/>
      <c r="L36" s="280"/>
      <c r="M36" s="248"/>
      <c r="N36" s="280"/>
      <c r="O36" s="281"/>
      <c r="P36" s="250"/>
    </row>
    <row r="37" spans="1:16" ht="12" thickBot="1">
      <c r="A37" s="415"/>
      <c r="B37" s="415"/>
      <c r="C37" s="415"/>
      <c r="D37" s="243"/>
      <c r="E37" s="424"/>
      <c r="F37" s="408"/>
      <c r="G37" s="409"/>
      <c r="H37" s="410"/>
      <c r="I37" s="252" t="s">
        <v>13</v>
      </c>
      <c r="J37" s="263"/>
      <c r="K37" s="264"/>
      <c r="L37" s="264"/>
      <c r="M37" s="254"/>
      <c r="N37" s="264"/>
      <c r="O37" s="265"/>
      <c r="P37" s="250"/>
    </row>
    <row r="38" spans="1:16" ht="12" thickBot="1">
      <c r="A38" s="415"/>
      <c r="B38" s="415"/>
      <c r="C38" s="415"/>
      <c r="D38" s="243"/>
      <c r="E38" s="424"/>
      <c r="F38" s="408"/>
      <c r="G38" s="412">
        <v>2015</v>
      </c>
      <c r="H38" s="410"/>
      <c r="I38" s="252" t="s">
        <v>14</v>
      </c>
      <c r="J38" s="263"/>
      <c r="K38" s="264"/>
      <c r="L38" s="264"/>
      <c r="M38" s="254"/>
      <c r="N38" s="264"/>
      <c r="O38" s="265"/>
      <c r="P38" s="250"/>
    </row>
    <row r="39" spans="1:16" ht="12" thickBot="1">
      <c r="A39" s="415"/>
      <c r="B39" s="415"/>
      <c r="C39" s="415"/>
      <c r="D39" s="243">
        <v>0</v>
      </c>
      <c r="E39" s="424"/>
      <c r="F39" s="408"/>
      <c r="G39" s="409"/>
      <c r="H39" s="410"/>
      <c r="I39" s="252" t="s">
        <v>25</v>
      </c>
      <c r="J39" s="263">
        <v>10024174</v>
      </c>
      <c r="K39" s="264">
        <v>2792602</v>
      </c>
      <c r="L39" s="373">
        <v>423430</v>
      </c>
      <c r="M39" s="254">
        <v>2792602</v>
      </c>
      <c r="N39" s="264">
        <f>J39+L39</f>
        <v>10447604</v>
      </c>
      <c r="O39" s="265">
        <f>N39/H36</f>
        <v>0.8151507056064645</v>
      </c>
      <c r="P39" s="250"/>
    </row>
    <row r="40" spans="1:16" ht="12" thickBot="1">
      <c r="A40" s="415"/>
      <c r="B40" s="415"/>
      <c r="C40" s="415"/>
      <c r="D40" s="243"/>
      <c r="E40" s="424"/>
      <c r="F40" s="408"/>
      <c r="G40" s="435"/>
      <c r="H40" s="411"/>
      <c r="I40" s="252" t="s">
        <v>16</v>
      </c>
      <c r="J40" s="256">
        <f>J36+J37+J38+J39</f>
        <v>10024174</v>
      </c>
      <c r="K40" s="257">
        <f>L36+L37+L38+K39</f>
        <v>2792602</v>
      </c>
      <c r="L40" s="374">
        <f>L36+L37+L38+L39</f>
        <v>423430</v>
      </c>
      <c r="M40" s="270">
        <f>K40</f>
        <v>2792602</v>
      </c>
      <c r="N40" s="257">
        <f>J40+L40</f>
        <v>10447604</v>
      </c>
      <c r="O40" s="258">
        <f>N40/H36</f>
        <v>0.8151507056064645</v>
      </c>
      <c r="P40" s="250"/>
    </row>
    <row r="41" spans="1:16" ht="12" thickBot="1">
      <c r="A41" s="415">
        <v>8</v>
      </c>
      <c r="B41" s="415">
        <v>710</v>
      </c>
      <c r="C41" s="415">
        <v>71095</v>
      </c>
      <c r="D41" s="243">
        <v>9</v>
      </c>
      <c r="E41" s="432" t="s">
        <v>26</v>
      </c>
      <c r="F41" s="408" t="s">
        <v>24</v>
      </c>
      <c r="G41" s="409">
        <v>2013</v>
      </c>
      <c r="H41" s="402">
        <v>1044497</v>
      </c>
      <c r="I41" s="246" t="s">
        <v>12</v>
      </c>
      <c r="J41" s="247">
        <v>187417</v>
      </c>
      <c r="K41" s="248">
        <v>73707</v>
      </c>
      <c r="L41" s="295">
        <v>60331</v>
      </c>
      <c r="M41" s="282">
        <f>K41</f>
        <v>73707</v>
      </c>
      <c r="N41" s="282">
        <f>J41+L41</f>
        <v>247748</v>
      </c>
      <c r="O41" s="249">
        <f>N41/H41</f>
        <v>0.23719359653498287</v>
      </c>
      <c r="P41" s="250"/>
    </row>
    <row r="42" spans="1:16" ht="18" customHeight="1" thickBot="1">
      <c r="A42" s="415"/>
      <c r="B42" s="415"/>
      <c r="C42" s="415"/>
      <c r="D42" s="243"/>
      <c r="E42" s="433"/>
      <c r="F42" s="408"/>
      <c r="G42" s="409"/>
      <c r="H42" s="410"/>
      <c r="I42" s="252" t="s">
        <v>13</v>
      </c>
      <c r="J42" s="253"/>
      <c r="K42" s="254"/>
      <c r="L42" s="264"/>
      <c r="M42" s="283"/>
      <c r="N42" s="283"/>
      <c r="O42" s="255"/>
      <c r="P42" s="250"/>
    </row>
    <row r="43" spans="1:16" ht="14.25" customHeight="1" thickBot="1">
      <c r="A43" s="415"/>
      <c r="B43" s="415"/>
      <c r="C43" s="415"/>
      <c r="D43" s="243">
        <v>7</v>
      </c>
      <c r="E43" s="433"/>
      <c r="F43" s="408"/>
      <c r="G43" s="412">
        <v>2015</v>
      </c>
      <c r="H43" s="410"/>
      <c r="I43" s="252" t="s">
        <v>14</v>
      </c>
      <c r="J43" s="253">
        <v>563372</v>
      </c>
      <c r="K43" s="254">
        <v>220001</v>
      </c>
      <c r="L43" s="264">
        <v>180991</v>
      </c>
      <c r="M43" s="283">
        <f>K43</f>
        <v>220001</v>
      </c>
      <c r="N43" s="283">
        <f>J43+L43</f>
        <v>744363</v>
      </c>
      <c r="O43" s="255">
        <f>N43/H41</f>
        <v>0.712652118675305</v>
      </c>
      <c r="P43" s="250"/>
    </row>
    <row r="44" spans="1:16" ht="12" thickBot="1">
      <c r="A44" s="415"/>
      <c r="B44" s="415"/>
      <c r="C44" s="415"/>
      <c r="D44" s="243"/>
      <c r="E44" s="433"/>
      <c r="F44" s="408"/>
      <c r="G44" s="409"/>
      <c r="H44" s="410"/>
      <c r="I44" s="252" t="s">
        <v>15</v>
      </c>
      <c r="J44" s="253"/>
      <c r="K44" s="254"/>
      <c r="L44" s="376"/>
      <c r="M44" s="283"/>
      <c r="N44" s="283"/>
      <c r="O44" s="255"/>
      <c r="P44" s="250"/>
    </row>
    <row r="45" spans="1:16" ht="24.75" customHeight="1" thickBot="1">
      <c r="A45" s="415"/>
      <c r="B45" s="415"/>
      <c r="C45" s="415"/>
      <c r="D45" s="277"/>
      <c r="E45" s="434"/>
      <c r="F45" s="408"/>
      <c r="G45" s="413"/>
      <c r="H45" s="411"/>
      <c r="I45" s="268" t="s">
        <v>16</v>
      </c>
      <c r="J45" s="284">
        <f>J41+J42+J43+J44</f>
        <v>750789</v>
      </c>
      <c r="K45" s="285">
        <f>K41+K42+K43+K44</f>
        <v>293708</v>
      </c>
      <c r="L45" s="374">
        <f>L41+L42+L43+L44</f>
        <v>241322</v>
      </c>
      <c r="M45" s="286">
        <f aca="true" t="shared" si="0" ref="M45:M51">K45</f>
        <v>293708</v>
      </c>
      <c r="N45" s="286">
        <f aca="true" t="shared" si="1" ref="N45:N51">J45+L45</f>
        <v>992111</v>
      </c>
      <c r="O45" s="287">
        <f>N45/H41</f>
        <v>0.9498457152102878</v>
      </c>
      <c r="P45" s="250"/>
    </row>
    <row r="46" spans="1:16" ht="11.25">
      <c r="A46" s="404">
        <v>9</v>
      </c>
      <c r="B46" s="404">
        <v>750</v>
      </c>
      <c r="C46" s="404">
        <v>75095</v>
      </c>
      <c r="D46" s="276">
        <v>6</v>
      </c>
      <c r="E46" s="432" t="s">
        <v>27</v>
      </c>
      <c r="F46" s="419" t="s">
        <v>28</v>
      </c>
      <c r="G46" s="401">
        <v>2014</v>
      </c>
      <c r="H46" s="402">
        <v>2597212</v>
      </c>
      <c r="I46" s="246" t="s">
        <v>12</v>
      </c>
      <c r="J46" s="247">
        <v>63063</v>
      </c>
      <c r="K46" s="248">
        <v>161502</v>
      </c>
      <c r="L46" s="372">
        <v>29431</v>
      </c>
      <c r="M46" s="248">
        <f t="shared" si="0"/>
        <v>161502</v>
      </c>
      <c r="N46" s="248">
        <f t="shared" si="1"/>
        <v>92494</v>
      </c>
      <c r="O46" s="249">
        <f>N46/H46</f>
        <v>0.03561280326750377</v>
      </c>
      <c r="P46" s="250"/>
    </row>
    <row r="47" spans="1:16" ht="11.25">
      <c r="A47" s="398"/>
      <c r="B47" s="398"/>
      <c r="C47" s="398"/>
      <c r="D47" s="243">
        <v>6</v>
      </c>
      <c r="E47" s="433"/>
      <c r="F47" s="391"/>
      <c r="G47" s="409"/>
      <c r="H47" s="410"/>
      <c r="I47" s="252" t="s">
        <v>13</v>
      </c>
      <c r="J47" s="253">
        <v>60751</v>
      </c>
      <c r="K47" s="254">
        <v>155579</v>
      </c>
      <c r="L47" s="373">
        <v>28352</v>
      </c>
      <c r="M47" s="254">
        <f t="shared" si="0"/>
        <v>155579</v>
      </c>
      <c r="N47" s="254">
        <f t="shared" si="1"/>
        <v>89103</v>
      </c>
      <c r="O47" s="255">
        <f>N47/H46</f>
        <v>0.03430717246031514</v>
      </c>
      <c r="P47" s="250"/>
    </row>
    <row r="48" spans="1:16" ht="11.25">
      <c r="A48" s="398"/>
      <c r="B48" s="398"/>
      <c r="C48" s="398"/>
      <c r="D48" s="243">
        <v>7</v>
      </c>
      <c r="E48" s="433"/>
      <c r="F48" s="391"/>
      <c r="G48" s="412">
        <v>2016</v>
      </c>
      <c r="H48" s="410"/>
      <c r="I48" s="252" t="s">
        <v>14</v>
      </c>
      <c r="J48" s="253">
        <v>296599</v>
      </c>
      <c r="K48" s="254">
        <v>759602</v>
      </c>
      <c r="L48" s="373">
        <v>138416</v>
      </c>
      <c r="M48" s="254">
        <f t="shared" si="0"/>
        <v>759602</v>
      </c>
      <c r="N48" s="254">
        <f t="shared" si="1"/>
        <v>435015</v>
      </c>
      <c r="O48" s="255">
        <f>N48/H46</f>
        <v>0.16749306564115674</v>
      </c>
      <c r="P48" s="250"/>
    </row>
    <row r="49" spans="1:16" ht="11.25">
      <c r="A49" s="398"/>
      <c r="B49" s="398"/>
      <c r="C49" s="398"/>
      <c r="D49" s="243">
        <v>0</v>
      </c>
      <c r="E49" s="433"/>
      <c r="F49" s="391"/>
      <c r="G49" s="409"/>
      <c r="H49" s="410"/>
      <c r="I49" s="252" t="s">
        <v>15</v>
      </c>
      <c r="J49" s="253">
        <v>11567</v>
      </c>
      <c r="K49" s="254">
        <v>23063</v>
      </c>
      <c r="L49" s="373">
        <v>15706</v>
      </c>
      <c r="M49" s="254">
        <f t="shared" si="0"/>
        <v>23063</v>
      </c>
      <c r="N49" s="254">
        <f t="shared" si="1"/>
        <v>27273</v>
      </c>
      <c r="O49" s="255">
        <f>N49/H46</f>
        <v>0.010500875554248171</v>
      </c>
      <c r="P49" s="250"/>
    </row>
    <row r="50" spans="1:16" ht="24.75" customHeight="1" thickBot="1">
      <c r="A50" s="414"/>
      <c r="B50" s="414"/>
      <c r="C50" s="414"/>
      <c r="D50" s="277"/>
      <c r="E50" s="434"/>
      <c r="F50" s="407"/>
      <c r="G50" s="413"/>
      <c r="H50" s="411"/>
      <c r="I50" s="268" t="s">
        <v>16</v>
      </c>
      <c r="J50" s="269">
        <f>J46+J47+J48+J49</f>
        <v>431980</v>
      </c>
      <c r="K50" s="270">
        <f>K46+K47+K48+K49</f>
        <v>1099746</v>
      </c>
      <c r="L50" s="374">
        <f>L46+L47+L48+L49</f>
        <v>211905</v>
      </c>
      <c r="M50" s="270">
        <f t="shared" si="0"/>
        <v>1099746</v>
      </c>
      <c r="N50" s="270">
        <f t="shared" si="1"/>
        <v>643885</v>
      </c>
      <c r="O50" s="271">
        <f>N50/H46</f>
        <v>0.24791391692322381</v>
      </c>
      <c r="P50" s="250"/>
    </row>
    <row r="51" spans="1:23" ht="11.25">
      <c r="A51" s="404">
        <v>10</v>
      </c>
      <c r="B51" s="404">
        <v>750</v>
      </c>
      <c r="C51" s="404">
        <v>75095</v>
      </c>
      <c r="D51" s="276">
        <v>2</v>
      </c>
      <c r="E51" s="432" t="s">
        <v>29</v>
      </c>
      <c r="F51" s="419" t="s">
        <v>28</v>
      </c>
      <c r="G51" s="401">
        <v>2012</v>
      </c>
      <c r="H51" s="402">
        <v>251063</v>
      </c>
      <c r="I51" s="246" t="s">
        <v>12</v>
      </c>
      <c r="J51" s="247">
        <v>19984</v>
      </c>
      <c r="K51" s="248">
        <v>5127</v>
      </c>
      <c r="L51" s="375">
        <v>0</v>
      </c>
      <c r="M51" s="247">
        <f t="shared" si="0"/>
        <v>5127</v>
      </c>
      <c r="N51" s="248">
        <f t="shared" si="1"/>
        <v>19984</v>
      </c>
      <c r="O51" s="249">
        <f>N51/H51</f>
        <v>0.07959755121224553</v>
      </c>
      <c r="P51" s="250"/>
      <c r="Q51" s="288"/>
      <c r="R51" s="288"/>
      <c r="S51" s="288"/>
      <c r="T51" s="288"/>
      <c r="U51" s="288"/>
      <c r="V51" s="288"/>
      <c r="W51" s="431"/>
    </row>
    <row r="52" spans="1:23" ht="11.25">
      <c r="A52" s="398"/>
      <c r="B52" s="398"/>
      <c r="C52" s="398"/>
      <c r="D52" s="243"/>
      <c r="E52" s="433"/>
      <c r="F52" s="391"/>
      <c r="G52" s="430"/>
      <c r="H52" s="410"/>
      <c r="I52" s="252" t="s">
        <v>13</v>
      </c>
      <c r="J52" s="289"/>
      <c r="K52" s="290"/>
      <c r="L52" s="376"/>
      <c r="M52" s="289"/>
      <c r="N52" s="290"/>
      <c r="O52" s="291"/>
      <c r="P52" s="250"/>
      <c r="Q52" s="288"/>
      <c r="R52" s="288"/>
      <c r="S52" s="288"/>
      <c r="T52" s="288"/>
      <c r="U52" s="288"/>
      <c r="V52" s="288"/>
      <c r="W52" s="431"/>
    </row>
    <row r="53" spans="1:23" ht="24.75" customHeight="1">
      <c r="A53" s="398"/>
      <c r="B53" s="398"/>
      <c r="C53" s="398"/>
      <c r="D53" s="243">
        <v>1</v>
      </c>
      <c r="E53" s="433"/>
      <c r="F53" s="391"/>
      <c r="G53" s="409">
        <v>2015</v>
      </c>
      <c r="H53" s="410"/>
      <c r="I53" s="252" t="s">
        <v>14</v>
      </c>
      <c r="J53" s="289">
        <v>179822</v>
      </c>
      <c r="K53" s="290">
        <v>46130</v>
      </c>
      <c r="L53" s="376">
        <v>0</v>
      </c>
      <c r="M53" s="289">
        <f>K53</f>
        <v>46130</v>
      </c>
      <c r="N53" s="290">
        <f>J53+L53</f>
        <v>179822</v>
      </c>
      <c r="O53" s="291">
        <f>N53/H51</f>
        <v>0.7162425367338079</v>
      </c>
      <c r="P53" s="250"/>
      <c r="Q53" s="288"/>
      <c r="R53" s="288"/>
      <c r="S53" s="288"/>
      <c r="T53" s="288"/>
      <c r="U53" s="288"/>
      <c r="V53" s="288"/>
      <c r="W53" s="431"/>
    </row>
    <row r="54" spans="1:23" ht="24.75" customHeight="1">
      <c r="A54" s="398"/>
      <c r="B54" s="398"/>
      <c r="C54" s="398"/>
      <c r="D54" s="243"/>
      <c r="E54" s="433"/>
      <c r="F54" s="391"/>
      <c r="G54" s="409"/>
      <c r="H54" s="410"/>
      <c r="I54" s="252" t="s">
        <v>15</v>
      </c>
      <c r="J54" s="289"/>
      <c r="K54" s="290"/>
      <c r="L54" s="376"/>
      <c r="M54" s="289"/>
      <c r="N54" s="290"/>
      <c r="O54" s="291"/>
      <c r="P54" s="250"/>
      <c r="Q54" s="288"/>
      <c r="R54" s="288"/>
      <c r="S54" s="288"/>
      <c r="T54" s="288"/>
      <c r="U54" s="288"/>
      <c r="V54" s="288"/>
      <c r="W54" s="431"/>
    </row>
    <row r="55" spans="1:23" ht="24.75" customHeight="1" thickBot="1">
      <c r="A55" s="414"/>
      <c r="B55" s="414"/>
      <c r="C55" s="414"/>
      <c r="D55" s="277"/>
      <c r="E55" s="434"/>
      <c r="F55" s="407"/>
      <c r="G55" s="413"/>
      <c r="H55" s="411"/>
      <c r="I55" s="268" t="s">
        <v>16</v>
      </c>
      <c r="J55" s="292">
        <f>J51+J52+J53+J54</f>
        <v>199806</v>
      </c>
      <c r="K55" s="292">
        <f>K51+K52+K53+K54</f>
        <v>51257</v>
      </c>
      <c r="L55" s="377">
        <f>L51+L52+L53+L54</f>
        <v>0</v>
      </c>
      <c r="M55" s="292">
        <f>K55</f>
        <v>51257</v>
      </c>
      <c r="N55" s="292">
        <f>J55+L55</f>
        <v>199806</v>
      </c>
      <c r="O55" s="293">
        <f>N55/H51</f>
        <v>0.7958400879460534</v>
      </c>
      <c r="P55" s="250"/>
      <c r="Q55" s="8"/>
      <c r="R55" s="8"/>
      <c r="S55" s="8"/>
      <c r="T55" s="8"/>
      <c r="U55" s="8"/>
      <c r="V55" s="8"/>
      <c r="W55" s="431"/>
    </row>
    <row r="56" spans="1:16" ht="12" thickBot="1">
      <c r="A56" s="415">
        <v>11</v>
      </c>
      <c r="B56" s="427">
        <v>750</v>
      </c>
      <c r="C56" s="427">
        <v>75023</v>
      </c>
      <c r="D56" s="239">
        <v>9</v>
      </c>
      <c r="E56" s="425" t="s">
        <v>30</v>
      </c>
      <c r="F56" s="408" t="s">
        <v>31</v>
      </c>
      <c r="G56" s="401">
        <v>2010</v>
      </c>
      <c r="H56" s="402">
        <v>9014974</v>
      </c>
      <c r="I56" s="246" t="s">
        <v>12</v>
      </c>
      <c r="J56" s="260">
        <v>1889745</v>
      </c>
      <c r="K56" s="261">
        <v>319168</v>
      </c>
      <c r="L56" s="372">
        <v>279431</v>
      </c>
      <c r="M56" s="261">
        <f>K56</f>
        <v>319168</v>
      </c>
      <c r="N56" s="261">
        <f>J56+L56</f>
        <v>2169176</v>
      </c>
      <c r="O56" s="262">
        <f>N56/H56</f>
        <v>0.240619218646665</v>
      </c>
      <c r="P56" s="250"/>
    </row>
    <row r="57" spans="1:16" ht="12" thickBot="1">
      <c r="A57" s="415"/>
      <c r="B57" s="427"/>
      <c r="C57" s="427"/>
      <c r="D57" s="251"/>
      <c r="E57" s="428"/>
      <c r="F57" s="408"/>
      <c r="G57" s="409"/>
      <c r="H57" s="410"/>
      <c r="I57" s="252" t="s">
        <v>13</v>
      </c>
      <c r="J57" s="263"/>
      <c r="K57" s="264"/>
      <c r="L57" s="373"/>
      <c r="M57" s="264"/>
      <c r="N57" s="264"/>
      <c r="O57" s="265"/>
      <c r="P57" s="250"/>
    </row>
    <row r="58" spans="1:16" ht="12" thickBot="1">
      <c r="A58" s="415"/>
      <c r="B58" s="427"/>
      <c r="C58" s="427"/>
      <c r="D58" s="251">
        <v>7</v>
      </c>
      <c r="E58" s="428"/>
      <c r="F58" s="408"/>
      <c r="G58" s="412">
        <v>2015</v>
      </c>
      <c r="H58" s="410"/>
      <c r="I58" s="252" t="s">
        <v>14</v>
      </c>
      <c r="J58" s="263">
        <v>5669187</v>
      </c>
      <c r="K58" s="264">
        <v>957504</v>
      </c>
      <c r="L58" s="373">
        <v>838293</v>
      </c>
      <c r="M58" s="264">
        <f>K58</f>
        <v>957504</v>
      </c>
      <c r="N58" s="264">
        <f>J58+L58</f>
        <v>6507480</v>
      </c>
      <c r="O58" s="265">
        <f>N58/H56</f>
        <v>0.7218523314654041</v>
      </c>
      <c r="P58" s="250"/>
    </row>
    <row r="59" spans="1:16" ht="12" thickBot="1">
      <c r="A59" s="415"/>
      <c r="B59" s="429">
        <v>801</v>
      </c>
      <c r="C59" s="429">
        <v>80195</v>
      </c>
      <c r="D59" s="251">
        <v>0</v>
      </c>
      <c r="E59" s="428"/>
      <c r="F59" s="408"/>
      <c r="G59" s="409"/>
      <c r="H59" s="410"/>
      <c r="I59" s="252" t="s">
        <v>15</v>
      </c>
      <c r="J59" s="263">
        <v>179370</v>
      </c>
      <c r="K59" s="264">
        <v>0</v>
      </c>
      <c r="L59" s="373">
        <v>0</v>
      </c>
      <c r="M59" s="264">
        <f>K59</f>
        <v>0</v>
      </c>
      <c r="N59" s="264">
        <f>J59+L59</f>
        <v>179370</v>
      </c>
      <c r="O59" s="265">
        <f>N59/H56</f>
        <v>0.01989689598661072</v>
      </c>
      <c r="P59" s="250"/>
    </row>
    <row r="60" spans="1:16" ht="12" thickBot="1">
      <c r="A60" s="415"/>
      <c r="B60" s="429"/>
      <c r="C60" s="429"/>
      <c r="D60" s="240"/>
      <c r="E60" s="426"/>
      <c r="F60" s="408"/>
      <c r="G60" s="413"/>
      <c r="H60" s="411"/>
      <c r="I60" s="268" t="s">
        <v>16</v>
      </c>
      <c r="J60" s="269">
        <f>J56+J57+J58+J59</f>
        <v>7738302</v>
      </c>
      <c r="K60" s="270">
        <f>K56+K57+K58+K59</f>
        <v>1276672</v>
      </c>
      <c r="L60" s="374">
        <f>L56+L57+L58+L59</f>
        <v>1117724</v>
      </c>
      <c r="M60" s="270">
        <f>K60</f>
        <v>1276672</v>
      </c>
      <c r="N60" s="270">
        <f>J60+L60</f>
        <v>8856026</v>
      </c>
      <c r="O60" s="271">
        <f>N60/H56</f>
        <v>0.9823684460986798</v>
      </c>
      <c r="P60" s="250"/>
    </row>
    <row r="61" spans="1:16" ht="12" thickBot="1">
      <c r="A61" s="414">
        <v>12</v>
      </c>
      <c r="B61" s="414">
        <v>801</v>
      </c>
      <c r="C61" s="414">
        <v>80110</v>
      </c>
      <c r="D61" s="243"/>
      <c r="E61" s="426" t="s">
        <v>32</v>
      </c>
      <c r="F61" s="407" t="s">
        <v>33</v>
      </c>
      <c r="G61" s="409">
        <v>2013</v>
      </c>
      <c r="H61" s="410">
        <v>81880</v>
      </c>
      <c r="I61" s="278" t="s">
        <v>12</v>
      </c>
      <c r="J61" s="294"/>
      <c r="K61" s="295"/>
      <c r="L61" s="295"/>
      <c r="M61" s="295"/>
      <c r="N61" s="295"/>
      <c r="O61" s="296"/>
      <c r="P61" s="250"/>
    </row>
    <row r="62" spans="1:16" ht="12" thickBot="1">
      <c r="A62" s="415"/>
      <c r="B62" s="415"/>
      <c r="C62" s="415"/>
      <c r="D62" s="243"/>
      <c r="E62" s="424"/>
      <c r="F62" s="408"/>
      <c r="G62" s="409"/>
      <c r="H62" s="410"/>
      <c r="I62" s="252" t="s">
        <v>13</v>
      </c>
      <c r="J62" s="263"/>
      <c r="K62" s="264"/>
      <c r="L62" s="264"/>
      <c r="M62" s="264"/>
      <c r="N62" s="264"/>
      <c r="O62" s="265"/>
      <c r="P62" s="250"/>
    </row>
    <row r="63" spans="1:16" ht="12" thickBot="1">
      <c r="A63" s="415"/>
      <c r="B63" s="415"/>
      <c r="C63" s="415"/>
      <c r="D63" s="243">
        <v>1</v>
      </c>
      <c r="E63" s="424"/>
      <c r="F63" s="408"/>
      <c r="G63" s="412">
        <v>2015</v>
      </c>
      <c r="H63" s="410"/>
      <c r="I63" s="252" t="s">
        <v>14</v>
      </c>
      <c r="J63" s="263">
        <v>43927</v>
      </c>
      <c r="K63" s="264">
        <v>37953</v>
      </c>
      <c r="L63" s="373">
        <v>37079</v>
      </c>
      <c r="M63" s="264">
        <f>K63</f>
        <v>37953</v>
      </c>
      <c r="N63" s="264">
        <f>J63+L63</f>
        <v>81006</v>
      </c>
      <c r="O63" s="265">
        <f>N63/H61</f>
        <v>0.9893258426966293</v>
      </c>
      <c r="P63" s="250"/>
    </row>
    <row r="64" spans="1:16" ht="12" thickBot="1">
      <c r="A64" s="415"/>
      <c r="B64" s="415"/>
      <c r="C64" s="415"/>
      <c r="D64" s="243"/>
      <c r="E64" s="424"/>
      <c r="F64" s="408"/>
      <c r="G64" s="409"/>
      <c r="H64" s="410"/>
      <c r="I64" s="252" t="s">
        <v>15</v>
      </c>
      <c r="J64" s="263"/>
      <c r="K64" s="264"/>
      <c r="L64" s="376"/>
      <c r="M64" s="264"/>
      <c r="N64" s="264"/>
      <c r="O64" s="265"/>
      <c r="P64" s="250"/>
    </row>
    <row r="65" spans="1:16" ht="12" thickBot="1">
      <c r="A65" s="415"/>
      <c r="B65" s="415"/>
      <c r="C65" s="415"/>
      <c r="D65" s="277"/>
      <c r="E65" s="424"/>
      <c r="F65" s="408"/>
      <c r="G65" s="413"/>
      <c r="H65" s="411"/>
      <c r="I65" s="268" t="s">
        <v>16</v>
      </c>
      <c r="J65" s="269">
        <f>J61+J62+J63+J64</f>
        <v>43927</v>
      </c>
      <c r="K65" s="270">
        <f>L61+L62+K63+K64</f>
        <v>37953</v>
      </c>
      <c r="L65" s="374">
        <f>L61+L62+L63+L64</f>
        <v>37079</v>
      </c>
      <c r="M65" s="270">
        <f>K65</f>
        <v>37953</v>
      </c>
      <c r="N65" s="270">
        <f>J65+L65</f>
        <v>81006</v>
      </c>
      <c r="O65" s="271">
        <f>N65/H61</f>
        <v>0.9893258426966293</v>
      </c>
      <c r="P65" s="250"/>
    </row>
    <row r="66" spans="1:16" ht="12" thickBot="1">
      <c r="A66" s="404">
        <v>13</v>
      </c>
      <c r="B66" s="404">
        <v>801</v>
      </c>
      <c r="C66" s="404">
        <v>80110</v>
      </c>
      <c r="D66" s="276"/>
      <c r="E66" s="424" t="s">
        <v>34</v>
      </c>
      <c r="F66" s="419" t="s">
        <v>35</v>
      </c>
      <c r="G66" s="401">
        <v>2013</v>
      </c>
      <c r="H66" s="402">
        <v>83602</v>
      </c>
      <c r="I66" s="246" t="s">
        <v>12</v>
      </c>
      <c r="J66" s="247"/>
      <c r="K66" s="248"/>
      <c r="L66" s="248"/>
      <c r="M66" s="248"/>
      <c r="N66" s="248"/>
      <c r="O66" s="249"/>
      <c r="P66" s="250"/>
    </row>
    <row r="67" spans="1:16" ht="12" thickBot="1">
      <c r="A67" s="398"/>
      <c r="B67" s="398"/>
      <c r="C67" s="398"/>
      <c r="D67" s="243"/>
      <c r="E67" s="424"/>
      <c r="F67" s="391"/>
      <c r="G67" s="409"/>
      <c r="H67" s="410"/>
      <c r="I67" s="252" t="s">
        <v>13</v>
      </c>
      <c r="J67" s="253"/>
      <c r="K67" s="254"/>
      <c r="L67" s="254"/>
      <c r="M67" s="254"/>
      <c r="N67" s="254"/>
      <c r="O67" s="255"/>
      <c r="P67" s="250"/>
    </row>
    <row r="68" spans="1:16" ht="12" thickBot="1">
      <c r="A68" s="398"/>
      <c r="B68" s="398"/>
      <c r="C68" s="398"/>
      <c r="D68" s="243">
        <v>1</v>
      </c>
      <c r="E68" s="424"/>
      <c r="F68" s="391"/>
      <c r="G68" s="412">
        <v>2015</v>
      </c>
      <c r="H68" s="410"/>
      <c r="I68" s="252" t="s">
        <v>14</v>
      </c>
      <c r="J68" s="253">
        <v>48034</v>
      </c>
      <c r="K68" s="254">
        <v>35568</v>
      </c>
      <c r="L68" s="254">
        <v>34693</v>
      </c>
      <c r="M68" s="254">
        <f>K68</f>
        <v>35568</v>
      </c>
      <c r="N68" s="254">
        <f>J68+L68</f>
        <v>82727</v>
      </c>
      <c r="O68" s="255">
        <f>N68/H66</f>
        <v>0.9895337432118849</v>
      </c>
      <c r="P68" s="250"/>
    </row>
    <row r="69" spans="1:16" ht="12" thickBot="1">
      <c r="A69" s="398"/>
      <c r="B69" s="398"/>
      <c r="C69" s="398"/>
      <c r="D69" s="243"/>
      <c r="E69" s="424"/>
      <c r="F69" s="391"/>
      <c r="G69" s="409"/>
      <c r="H69" s="410"/>
      <c r="I69" s="252" t="s">
        <v>15</v>
      </c>
      <c r="J69" s="253"/>
      <c r="K69" s="254"/>
      <c r="L69" s="254"/>
      <c r="M69" s="254"/>
      <c r="N69" s="254"/>
      <c r="O69" s="255"/>
      <c r="P69" s="250"/>
    </row>
    <row r="70" spans="1:16" ht="12" thickBot="1">
      <c r="A70" s="398"/>
      <c r="B70" s="398"/>
      <c r="C70" s="398"/>
      <c r="D70" s="243"/>
      <c r="E70" s="425"/>
      <c r="F70" s="391"/>
      <c r="G70" s="409"/>
      <c r="H70" s="410"/>
      <c r="I70" s="274" t="s">
        <v>16</v>
      </c>
      <c r="J70" s="297">
        <f>J66+J67+J68+J69</f>
        <v>48034</v>
      </c>
      <c r="K70" s="298">
        <f>K66+K67+K68+K69</f>
        <v>35568</v>
      </c>
      <c r="L70" s="298">
        <f>L66+L67+L68+L69</f>
        <v>34693</v>
      </c>
      <c r="M70" s="298">
        <f>K70</f>
        <v>35568</v>
      </c>
      <c r="N70" s="298">
        <f>J70+L70</f>
        <v>82727</v>
      </c>
      <c r="O70" s="299">
        <f>N70/H66</f>
        <v>0.9895337432118849</v>
      </c>
      <c r="P70" s="250"/>
    </row>
    <row r="71" spans="1:16" ht="12" thickBot="1">
      <c r="A71" s="415">
        <v>14</v>
      </c>
      <c r="B71" s="415">
        <v>801</v>
      </c>
      <c r="C71" s="415">
        <v>80111</v>
      </c>
      <c r="D71" s="276"/>
      <c r="E71" s="423" t="s">
        <v>36</v>
      </c>
      <c r="F71" s="408" t="s">
        <v>37</v>
      </c>
      <c r="G71" s="401">
        <v>2013</v>
      </c>
      <c r="H71" s="402">
        <f>82630</f>
        <v>82630</v>
      </c>
      <c r="I71" s="246" t="s">
        <v>12</v>
      </c>
      <c r="J71" s="300"/>
      <c r="K71" s="301"/>
      <c r="L71" s="301"/>
      <c r="M71" s="302"/>
      <c r="N71" s="302"/>
      <c r="O71" s="303"/>
      <c r="P71" s="250"/>
    </row>
    <row r="72" spans="1:16" ht="12" thickBot="1">
      <c r="A72" s="415"/>
      <c r="B72" s="415"/>
      <c r="C72" s="415"/>
      <c r="D72" s="243"/>
      <c r="E72" s="423"/>
      <c r="F72" s="408"/>
      <c r="G72" s="409"/>
      <c r="H72" s="410"/>
      <c r="I72" s="252" t="s">
        <v>13</v>
      </c>
      <c r="J72" s="253"/>
      <c r="K72" s="254"/>
      <c r="L72" s="254"/>
      <c r="M72" s="283"/>
      <c r="N72" s="283"/>
      <c r="O72" s="255"/>
      <c r="P72" s="250"/>
    </row>
    <row r="73" spans="1:16" ht="12" thickBot="1">
      <c r="A73" s="415"/>
      <c r="B73" s="415"/>
      <c r="C73" s="415"/>
      <c r="D73" s="243">
        <v>1</v>
      </c>
      <c r="E73" s="423"/>
      <c r="F73" s="408"/>
      <c r="G73" s="412">
        <v>2015</v>
      </c>
      <c r="H73" s="410"/>
      <c r="I73" s="252" t="s">
        <v>14</v>
      </c>
      <c r="J73" s="253">
        <v>31631</v>
      </c>
      <c r="K73" s="254">
        <v>50999</v>
      </c>
      <c r="L73" s="254">
        <v>50716</v>
      </c>
      <c r="M73" s="283">
        <f>K73</f>
        <v>50999</v>
      </c>
      <c r="N73" s="283">
        <f>J73+L73</f>
        <v>82347</v>
      </c>
      <c r="O73" s="255">
        <f>N73/H71</f>
        <v>0.9965750937916011</v>
      </c>
      <c r="P73" s="250"/>
    </row>
    <row r="74" spans="1:16" ht="12" thickBot="1">
      <c r="A74" s="415"/>
      <c r="B74" s="415"/>
      <c r="C74" s="415"/>
      <c r="D74" s="243"/>
      <c r="E74" s="423"/>
      <c r="F74" s="408"/>
      <c r="G74" s="409"/>
      <c r="H74" s="410"/>
      <c r="I74" s="252" t="s">
        <v>15</v>
      </c>
      <c r="J74" s="253"/>
      <c r="K74" s="254"/>
      <c r="L74" s="254"/>
      <c r="M74" s="283"/>
      <c r="N74" s="283"/>
      <c r="O74" s="255"/>
      <c r="P74" s="250"/>
    </row>
    <row r="75" spans="1:16" ht="12" thickBot="1">
      <c r="A75" s="415"/>
      <c r="B75" s="415"/>
      <c r="C75" s="415"/>
      <c r="D75" s="277"/>
      <c r="E75" s="423"/>
      <c r="F75" s="408"/>
      <c r="G75" s="413"/>
      <c r="H75" s="411"/>
      <c r="I75" s="268" t="s">
        <v>16</v>
      </c>
      <c r="J75" s="269">
        <f>J71+J72+J73+J74</f>
        <v>31631</v>
      </c>
      <c r="K75" s="270">
        <f>K71+K72+K73+K74</f>
        <v>50999</v>
      </c>
      <c r="L75" s="270">
        <f>L71+L72+L73+L74</f>
        <v>50716</v>
      </c>
      <c r="M75" s="304">
        <f>K75</f>
        <v>50999</v>
      </c>
      <c r="N75" s="304">
        <f>J75+L75</f>
        <v>82347</v>
      </c>
      <c r="O75" s="271">
        <f>N75/H71</f>
        <v>0.9965750937916011</v>
      </c>
      <c r="P75" s="250"/>
    </row>
    <row r="76" spans="1:16" ht="12" thickBot="1">
      <c r="A76" s="398">
        <v>15</v>
      </c>
      <c r="B76" s="390">
        <v>801</v>
      </c>
      <c r="C76" s="390">
        <v>80110</v>
      </c>
      <c r="D76" s="178"/>
      <c r="E76" s="422" t="s">
        <v>36</v>
      </c>
      <c r="F76" s="389" t="s">
        <v>38</v>
      </c>
      <c r="G76" s="395">
        <v>2013</v>
      </c>
      <c r="H76" s="410">
        <v>83200</v>
      </c>
      <c r="I76" s="278" t="s">
        <v>12</v>
      </c>
      <c r="J76" s="305"/>
      <c r="K76" s="306"/>
      <c r="L76" s="306"/>
      <c r="M76" s="307"/>
      <c r="N76" s="307"/>
      <c r="O76" s="308"/>
      <c r="P76" s="250"/>
    </row>
    <row r="77" spans="1:16" ht="12" thickBot="1">
      <c r="A77" s="398"/>
      <c r="B77" s="387"/>
      <c r="C77" s="387"/>
      <c r="D77" s="178"/>
      <c r="E77" s="388"/>
      <c r="F77" s="394"/>
      <c r="G77" s="395"/>
      <c r="H77" s="410"/>
      <c r="I77" s="252" t="s">
        <v>13</v>
      </c>
      <c r="J77" s="309"/>
      <c r="K77" s="310"/>
      <c r="L77" s="310"/>
      <c r="M77" s="311"/>
      <c r="N77" s="311"/>
      <c r="O77" s="312"/>
      <c r="P77" s="250"/>
    </row>
    <row r="78" spans="1:16" ht="12" thickBot="1">
      <c r="A78" s="398"/>
      <c r="B78" s="387"/>
      <c r="C78" s="387"/>
      <c r="D78" s="178">
        <v>1</v>
      </c>
      <c r="E78" s="388"/>
      <c r="F78" s="394"/>
      <c r="G78" s="396">
        <v>2015</v>
      </c>
      <c r="H78" s="410"/>
      <c r="I78" s="252" t="s">
        <v>14</v>
      </c>
      <c r="J78" s="309">
        <v>58298</v>
      </c>
      <c r="K78" s="310">
        <v>24902</v>
      </c>
      <c r="L78" s="310">
        <v>24901</v>
      </c>
      <c r="M78" s="311">
        <f>K78</f>
        <v>24902</v>
      </c>
      <c r="N78" s="311">
        <f>J78+L78</f>
        <v>83199</v>
      </c>
      <c r="O78" s="312">
        <f>N78/H76</f>
        <v>0.9999879807692308</v>
      </c>
      <c r="P78" s="250"/>
    </row>
    <row r="79" spans="1:16" ht="12" thickBot="1">
      <c r="A79" s="398"/>
      <c r="B79" s="387"/>
      <c r="C79" s="387"/>
      <c r="D79" s="178"/>
      <c r="E79" s="388"/>
      <c r="F79" s="394"/>
      <c r="G79" s="395"/>
      <c r="H79" s="410"/>
      <c r="I79" s="252" t="s">
        <v>15</v>
      </c>
      <c r="J79" s="309"/>
      <c r="K79" s="310"/>
      <c r="L79" s="310"/>
      <c r="M79" s="311"/>
      <c r="N79" s="311"/>
      <c r="O79" s="312"/>
      <c r="P79" s="250"/>
    </row>
    <row r="80" spans="1:16" ht="12" thickBot="1">
      <c r="A80" s="414"/>
      <c r="B80" s="387"/>
      <c r="C80" s="387"/>
      <c r="D80" s="244"/>
      <c r="E80" s="388"/>
      <c r="F80" s="394"/>
      <c r="G80" s="392"/>
      <c r="H80" s="411"/>
      <c r="I80" s="268" t="s">
        <v>16</v>
      </c>
      <c r="J80" s="313">
        <f>J76+J77+J78+J79</f>
        <v>58298</v>
      </c>
      <c r="K80" s="314">
        <f>K76+K77+K78+K79</f>
        <v>24902</v>
      </c>
      <c r="L80" s="314">
        <f>L76+L77+L78+L79</f>
        <v>24901</v>
      </c>
      <c r="M80" s="315">
        <f>K80</f>
        <v>24902</v>
      </c>
      <c r="N80" s="315">
        <f>J80+L80</f>
        <v>83199</v>
      </c>
      <c r="O80" s="316">
        <f>N80/H76</f>
        <v>0.9999879807692308</v>
      </c>
      <c r="P80" s="250"/>
    </row>
    <row r="81" spans="1:16" ht="12" thickBot="1">
      <c r="A81" s="414">
        <v>16</v>
      </c>
      <c r="B81" s="390">
        <v>801</v>
      </c>
      <c r="C81" s="390">
        <v>80130</v>
      </c>
      <c r="D81" s="178"/>
      <c r="E81" s="422" t="s">
        <v>36</v>
      </c>
      <c r="F81" s="389" t="s">
        <v>39</v>
      </c>
      <c r="G81" s="395">
        <v>2013</v>
      </c>
      <c r="H81" s="410">
        <v>81326</v>
      </c>
      <c r="I81" s="278" t="s">
        <v>12</v>
      </c>
      <c r="J81" s="305"/>
      <c r="K81" s="306"/>
      <c r="L81" s="306"/>
      <c r="M81" s="307"/>
      <c r="N81" s="307"/>
      <c r="O81" s="308"/>
      <c r="P81" s="250"/>
    </row>
    <row r="82" spans="1:16" ht="12" thickBot="1">
      <c r="A82" s="415"/>
      <c r="B82" s="387"/>
      <c r="C82" s="387"/>
      <c r="D82" s="178"/>
      <c r="E82" s="388"/>
      <c r="F82" s="394"/>
      <c r="G82" s="395"/>
      <c r="H82" s="410"/>
      <c r="I82" s="252" t="s">
        <v>13</v>
      </c>
      <c r="J82" s="309"/>
      <c r="K82" s="310"/>
      <c r="L82" s="310"/>
      <c r="M82" s="311"/>
      <c r="N82" s="311"/>
      <c r="O82" s="312"/>
      <c r="P82" s="250"/>
    </row>
    <row r="83" spans="1:16" ht="12" thickBot="1">
      <c r="A83" s="415"/>
      <c r="B83" s="387"/>
      <c r="C83" s="387"/>
      <c r="D83" s="178">
        <v>1</v>
      </c>
      <c r="E83" s="388"/>
      <c r="F83" s="394"/>
      <c r="G83" s="396">
        <v>2015</v>
      </c>
      <c r="H83" s="410"/>
      <c r="I83" s="252" t="s">
        <v>14</v>
      </c>
      <c r="J83" s="309">
        <v>59960</v>
      </c>
      <c r="K83" s="310">
        <v>21366</v>
      </c>
      <c r="L83" s="310">
        <v>21366</v>
      </c>
      <c r="M83" s="311">
        <f>K83</f>
        <v>21366</v>
      </c>
      <c r="N83" s="311">
        <f>J83+L83</f>
        <v>81326</v>
      </c>
      <c r="O83" s="312">
        <f>N83/H81</f>
        <v>1</v>
      </c>
      <c r="P83" s="250"/>
    </row>
    <row r="84" spans="1:16" ht="12" thickBot="1">
      <c r="A84" s="415"/>
      <c r="B84" s="387"/>
      <c r="C84" s="387"/>
      <c r="D84" s="178"/>
      <c r="E84" s="388"/>
      <c r="F84" s="394"/>
      <c r="G84" s="395"/>
      <c r="H84" s="410"/>
      <c r="I84" s="252" t="s">
        <v>15</v>
      </c>
      <c r="J84" s="309"/>
      <c r="K84" s="310"/>
      <c r="L84" s="310"/>
      <c r="M84" s="311"/>
      <c r="N84" s="311"/>
      <c r="O84" s="312"/>
      <c r="P84" s="250"/>
    </row>
    <row r="85" spans="1:16" ht="12" thickBot="1">
      <c r="A85" s="415"/>
      <c r="B85" s="387"/>
      <c r="C85" s="387"/>
      <c r="D85" s="244"/>
      <c r="E85" s="388"/>
      <c r="F85" s="394"/>
      <c r="G85" s="392"/>
      <c r="H85" s="411"/>
      <c r="I85" s="268" t="s">
        <v>16</v>
      </c>
      <c r="J85" s="313">
        <f>J81+J82+J83+J84</f>
        <v>59960</v>
      </c>
      <c r="K85" s="314">
        <f>K81+K82+K83+K84</f>
        <v>21366</v>
      </c>
      <c r="L85" s="314">
        <f>L81+L82+L83+L84</f>
        <v>21366</v>
      </c>
      <c r="M85" s="315">
        <f>K85</f>
        <v>21366</v>
      </c>
      <c r="N85" s="315">
        <f>J85+L85</f>
        <v>81326</v>
      </c>
      <c r="O85" s="316">
        <f>N85/H81</f>
        <v>1</v>
      </c>
      <c r="P85" s="250"/>
    </row>
    <row r="86" spans="1:16" ht="11.25">
      <c r="A86" s="398">
        <v>17</v>
      </c>
      <c r="B86" s="393">
        <v>801</v>
      </c>
      <c r="C86" s="393">
        <v>80110</v>
      </c>
      <c r="D86" s="178"/>
      <c r="E86" s="416" t="s">
        <v>40</v>
      </c>
      <c r="F86" s="421" t="s">
        <v>41</v>
      </c>
      <c r="G86" s="395">
        <v>2014</v>
      </c>
      <c r="H86" s="410">
        <v>137819</v>
      </c>
      <c r="I86" s="278" t="s">
        <v>12</v>
      </c>
      <c r="J86" s="305"/>
      <c r="K86" s="306"/>
      <c r="L86" s="306"/>
      <c r="M86" s="306"/>
      <c r="N86" s="306"/>
      <c r="O86" s="308"/>
      <c r="P86" s="250"/>
    </row>
    <row r="87" spans="1:16" ht="11.25">
      <c r="A87" s="398"/>
      <c r="B87" s="393"/>
      <c r="C87" s="393"/>
      <c r="D87" s="178"/>
      <c r="E87" s="416"/>
      <c r="F87" s="421"/>
      <c r="G87" s="395"/>
      <c r="H87" s="410"/>
      <c r="I87" s="252" t="s">
        <v>13</v>
      </c>
      <c r="J87" s="309"/>
      <c r="K87" s="310"/>
      <c r="L87" s="310"/>
      <c r="M87" s="310"/>
      <c r="N87" s="310"/>
      <c r="O87" s="312"/>
      <c r="P87" s="250"/>
    </row>
    <row r="88" spans="1:16" ht="11.25">
      <c r="A88" s="398"/>
      <c r="B88" s="393"/>
      <c r="C88" s="393"/>
      <c r="D88" s="178">
        <v>1</v>
      </c>
      <c r="E88" s="416"/>
      <c r="F88" s="421"/>
      <c r="G88" s="396">
        <v>2016</v>
      </c>
      <c r="H88" s="410"/>
      <c r="I88" s="252" t="s">
        <v>14</v>
      </c>
      <c r="J88" s="309">
        <v>11772</v>
      </c>
      <c r="K88" s="310">
        <v>98484</v>
      </c>
      <c r="L88" s="310">
        <v>27444</v>
      </c>
      <c r="M88" s="310">
        <f>K88</f>
        <v>98484</v>
      </c>
      <c r="N88" s="310">
        <f>J88+L88</f>
        <v>39216</v>
      </c>
      <c r="O88" s="312">
        <f>N88/H86</f>
        <v>0.2845471234009824</v>
      </c>
      <c r="P88" s="250"/>
    </row>
    <row r="89" spans="1:16" ht="11.25">
      <c r="A89" s="398"/>
      <c r="B89" s="393"/>
      <c r="C89" s="393"/>
      <c r="D89" s="178"/>
      <c r="E89" s="416"/>
      <c r="F89" s="421"/>
      <c r="G89" s="395"/>
      <c r="H89" s="410"/>
      <c r="I89" s="252" t="s">
        <v>15</v>
      </c>
      <c r="J89" s="309"/>
      <c r="K89" s="310"/>
      <c r="L89" s="310"/>
      <c r="M89" s="310"/>
      <c r="N89" s="310"/>
      <c r="O89" s="312"/>
      <c r="P89" s="250"/>
    </row>
    <row r="90" spans="1:16" ht="12" thickBot="1">
      <c r="A90" s="414"/>
      <c r="B90" s="390"/>
      <c r="C90" s="390"/>
      <c r="D90" s="244"/>
      <c r="E90" s="400"/>
      <c r="F90" s="389"/>
      <c r="G90" s="392"/>
      <c r="H90" s="411"/>
      <c r="I90" s="268" t="s">
        <v>16</v>
      </c>
      <c r="J90" s="313">
        <f>J86+J87+J88+J89</f>
        <v>11772</v>
      </c>
      <c r="K90" s="314">
        <f>K86+K87+K88+K89</f>
        <v>98484</v>
      </c>
      <c r="L90" s="314">
        <f>L86+L87+L88+L89</f>
        <v>27444</v>
      </c>
      <c r="M90" s="314">
        <f>K90</f>
        <v>98484</v>
      </c>
      <c r="N90" s="314">
        <f>J90+L90</f>
        <v>39216</v>
      </c>
      <c r="O90" s="316">
        <f>N90/H86</f>
        <v>0.2845471234009824</v>
      </c>
      <c r="P90" s="250"/>
    </row>
    <row r="91" spans="1:16" ht="12" thickBot="1">
      <c r="A91" s="398">
        <v>18</v>
      </c>
      <c r="B91" s="390">
        <v>801</v>
      </c>
      <c r="C91" s="390">
        <v>80130</v>
      </c>
      <c r="D91" s="317"/>
      <c r="E91" s="400" t="s">
        <v>42</v>
      </c>
      <c r="F91" s="407" t="s">
        <v>39</v>
      </c>
      <c r="G91" s="395">
        <v>2013</v>
      </c>
      <c r="H91" s="410">
        <v>88040</v>
      </c>
      <c r="I91" s="278" t="s">
        <v>12</v>
      </c>
      <c r="J91" s="305"/>
      <c r="K91" s="306"/>
      <c r="L91" s="306"/>
      <c r="M91" s="307"/>
      <c r="N91" s="307"/>
      <c r="O91" s="318"/>
      <c r="P91" s="250"/>
    </row>
    <row r="92" spans="1:16" ht="12" thickBot="1">
      <c r="A92" s="398"/>
      <c r="B92" s="387"/>
      <c r="C92" s="387"/>
      <c r="D92" s="319"/>
      <c r="E92" s="420"/>
      <c r="F92" s="408"/>
      <c r="G92" s="395"/>
      <c r="H92" s="410"/>
      <c r="I92" s="252" t="s">
        <v>13</v>
      </c>
      <c r="J92" s="309"/>
      <c r="K92" s="310"/>
      <c r="L92" s="310"/>
      <c r="M92" s="311"/>
      <c r="N92" s="311"/>
      <c r="O92" s="312"/>
      <c r="P92" s="250"/>
    </row>
    <row r="93" spans="1:16" ht="12" thickBot="1">
      <c r="A93" s="398"/>
      <c r="B93" s="387"/>
      <c r="C93" s="387"/>
      <c r="D93" s="319">
        <v>7</v>
      </c>
      <c r="E93" s="420"/>
      <c r="F93" s="408"/>
      <c r="G93" s="396">
        <v>2015</v>
      </c>
      <c r="H93" s="410"/>
      <c r="I93" s="252" t="s">
        <v>14</v>
      </c>
      <c r="J93" s="309">
        <v>57943</v>
      </c>
      <c r="K93" s="310">
        <v>30097</v>
      </c>
      <c r="L93" s="310">
        <v>21937</v>
      </c>
      <c r="M93" s="311">
        <f>K93</f>
        <v>30097</v>
      </c>
      <c r="N93" s="311">
        <f>J93+L93</f>
        <v>79880</v>
      </c>
      <c r="O93" s="312">
        <f>N93/H91</f>
        <v>0.9073148568832349</v>
      </c>
      <c r="P93" s="250"/>
    </row>
    <row r="94" spans="1:16" ht="12" thickBot="1">
      <c r="A94" s="398"/>
      <c r="B94" s="387"/>
      <c r="C94" s="387"/>
      <c r="D94" s="319"/>
      <c r="E94" s="420"/>
      <c r="F94" s="408"/>
      <c r="G94" s="395"/>
      <c r="H94" s="410"/>
      <c r="I94" s="252" t="s">
        <v>15</v>
      </c>
      <c r="J94" s="309"/>
      <c r="K94" s="310"/>
      <c r="L94" s="310"/>
      <c r="M94" s="311"/>
      <c r="N94" s="311"/>
      <c r="O94" s="312"/>
      <c r="P94" s="250"/>
    </row>
    <row r="95" spans="1:16" ht="12" thickBot="1">
      <c r="A95" s="398"/>
      <c r="B95" s="418"/>
      <c r="C95" s="418"/>
      <c r="D95" s="321"/>
      <c r="E95" s="403"/>
      <c r="F95" s="419"/>
      <c r="G95" s="395"/>
      <c r="H95" s="410"/>
      <c r="I95" s="274" t="s">
        <v>16</v>
      </c>
      <c r="J95" s="322">
        <f>J91+J92+J93+J94</f>
        <v>57943</v>
      </c>
      <c r="K95" s="323">
        <f>K91+K92+K93+K94</f>
        <v>30097</v>
      </c>
      <c r="L95" s="323">
        <f>L91+L92+L93+L94</f>
        <v>21937</v>
      </c>
      <c r="M95" s="324">
        <f>K95</f>
        <v>30097</v>
      </c>
      <c r="N95" s="324">
        <f>J95+L95</f>
        <v>79880</v>
      </c>
      <c r="O95" s="316">
        <f>N95/H91</f>
        <v>0.9073148568832349</v>
      </c>
      <c r="P95" s="250"/>
    </row>
    <row r="96" spans="1:16" ht="12" thickBot="1">
      <c r="A96" s="404">
        <v>19</v>
      </c>
      <c r="B96" s="418">
        <v>801</v>
      </c>
      <c r="C96" s="418">
        <v>80130</v>
      </c>
      <c r="D96" s="320"/>
      <c r="E96" s="403" t="s">
        <v>43</v>
      </c>
      <c r="F96" s="408" t="s">
        <v>44</v>
      </c>
      <c r="G96" s="417">
        <v>2014</v>
      </c>
      <c r="H96" s="402">
        <v>267578</v>
      </c>
      <c r="I96" s="246" t="s">
        <v>12</v>
      </c>
      <c r="J96" s="260"/>
      <c r="K96" s="261"/>
      <c r="L96" s="261"/>
      <c r="M96" s="261"/>
      <c r="N96" s="261"/>
      <c r="O96" s="262"/>
      <c r="P96" s="250"/>
    </row>
    <row r="97" spans="1:16" ht="12" thickBot="1">
      <c r="A97" s="398"/>
      <c r="B97" s="393"/>
      <c r="C97" s="393"/>
      <c r="D97" s="178"/>
      <c r="E97" s="416"/>
      <c r="F97" s="408"/>
      <c r="G97" s="395"/>
      <c r="H97" s="410"/>
      <c r="I97" s="252" t="s">
        <v>13</v>
      </c>
      <c r="J97" s="263"/>
      <c r="K97" s="264"/>
      <c r="L97" s="264"/>
      <c r="M97" s="264"/>
      <c r="N97" s="264"/>
      <c r="O97" s="265"/>
      <c r="P97" s="250"/>
    </row>
    <row r="98" spans="1:16" ht="12" thickBot="1">
      <c r="A98" s="398"/>
      <c r="B98" s="393"/>
      <c r="C98" s="393"/>
      <c r="D98" s="178">
        <v>1</v>
      </c>
      <c r="E98" s="416"/>
      <c r="F98" s="408"/>
      <c r="G98" s="396">
        <v>2015</v>
      </c>
      <c r="H98" s="410"/>
      <c r="I98" s="252" t="s">
        <v>14</v>
      </c>
      <c r="J98" s="263">
        <v>66970</v>
      </c>
      <c r="K98" s="264">
        <v>200608</v>
      </c>
      <c r="L98" s="264">
        <v>96380</v>
      </c>
      <c r="M98" s="264">
        <f>K98</f>
        <v>200608</v>
      </c>
      <c r="N98" s="264">
        <f>J98+L98</f>
        <v>163350</v>
      </c>
      <c r="O98" s="265">
        <f>N98/H96</f>
        <v>0.61047619759472</v>
      </c>
      <c r="P98" s="250"/>
    </row>
    <row r="99" spans="1:16" ht="12" thickBot="1">
      <c r="A99" s="398"/>
      <c r="B99" s="393"/>
      <c r="C99" s="393"/>
      <c r="D99" s="178"/>
      <c r="E99" s="416"/>
      <c r="F99" s="408"/>
      <c r="G99" s="395"/>
      <c r="H99" s="410"/>
      <c r="I99" s="252" t="s">
        <v>15</v>
      </c>
      <c r="J99" s="263"/>
      <c r="K99" s="264"/>
      <c r="L99" s="264"/>
      <c r="M99" s="264"/>
      <c r="N99" s="264"/>
      <c r="O99" s="265"/>
      <c r="P99" s="250"/>
    </row>
    <row r="100" spans="1:16" ht="12" thickBot="1">
      <c r="A100" s="414"/>
      <c r="B100" s="390"/>
      <c r="C100" s="390"/>
      <c r="D100" s="244"/>
      <c r="E100" s="400"/>
      <c r="F100" s="408"/>
      <c r="G100" s="392"/>
      <c r="H100" s="411"/>
      <c r="I100" s="268" t="s">
        <v>16</v>
      </c>
      <c r="J100" s="284">
        <f>J96+J97+J98+J99</f>
        <v>66970</v>
      </c>
      <c r="K100" s="285">
        <f>K96+K97+K98+K99</f>
        <v>200608</v>
      </c>
      <c r="L100" s="285">
        <f>L96+L97+L98+L99</f>
        <v>96380</v>
      </c>
      <c r="M100" s="285">
        <f>K100</f>
        <v>200608</v>
      </c>
      <c r="N100" s="285">
        <f>J100+L100</f>
        <v>163350</v>
      </c>
      <c r="O100" s="287">
        <f>N100/H96</f>
        <v>0.61047619759472</v>
      </c>
      <c r="P100" s="250"/>
    </row>
    <row r="101" spans="1:16" ht="11.25">
      <c r="A101" s="398">
        <v>20</v>
      </c>
      <c r="B101" s="393">
        <v>852</v>
      </c>
      <c r="C101" s="393">
        <v>85205</v>
      </c>
      <c r="D101" s="178">
        <v>9</v>
      </c>
      <c r="E101" s="416" t="s">
        <v>78</v>
      </c>
      <c r="F101" s="391" t="s">
        <v>45</v>
      </c>
      <c r="G101" s="395">
        <v>2014</v>
      </c>
      <c r="H101" s="410">
        <v>250000</v>
      </c>
      <c r="I101" s="278" t="s">
        <v>12</v>
      </c>
      <c r="J101" s="305">
        <v>12000</v>
      </c>
      <c r="K101" s="306">
        <v>38000</v>
      </c>
      <c r="L101" s="306">
        <v>26852</v>
      </c>
      <c r="M101" s="306">
        <f>K101</f>
        <v>38000</v>
      </c>
      <c r="N101" s="306">
        <f>J101+L101</f>
        <v>38852</v>
      </c>
      <c r="O101" s="308">
        <f>N101/H101</f>
        <v>0.155408</v>
      </c>
      <c r="P101" s="250"/>
    </row>
    <row r="102" spans="1:16" ht="11.25">
      <c r="A102" s="398"/>
      <c r="B102" s="393"/>
      <c r="C102" s="393"/>
      <c r="D102" s="178"/>
      <c r="E102" s="416"/>
      <c r="F102" s="391"/>
      <c r="G102" s="395"/>
      <c r="H102" s="410"/>
      <c r="I102" s="252" t="s">
        <v>13</v>
      </c>
      <c r="J102" s="309"/>
      <c r="K102" s="310"/>
      <c r="L102" s="310"/>
      <c r="M102" s="310"/>
      <c r="N102" s="310"/>
      <c r="O102" s="312"/>
      <c r="P102" s="250"/>
    </row>
    <row r="103" spans="1:16" ht="18" customHeight="1">
      <c r="A103" s="398"/>
      <c r="B103" s="393"/>
      <c r="C103" s="393"/>
      <c r="D103" s="178">
        <v>7</v>
      </c>
      <c r="E103" s="416"/>
      <c r="F103" s="391"/>
      <c r="G103" s="396">
        <v>2015</v>
      </c>
      <c r="H103" s="410"/>
      <c r="I103" s="252" t="s">
        <v>14</v>
      </c>
      <c r="J103" s="309">
        <v>54228</v>
      </c>
      <c r="K103" s="310">
        <v>145772</v>
      </c>
      <c r="L103" s="310">
        <v>86158</v>
      </c>
      <c r="M103" s="310">
        <f>K103</f>
        <v>145772</v>
      </c>
      <c r="N103" s="310">
        <f>J103+L103</f>
        <v>140386</v>
      </c>
      <c r="O103" s="312">
        <f>N103/H101</f>
        <v>0.561544</v>
      </c>
      <c r="P103" s="250"/>
    </row>
    <row r="104" spans="1:16" ht="24.75" customHeight="1">
      <c r="A104" s="398"/>
      <c r="B104" s="393"/>
      <c r="C104" s="393"/>
      <c r="D104" s="178"/>
      <c r="E104" s="416"/>
      <c r="F104" s="391"/>
      <c r="G104" s="395"/>
      <c r="H104" s="410"/>
      <c r="I104" s="252" t="s">
        <v>15</v>
      </c>
      <c r="J104" s="309"/>
      <c r="K104" s="310"/>
      <c r="L104" s="310"/>
      <c r="M104" s="310"/>
      <c r="N104" s="310"/>
      <c r="O104" s="312"/>
      <c r="P104" s="250"/>
    </row>
    <row r="105" spans="1:16" ht="27" customHeight="1" thickBot="1">
      <c r="A105" s="414"/>
      <c r="B105" s="390"/>
      <c r="C105" s="390"/>
      <c r="D105" s="244"/>
      <c r="E105" s="400"/>
      <c r="F105" s="407"/>
      <c r="G105" s="392"/>
      <c r="H105" s="411"/>
      <c r="I105" s="268" t="s">
        <v>16</v>
      </c>
      <c r="J105" s="313">
        <f>J101+J102+J103+J104</f>
        <v>66228</v>
      </c>
      <c r="K105" s="314">
        <f>K101+K102+K103+K104</f>
        <v>183772</v>
      </c>
      <c r="L105" s="314">
        <f>L101+L102+L103+L104</f>
        <v>113010</v>
      </c>
      <c r="M105" s="314">
        <f>K105</f>
        <v>183772</v>
      </c>
      <c r="N105" s="314">
        <f>N101+N102+N103+N104</f>
        <v>179238</v>
      </c>
      <c r="O105" s="316">
        <f>N105/H101</f>
        <v>0.716952</v>
      </c>
      <c r="P105" s="250"/>
    </row>
    <row r="106" spans="1:16" ht="12" thickBot="1">
      <c r="A106" s="398">
        <v>21</v>
      </c>
      <c r="B106" s="390">
        <v>853</v>
      </c>
      <c r="C106" s="390">
        <v>85333</v>
      </c>
      <c r="D106" s="317"/>
      <c r="E106" s="416" t="s">
        <v>46</v>
      </c>
      <c r="F106" s="389" t="s">
        <v>47</v>
      </c>
      <c r="G106" s="395">
        <v>2013</v>
      </c>
      <c r="H106" s="410">
        <v>848276</v>
      </c>
      <c r="I106" s="278" t="s">
        <v>12</v>
      </c>
      <c r="J106" s="325"/>
      <c r="K106" s="326"/>
      <c r="L106" s="326"/>
      <c r="M106" s="327"/>
      <c r="N106" s="327"/>
      <c r="O106" s="328"/>
      <c r="P106" s="250"/>
    </row>
    <row r="107" spans="1:16" ht="12" thickBot="1">
      <c r="A107" s="398"/>
      <c r="B107" s="387"/>
      <c r="C107" s="387"/>
      <c r="D107" s="319">
        <v>9</v>
      </c>
      <c r="E107" s="416"/>
      <c r="F107" s="394"/>
      <c r="G107" s="395"/>
      <c r="H107" s="410"/>
      <c r="I107" s="252" t="s">
        <v>13</v>
      </c>
      <c r="J107" s="309">
        <v>63723</v>
      </c>
      <c r="K107" s="310">
        <v>63519</v>
      </c>
      <c r="L107" s="310">
        <v>51081</v>
      </c>
      <c r="M107" s="311">
        <f>K107</f>
        <v>63519</v>
      </c>
      <c r="N107" s="311">
        <f>J107+L107</f>
        <v>114804</v>
      </c>
      <c r="O107" s="312">
        <f>N107/H106</f>
        <v>0.1353380267743046</v>
      </c>
      <c r="P107" s="250"/>
    </row>
    <row r="108" spans="1:16" ht="12" thickBot="1">
      <c r="A108" s="398"/>
      <c r="B108" s="387"/>
      <c r="C108" s="387"/>
      <c r="D108" s="319">
        <v>7</v>
      </c>
      <c r="E108" s="416"/>
      <c r="F108" s="394"/>
      <c r="G108" s="396">
        <v>2015</v>
      </c>
      <c r="H108" s="410"/>
      <c r="I108" s="252" t="s">
        <v>14</v>
      </c>
      <c r="J108" s="309">
        <v>361091</v>
      </c>
      <c r="K108" s="310">
        <v>359943</v>
      </c>
      <c r="L108" s="310">
        <v>289457</v>
      </c>
      <c r="M108" s="311">
        <f>K108</f>
        <v>359943</v>
      </c>
      <c r="N108" s="311">
        <f>J108+L108</f>
        <v>650548</v>
      </c>
      <c r="O108" s="312">
        <f>N108/H106</f>
        <v>0.7669060541616172</v>
      </c>
      <c r="P108" s="250"/>
    </row>
    <row r="109" spans="1:16" ht="12" thickBot="1">
      <c r="A109" s="398"/>
      <c r="B109" s="387"/>
      <c r="C109" s="387"/>
      <c r="D109" s="319"/>
      <c r="E109" s="416"/>
      <c r="F109" s="394"/>
      <c r="G109" s="395"/>
      <c r="H109" s="410"/>
      <c r="I109" s="252" t="s">
        <v>15</v>
      </c>
      <c r="J109" s="309"/>
      <c r="K109" s="310"/>
      <c r="L109" s="310"/>
      <c r="M109" s="311"/>
      <c r="N109" s="311"/>
      <c r="O109" s="312"/>
      <c r="P109" s="250"/>
    </row>
    <row r="110" spans="1:16" ht="12" thickBot="1">
      <c r="A110" s="414"/>
      <c r="B110" s="387"/>
      <c r="C110" s="387"/>
      <c r="D110" s="329"/>
      <c r="E110" s="400"/>
      <c r="F110" s="394"/>
      <c r="G110" s="397"/>
      <c r="H110" s="411"/>
      <c r="I110" s="268" t="s">
        <v>16</v>
      </c>
      <c r="J110" s="284">
        <f>J106+J107+J108+J109</f>
        <v>424814</v>
      </c>
      <c r="K110" s="285">
        <f>K106+K107+K108+K109</f>
        <v>423462</v>
      </c>
      <c r="L110" s="285">
        <f>+L106+L107+L108+L109</f>
        <v>340538</v>
      </c>
      <c r="M110" s="286">
        <f>M106+M107+M108+M109</f>
        <v>423462</v>
      </c>
      <c r="N110" s="286">
        <f>J110+L110</f>
        <v>765352</v>
      </c>
      <c r="O110" s="287">
        <f>N110/H106</f>
        <v>0.9022440809359218</v>
      </c>
      <c r="P110" s="250"/>
    </row>
    <row r="111" spans="1:16" ht="12" thickBot="1">
      <c r="A111" s="415">
        <v>22</v>
      </c>
      <c r="B111" s="387">
        <v>853</v>
      </c>
      <c r="C111" s="387">
        <v>85395</v>
      </c>
      <c r="D111" s="320"/>
      <c r="E111" s="388" t="s">
        <v>48</v>
      </c>
      <c r="F111" s="394" t="s">
        <v>47</v>
      </c>
      <c r="G111" s="395">
        <v>2013</v>
      </c>
      <c r="H111" s="402">
        <v>1360653</v>
      </c>
      <c r="I111" s="246" t="s">
        <v>12</v>
      </c>
      <c r="J111" s="330"/>
      <c r="K111" s="331"/>
      <c r="L111" s="331"/>
      <c r="M111" s="331"/>
      <c r="N111" s="331"/>
      <c r="O111" s="332"/>
      <c r="P111" s="250"/>
    </row>
    <row r="112" spans="1:16" ht="12" thickBot="1">
      <c r="A112" s="415"/>
      <c r="B112" s="387"/>
      <c r="C112" s="387"/>
      <c r="D112" s="178">
        <v>9</v>
      </c>
      <c r="E112" s="388"/>
      <c r="F112" s="394"/>
      <c r="G112" s="395"/>
      <c r="H112" s="410"/>
      <c r="I112" s="252" t="s">
        <v>13</v>
      </c>
      <c r="J112" s="333">
        <v>153171</v>
      </c>
      <c r="K112" s="334">
        <v>50927</v>
      </c>
      <c r="L112" s="334">
        <v>39962</v>
      </c>
      <c r="M112" s="334">
        <f>K112</f>
        <v>50927</v>
      </c>
      <c r="N112" s="334">
        <f>J112+L112</f>
        <v>193133</v>
      </c>
      <c r="O112" s="335">
        <f>N112/H111</f>
        <v>0.1419414060748773</v>
      </c>
      <c r="P112" s="250"/>
    </row>
    <row r="113" spans="1:16" ht="12" thickBot="1">
      <c r="A113" s="415"/>
      <c r="B113" s="387"/>
      <c r="C113" s="387"/>
      <c r="D113" s="178">
        <v>7</v>
      </c>
      <c r="E113" s="388"/>
      <c r="F113" s="394"/>
      <c r="G113" s="396">
        <v>2015</v>
      </c>
      <c r="H113" s="410"/>
      <c r="I113" s="252" t="s">
        <v>14</v>
      </c>
      <c r="J113" s="333">
        <v>867966</v>
      </c>
      <c r="K113" s="334">
        <v>288589</v>
      </c>
      <c r="L113" s="334">
        <v>226455</v>
      </c>
      <c r="M113" s="334">
        <f>K113</f>
        <v>288589</v>
      </c>
      <c r="N113" s="334">
        <f>J113+L113</f>
        <v>1094421</v>
      </c>
      <c r="O113" s="335">
        <f>N113/H111</f>
        <v>0.8043351243851298</v>
      </c>
      <c r="P113" s="250"/>
    </row>
    <row r="114" spans="1:16" ht="12" thickBot="1">
      <c r="A114" s="415"/>
      <c r="B114" s="387"/>
      <c r="C114" s="387"/>
      <c r="D114" s="178"/>
      <c r="E114" s="388"/>
      <c r="F114" s="394"/>
      <c r="G114" s="395"/>
      <c r="H114" s="410"/>
      <c r="I114" s="252" t="s">
        <v>15</v>
      </c>
      <c r="J114" s="333"/>
      <c r="K114" s="334"/>
      <c r="L114" s="334"/>
      <c r="M114" s="334"/>
      <c r="N114" s="334"/>
      <c r="O114" s="335"/>
      <c r="P114" s="250"/>
    </row>
    <row r="115" spans="1:16" ht="12" thickBot="1">
      <c r="A115" s="415"/>
      <c r="B115" s="387"/>
      <c r="C115" s="387"/>
      <c r="D115" s="178"/>
      <c r="E115" s="388"/>
      <c r="F115" s="394"/>
      <c r="G115" s="397"/>
      <c r="H115" s="411"/>
      <c r="I115" s="252" t="s">
        <v>16</v>
      </c>
      <c r="J115" s="336">
        <f>J111+J112+J113+J114</f>
        <v>1021137</v>
      </c>
      <c r="K115" s="337">
        <f>K111+K112+K113+K114</f>
        <v>339516</v>
      </c>
      <c r="L115" s="337">
        <f>L111+L112+L113+L114</f>
        <v>266417</v>
      </c>
      <c r="M115" s="337">
        <f>K115</f>
        <v>339516</v>
      </c>
      <c r="N115" s="337">
        <f>J115+L115</f>
        <v>1287554</v>
      </c>
      <c r="O115" s="338">
        <f>N115/H111</f>
        <v>0.946276530460007</v>
      </c>
      <c r="P115" s="250"/>
    </row>
    <row r="116" spans="1:16" ht="12" thickBot="1">
      <c r="A116" s="404">
        <v>23</v>
      </c>
      <c r="B116" s="404">
        <v>900</v>
      </c>
      <c r="C116" s="404">
        <v>90095</v>
      </c>
      <c r="D116" s="339">
        <v>9</v>
      </c>
      <c r="E116" s="399" t="s">
        <v>49</v>
      </c>
      <c r="F116" s="408" t="s">
        <v>50</v>
      </c>
      <c r="G116" s="409">
        <v>2014</v>
      </c>
      <c r="H116" s="402">
        <v>161716</v>
      </c>
      <c r="I116" s="246" t="s">
        <v>12</v>
      </c>
      <c r="J116" s="260">
        <v>0</v>
      </c>
      <c r="K116" s="261">
        <v>24257</v>
      </c>
      <c r="L116" s="261">
        <v>0</v>
      </c>
      <c r="M116" s="261">
        <f>K116</f>
        <v>24257</v>
      </c>
      <c r="N116" s="261">
        <f>J116+L116</f>
        <v>0</v>
      </c>
      <c r="O116" s="262">
        <f>N116/H116</f>
        <v>0</v>
      </c>
      <c r="P116" s="250"/>
    </row>
    <row r="117" spans="1:16" ht="12" thickBot="1">
      <c r="A117" s="398"/>
      <c r="B117" s="398"/>
      <c r="C117" s="398"/>
      <c r="D117" s="340"/>
      <c r="E117" s="399"/>
      <c r="F117" s="408"/>
      <c r="G117" s="409"/>
      <c r="H117" s="410"/>
      <c r="I117" s="252" t="s">
        <v>13</v>
      </c>
      <c r="J117" s="263"/>
      <c r="K117" s="264"/>
      <c r="L117" s="264"/>
      <c r="M117" s="264"/>
      <c r="N117" s="264"/>
      <c r="O117" s="265"/>
      <c r="P117" s="250"/>
    </row>
    <row r="118" spans="1:16" ht="12" thickBot="1">
      <c r="A118" s="398"/>
      <c r="B118" s="398"/>
      <c r="C118" s="398"/>
      <c r="D118" s="340">
        <v>7</v>
      </c>
      <c r="E118" s="399"/>
      <c r="F118" s="408"/>
      <c r="G118" s="412">
        <v>2015</v>
      </c>
      <c r="H118" s="410"/>
      <c r="I118" s="252" t="s">
        <v>14</v>
      </c>
      <c r="J118" s="263">
        <v>0</v>
      </c>
      <c r="K118" s="264">
        <v>137459</v>
      </c>
      <c r="L118" s="264">
        <v>0</v>
      </c>
      <c r="M118" s="264">
        <f>K118</f>
        <v>137459</v>
      </c>
      <c r="N118" s="264">
        <f>J118+L118</f>
        <v>0</v>
      </c>
      <c r="O118" s="265">
        <f>N118/H116</f>
        <v>0</v>
      </c>
      <c r="P118" s="250"/>
    </row>
    <row r="119" spans="1:16" ht="12" thickBot="1">
      <c r="A119" s="398"/>
      <c r="B119" s="398"/>
      <c r="C119" s="398"/>
      <c r="D119" s="340"/>
      <c r="E119" s="399"/>
      <c r="F119" s="408"/>
      <c r="G119" s="409"/>
      <c r="H119" s="410"/>
      <c r="I119" s="252" t="s">
        <v>15</v>
      </c>
      <c r="J119" s="263"/>
      <c r="K119" s="264"/>
      <c r="L119" s="264"/>
      <c r="M119" s="264"/>
      <c r="N119" s="264"/>
      <c r="O119" s="265"/>
      <c r="P119" s="250"/>
    </row>
    <row r="120" spans="1:16" ht="12" thickBot="1">
      <c r="A120" s="414"/>
      <c r="B120" s="414"/>
      <c r="C120" s="414"/>
      <c r="D120" s="341"/>
      <c r="E120" s="399"/>
      <c r="F120" s="408"/>
      <c r="G120" s="413"/>
      <c r="H120" s="411"/>
      <c r="I120" s="268" t="s">
        <v>16</v>
      </c>
      <c r="J120" s="269">
        <f>J116+J117+J118+J119</f>
        <v>0</v>
      </c>
      <c r="K120" s="270">
        <f>K116+K117+K118+K119</f>
        <v>161716</v>
      </c>
      <c r="L120" s="270">
        <f>L116+L117+L118+L119</f>
        <v>0</v>
      </c>
      <c r="M120" s="270">
        <f>K120</f>
        <v>161716</v>
      </c>
      <c r="N120" s="270">
        <f>J120+L120</f>
        <v>0</v>
      </c>
      <c r="O120" s="271">
        <f>N120/H116</f>
        <v>0</v>
      </c>
      <c r="P120" s="250"/>
    </row>
    <row r="121" spans="1:16" ht="12" thickBot="1">
      <c r="A121" s="415">
        <v>24</v>
      </c>
      <c r="B121" s="415">
        <v>926</v>
      </c>
      <c r="C121" s="415">
        <v>92605</v>
      </c>
      <c r="D121" s="339">
        <v>2</v>
      </c>
      <c r="E121" s="403" t="s">
        <v>51</v>
      </c>
      <c r="F121" s="408" t="s">
        <v>52</v>
      </c>
      <c r="G121" s="401">
        <v>2013</v>
      </c>
      <c r="H121" s="402">
        <v>182047</v>
      </c>
      <c r="I121" s="246" t="s">
        <v>12</v>
      </c>
      <c r="J121" s="247">
        <v>11594</v>
      </c>
      <c r="K121" s="248">
        <v>13453</v>
      </c>
      <c r="L121" s="248">
        <v>9234</v>
      </c>
      <c r="M121" s="248">
        <f>K121</f>
        <v>13453</v>
      </c>
      <c r="N121" s="248">
        <f>J121+L121</f>
        <v>20828</v>
      </c>
      <c r="O121" s="249">
        <f>N121/H121</f>
        <v>0.11441001499612738</v>
      </c>
      <c r="P121" s="250"/>
    </row>
    <row r="122" spans="1:16" ht="12" thickBot="1">
      <c r="A122" s="415"/>
      <c r="B122" s="415"/>
      <c r="C122" s="415"/>
      <c r="D122" s="340"/>
      <c r="E122" s="416"/>
      <c r="F122" s="408"/>
      <c r="G122" s="409"/>
      <c r="H122" s="410"/>
      <c r="I122" s="252" t="s">
        <v>13</v>
      </c>
      <c r="J122" s="253"/>
      <c r="K122" s="254"/>
      <c r="L122" s="254"/>
      <c r="M122" s="254"/>
      <c r="N122" s="254"/>
      <c r="O122" s="255"/>
      <c r="P122" s="250"/>
    </row>
    <row r="123" spans="1:16" ht="12" thickBot="1">
      <c r="A123" s="415"/>
      <c r="B123" s="415"/>
      <c r="C123" s="415"/>
      <c r="D123" s="340">
        <v>1</v>
      </c>
      <c r="E123" s="416"/>
      <c r="F123" s="408"/>
      <c r="G123" s="412">
        <v>2015</v>
      </c>
      <c r="H123" s="410"/>
      <c r="I123" s="252" t="s">
        <v>14</v>
      </c>
      <c r="J123" s="253">
        <v>82724</v>
      </c>
      <c r="K123" s="254">
        <v>74269</v>
      </c>
      <c r="L123" s="254">
        <v>47838</v>
      </c>
      <c r="M123" s="254">
        <f>K123</f>
        <v>74269</v>
      </c>
      <c r="N123" s="254">
        <f>J123+L123</f>
        <v>130562</v>
      </c>
      <c r="O123" s="255">
        <f>N123/H121</f>
        <v>0.7171884183754744</v>
      </c>
      <c r="P123" s="250"/>
    </row>
    <row r="124" spans="1:16" ht="12" thickBot="1">
      <c r="A124" s="415"/>
      <c r="B124" s="415"/>
      <c r="C124" s="415"/>
      <c r="D124" s="340">
        <v>0</v>
      </c>
      <c r="E124" s="416"/>
      <c r="F124" s="408"/>
      <c r="G124" s="409"/>
      <c r="H124" s="410"/>
      <c r="I124" s="252" t="s">
        <v>15</v>
      </c>
      <c r="J124" s="253">
        <v>7</v>
      </c>
      <c r="K124" s="254"/>
      <c r="L124" s="254"/>
      <c r="M124" s="254"/>
      <c r="N124" s="254"/>
      <c r="O124" s="255"/>
      <c r="P124" s="250"/>
    </row>
    <row r="125" spans="1:16" ht="12" thickBot="1">
      <c r="A125" s="415"/>
      <c r="B125" s="415"/>
      <c r="C125" s="415"/>
      <c r="D125" s="341"/>
      <c r="E125" s="400"/>
      <c r="F125" s="408"/>
      <c r="G125" s="413"/>
      <c r="H125" s="411"/>
      <c r="I125" s="268" t="s">
        <v>16</v>
      </c>
      <c r="J125" s="269">
        <f>J121+J122+J123+J124</f>
        <v>94325</v>
      </c>
      <c r="K125" s="270">
        <f>K121+K122+K123+K124</f>
        <v>87722</v>
      </c>
      <c r="L125" s="270">
        <f>L121+L122+L123+L124</f>
        <v>57072</v>
      </c>
      <c r="M125" s="270">
        <f>K125</f>
        <v>87722</v>
      </c>
      <c r="N125" s="270">
        <f>J125+L125</f>
        <v>151397</v>
      </c>
      <c r="O125" s="271">
        <f>N125/H121</f>
        <v>0.8316368849802523</v>
      </c>
      <c r="P125" s="250"/>
    </row>
    <row r="126" spans="1:16" ht="12" thickBot="1">
      <c r="A126" s="414">
        <v>25</v>
      </c>
      <c r="B126" s="414">
        <v>750</v>
      </c>
      <c r="C126" s="414">
        <v>75075</v>
      </c>
      <c r="D126" s="342">
        <v>9</v>
      </c>
      <c r="E126" s="416" t="s">
        <v>53</v>
      </c>
      <c r="F126" s="407" t="s">
        <v>54</v>
      </c>
      <c r="G126" s="409" t="s">
        <v>55</v>
      </c>
      <c r="H126" s="410">
        <v>120000</v>
      </c>
      <c r="I126" s="278" t="s">
        <v>12</v>
      </c>
      <c r="J126" s="289">
        <v>0</v>
      </c>
      <c r="K126" s="290">
        <v>30000</v>
      </c>
      <c r="L126" s="290">
        <v>26910</v>
      </c>
      <c r="M126" s="290">
        <f>K126</f>
        <v>30000</v>
      </c>
      <c r="N126" s="290">
        <f>J126+L126</f>
        <v>26910</v>
      </c>
      <c r="O126" s="291">
        <f>N126/H126</f>
        <v>0.22425</v>
      </c>
      <c r="P126" s="250"/>
    </row>
    <row r="127" spans="1:16" ht="12" thickBot="1">
      <c r="A127" s="415"/>
      <c r="B127" s="415"/>
      <c r="C127" s="415"/>
      <c r="D127" s="340"/>
      <c r="E127" s="416"/>
      <c r="F127" s="408"/>
      <c r="G127" s="409"/>
      <c r="H127" s="410"/>
      <c r="I127" s="252" t="s">
        <v>13</v>
      </c>
      <c r="J127" s="253"/>
      <c r="K127" s="254"/>
      <c r="L127" s="254"/>
      <c r="M127" s="254"/>
      <c r="N127" s="254"/>
      <c r="O127" s="255"/>
      <c r="P127" s="250"/>
    </row>
    <row r="128" spans="1:16" ht="12" thickBot="1">
      <c r="A128" s="415"/>
      <c r="B128" s="415"/>
      <c r="C128" s="415"/>
      <c r="D128" s="340">
        <v>7</v>
      </c>
      <c r="E128" s="416"/>
      <c r="F128" s="408"/>
      <c r="G128" s="412">
        <v>2015</v>
      </c>
      <c r="H128" s="410"/>
      <c r="I128" s="252" t="s">
        <v>14</v>
      </c>
      <c r="J128" s="253">
        <v>0</v>
      </c>
      <c r="K128" s="254">
        <v>90000</v>
      </c>
      <c r="L128" s="254">
        <v>80729</v>
      </c>
      <c r="M128" s="254">
        <f>K128</f>
        <v>90000</v>
      </c>
      <c r="N128" s="254">
        <f>J128+L128</f>
        <v>80729</v>
      </c>
      <c r="O128" s="255">
        <f>N128/H126</f>
        <v>0.6727416666666667</v>
      </c>
      <c r="P128" s="250"/>
    </row>
    <row r="129" spans="1:16" ht="12" thickBot="1">
      <c r="A129" s="415"/>
      <c r="B129" s="415"/>
      <c r="C129" s="415"/>
      <c r="D129" s="340"/>
      <c r="E129" s="416"/>
      <c r="F129" s="408"/>
      <c r="G129" s="409"/>
      <c r="H129" s="410"/>
      <c r="I129" s="252" t="s">
        <v>15</v>
      </c>
      <c r="J129" s="253"/>
      <c r="K129" s="254"/>
      <c r="L129" s="254"/>
      <c r="M129" s="254"/>
      <c r="N129" s="254"/>
      <c r="O129" s="255"/>
      <c r="P129" s="250"/>
    </row>
    <row r="130" spans="1:16" ht="12" thickBot="1">
      <c r="A130" s="415"/>
      <c r="B130" s="415"/>
      <c r="C130" s="415"/>
      <c r="D130" s="341"/>
      <c r="E130" s="400"/>
      <c r="F130" s="408"/>
      <c r="G130" s="413"/>
      <c r="H130" s="411"/>
      <c r="I130" s="268" t="s">
        <v>16</v>
      </c>
      <c r="J130" s="275">
        <f>J126+J127+J128+J129</f>
        <v>0</v>
      </c>
      <c r="K130" s="270">
        <f>K126+K127+K128+K129</f>
        <v>120000</v>
      </c>
      <c r="L130" s="270">
        <f>L126+L127+L128+L129</f>
        <v>107639</v>
      </c>
      <c r="M130" s="270">
        <f>K130</f>
        <v>120000</v>
      </c>
      <c r="N130" s="270">
        <f>J130+L130</f>
        <v>107639</v>
      </c>
      <c r="O130" s="271">
        <f>N130/H126</f>
        <v>0.8969916666666666</v>
      </c>
      <c r="P130" s="250"/>
    </row>
    <row r="131" spans="1:16" ht="12" thickBot="1">
      <c r="A131" s="414">
        <v>26</v>
      </c>
      <c r="B131" s="414">
        <v>710</v>
      </c>
      <c r="C131" s="414">
        <v>71095</v>
      </c>
      <c r="D131" s="342">
        <v>9</v>
      </c>
      <c r="E131" s="416" t="s">
        <v>56</v>
      </c>
      <c r="F131" s="407" t="s">
        <v>24</v>
      </c>
      <c r="G131" s="409" t="s">
        <v>55</v>
      </c>
      <c r="H131" s="410">
        <v>175500</v>
      </c>
      <c r="I131" s="278" t="s">
        <v>12</v>
      </c>
      <c r="J131" s="289">
        <v>0</v>
      </c>
      <c r="K131" s="290">
        <v>18000</v>
      </c>
      <c r="L131" s="290">
        <v>17999</v>
      </c>
      <c r="M131" s="290">
        <f>K131</f>
        <v>18000</v>
      </c>
      <c r="N131" s="290">
        <f>J131+L131</f>
        <v>17999</v>
      </c>
      <c r="O131" s="291">
        <f>N131/H131</f>
        <v>0.10255840455840456</v>
      </c>
      <c r="P131" s="250"/>
    </row>
    <row r="132" spans="1:16" ht="12" thickBot="1">
      <c r="A132" s="415"/>
      <c r="B132" s="415"/>
      <c r="C132" s="415"/>
      <c r="D132" s="340"/>
      <c r="E132" s="416"/>
      <c r="F132" s="408"/>
      <c r="G132" s="409"/>
      <c r="H132" s="410"/>
      <c r="I132" s="252" t="s">
        <v>13</v>
      </c>
      <c r="J132" s="253"/>
      <c r="K132" s="254"/>
      <c r="L132" s="254"/>
      <c r="M132" s="254"/>
      <c r="N132" s="254"/>
      <c r="O132" s="255"/>
      <c r="P132" s="250"/>
    </row>
    <row r="133" spans="1:16" ht="12" thickBot="1">
      <c r="A133" s="415"/>
      <c r="B133" s="415"/>
      <c r="C133" s="415"/>
      <c r="D133" s="340">
        <v>7</v>
      </c>
      <c r="E133" s="416"/>
      <c r="F133" s="408"/>
      <c r="G133" s="412">
        <v>2015</v>
      </c>
      <c r="H133" s="410"/>
      <c r="I133" s="252" t="s">
        <v>14</v>
      </c>
      <c r="J133" s="253">
        <v>0</v>
      </c>
      <c r="K133" s="254">
        <v>157500</v>
      </c>
      <c r="L133" s="254">
        <v>157499</v>
      </c>
      <c r="M133" s="254">
        <f>K133</f>
        <v>157500</v>
      </c>
      <c r="N133" s="254">
        <f>J133+L133</f>
        <v>157499</v>
      </c>
      <c r="O133" s="255">
        <f>N133/H131</f>
        <v>0.8974301994301994</v>
      </c>
      <c r="P133" s="250"/>
    </row>
    <row r="134" spans="1:16" ht="12" thickBot="1">
      <c r="A134" s="415"/>
      <c r="B134" s="415"/>
      <c r="C134" s="415"/>
      <c r="D134" s="340"/>
      <c r="E134" s="416"/>
      <c r="F134" s="408"/>
      <c r="G134" s="409"/>
      <c r="H134" s="410"/>
      <c r="I134" s="252" t="s">
        <v>15</v>
      </c>
      <c r="J134" s="253"/>
      <c r="K134" s="254"/>
      <c r="L134" s="254"/>
      <c r="M134" s="254"/>
      <c r="N134" s="254"/>
      <c r="O134" s="255"/>
      <c r="P134" s="250"/>
    </row>
    <row r="135" spans="1:16" ht="12" thickBot="1">
      <c r="A135" s="415"/>
      <c r="B135" s="415"/>
      <c r="C135" s="415"/>
      <c r="D135" s="341"/>
      <c r="E135" s="400"/>
      <c r="F135" s="408"/>
      <c r="G135" s="413"/>
      <c r="H135" s="411"/>
      <c r="I135" s="268" t="s">
        <v>16</v>
      </c>
      <c r="J135" s="275">
        <f>J131+J132+J133+J134</f>
        <v>0</v>
      </c>
      <c r="K135" s="270">
        <f>K131+K132+K133+K134</f>
        <v>175500</v>
      </c>
      <c r="L135" s="270">
        <f>L131+L132+L133+L134</f>
        <v>175498</v>
      </c>
      <c r="M135" s="270">
        <f>K135</f>
        <v>175500</v>
      </c>
      <c r="N135" s="270">
        <f>J135+L135</f>
        <v>175498</v>
      </c>
      <c r="O135" s="271">
        <f>N135/H131</f>
        <v>0.999988603988604</v>
      </c>
      <c r="P135" s="250"/>
    </row>
    <row r="136" spans="1:16" ht="13.5" customHeight="1">
      <c r="A136" s="343"/>
      <c r="B136" s="11"/>
      <c r="C136" s="1"/>
      <c r="D136" s="1"/>
      <c r="E136" s="2"/>
      <c r="F136" s="3"/>
      <c r="G136" s="4"/>
      <c r="H136" s="5"/>
      <c r="I136" s="6"/>
      <c r="J136" s="10"/>
      <c r="K136" s="8"/>
      <c r="L136" s="8"/>
      <c r="M136" s="8"/>
      <c r="N136" s="8"/>
      <c r="O136" s="8"/>
      <c r="P136" s="250"/>
    </row>
    <row r="137" spans="2:6" ht="15" customHeight="1">
      <c r="B137" s="344"/>
      <c r="C137" s="344"/>
      <c r="D137" s="344"/>
      <c r="E137" s="344"/>
      <c r="F137" s="344"/>
    </row>
    <row r="138" spans="2:15" ht="14.25" customHeight="1">
      <c r="B138" s="344"/>
      <c r="C138" s="344"/>
      <c r="D138" s="344"/>
      <c r="E138" s="344"/>
      <c r="J138" s="9"/>
      <c r="K138" s="7"/>
      <c r="L138" s="250"/>
      <c r="M138" s="250"/>
      <c r="N138" s="250"/>
      <c r="O138" s="250"/>
    </row>
    <row r="139" spans="3:15" ht="14.25" customHeight="1">
      <c r="C139" s="344"/>
      <c r="E139" s="344"/>
      <c r="J139" s="10"/>
      <c r="K139" s="8"/>
      <c r="L139" s="250"/>
      <c r="M139" s="250"/>
      <c r="N139" s="250"/>
      <c r="O139" s="250"/>
    </row>
    <row r="140" spans="3:15" ht="12.75" customHeight="1">
      <c r="C140" s="344"/>
      <c r="E140" s="344"/>
      <c r="J140" s="10"/>
      <c r="K140" s="8"/>
      <c r="L140" s="250"/>
      <c r="M140" s="250"/>
      <c r="N140" s="250"/>
      <c r="O140" s="250"/>
    </row>
    <row r="141" spans="3:15" ht="12.75" customHeight="1">
      <c r="C141" s="344"/>
      <c r="E141" s="344"/>
      <c r="J141" s="9"/>
      <c r="K141" s="7"/>
      <c r="L141" s="250"/>
      <c r="M141" s="250"/>
      <c r="N141" s="250"/>
      <c r="O141" s="250"/>
    </row>
    <row r="142" spans="3:15" ht="14.25" customHeight="1">
      <c r="C142" s="344"/>
      <c r="E142" s="344"/>
      <c r="J142" s="9"/>
      <c r="K142" s="7"/>
      <c r="L142" s="250"/>
      <c r="M142" s="250"/>
      <c r="N142" s="250"/>
      <c r="O142" s="250"/>
    </row>
    <row r="143" spans="3:15" ht="15" customHeight="1">
      <c r="C143" s="344"/>
      <c r="E143" s="344"/>
      <c r="J143" s="9"/>
      <c r="K143" s="7"/>
      <c r="L143" s="250"/>
      <c r="M143" s="250"/>
      <c r="N143" s="250"/>
      <c r="O143" s="250"/>
    </row>
    <row r="144" spans="3:15" ht="14.25" customHeight="1">
      <c r="C144" s="344"/>
      <c r="E144" s="344"/>
      <c r="J144" s="9"/>
      <c r="K144" s="7"/>
      <c r="L144" s="250"/>
      <c r="M144" s="250"/>
      <c r="N144" s="250"/>
      <c r="O144" s="250"/>
    </row>
    <row r="145" spans="3:15" ht="15" customHeight="1">
      <c r="C145" s="344"/>
      <c r="E145" s="344"/>
      <c r="J145" s="9"/>
      <c r="K145" s="7"/>
      <c r="L145" s="250"/>
      <c r="M145" s="250"/>
      <c r="N145" s="250"/>
      <c r="O145" s="250"/>
    </row>
    <row r="146" spans="3:15" ht="14.25" customHeight="1">
      <c r="C146" s="344"/>
      <c r="E146" s="344"/>
      <c r="J146" s="9"/>
      <c r="K146" s="7"/>
      <c r="L146" s="250"/>
      <c r="M146" s="250"/>
      <c r="N146" s="250"/>
      <c r="O146" s="250"/>
    </row>
    <row r="147" spans="3:15" ht="15" customHeight="1">
      <c r="C147" s="344"/>
      <c r="E147" s="344"/>
      <c r="J147" s="9"/>
      <c r="K147" s="7"/>
      <c r="L147" s="250"/>
      <c r="M147" s="250"/>
      <c r="N147" s="250"/>
      <c r="O147" s="250"/>
    </row>
    <row r="148" spans="3:15" ht="15.75" customHeight="1">
      <c r="C148" s="344"/>
      <c r="E148" s="344"/>
      <c r="J148" s="9"/>
      <c r="K148" s="7"/>
      <c r="L148" s="250"/>
      <c r="M148" s="250"/>
      <c r="N148" s="250"/>
      <c r="O148" s="250"/>
    </row>
    <row r="149" spans="3:15" ht="14.25" customHeight="1">
      <c r="C149" s="344"/>
      <c r="E149" s="344"/>
      <c r="J149" s="10"/>
      <c r="K149" s="8"/>
      <c r="L149" s="250"/>
      <c r="M149" s="250"/>
      <c r="N149" s="250"/>
      <c r="O149" s="250"/>
    </row>
    <row r="150" spans="3:15" ht="15" customHeight="1">
      <c r="C150" s="344"/>
      <c r="E150" s="344"/>
      <c r="J150" s="10"/>
      <c r="K150" s="8"/>
      <c r="L150" s="250"/>
      <c r="M150" s="250"/>
      <c r="N150" s="250"/>
      <c r="O150" s="250"/>
    </row>
    <row r="151" spans="3:15" ht="18" customHeight="1">
      <c r="C151" s="344"/>
      <c r="E151" s="344"/>
      <c r="J151" s="9"/>
      <c r="K151" s="7"/>
      <c r="L151" s="250"/>
      <c r="M151" s="250"/>
      <c r="N151" s="250"/>
      <c r="O151" s="250"/>
    </row>
    <row r="152" spans="3:15" ht="17.25" customHeight="1">
      <c r="C152" s="344"/>
      <c r="E152" s="344"/>
      <c r="J152" s="9"/>
      <c r="K152" s="7"/>
      <c r="L152" s="250"/>
      <c r="M152" s="250"/>
      <c r="N152" s="250"/>
      <c r="O152" s="250"/>
    </row>
    <row r="153" spans="10:15" ht="27" customHeight="1">
      <c r="J153" s="9"/>
      <c r="K153" s="7"/>
      <c r="L153" s="250"/>
      <c r="M153" s="250"/>
      <c r="N153" s="250"/>
      <c r="O153" s="250"/>
    </row>
    <row r="154" spans="10:15" ht="27" customHeight="1">
      <c r="J154" s="9"/>
      <c r="K154" s="7"/>
      <c r="L154" s="250"/>
      <c r="M154" s="250"/>
      <c r="N154" s="250"/>
      <c r="O154" s="250"/>
    </row>
    <row r="155" spans="10:15" ht="27" customHeight="1">
      <c r="J155" s="9"/>
      <c r="K155" s="7"/>
      <c r="L155" s="250"/>
      <c r="M155" s="250"/>
      <c r="N155" s="250"/>
      <c r="O155" s="250"/>
    </row>
    <row r="156" spans="10:15" ht="27" customHeight="1">
      <c r="J156" s="9"/>
      <c r="K156" s="7"/>
      <c r="L156" s="250"/>
      <c r="M156" s="250"/>
      <c r="N156" s="250"/>
      <c r="O156" s="250"/>
    </row>
    <row r="157" spans="10:15" ht="27" customHeight="1">
      <c r="J157" s="9"/>
      <c r="K157" s="7"/>
      <c r="L157" s="250"/>
      <c r="M157" s="250"/>
      <c r="N157" s="250"/>
      <c r="O157" s="250"/>
    </row>
    <row r="158" spans="10:15" ht="27" customHeight="1">
      <c r="J158" s="9"/>
      <c r="K158" s="7"/>
      <c r="L158" s="250"/>
      <c r="M158" s="250"/>
      <c r="N158" s="250"/>
      <c r="O158" s="250"/>
    </row>
    <row r="159" spans="10:15" ht="27" customHeight="1">
      <c r="J159" s="10"/>
      <c r="K159" s="8"/>
      <c r="L159" s="250"/>
      <c r="M159" s="250"/>
      <c r="N159" s="250"/>
      <c r="O159" s="250"/>
    </row>
    <row r="160" spans="10:15" ht="27" customHeight="1">
      <c r="J160" s="10"/>
      <c r="K160" s="8"/>
      <c r="L160" s="250"/>
      <c r="M160" s="250"/>
      <c r="N160" s="250"/>
      <c r="O160" s="250"/>
    </row>
    <row r="161" spans="10:15" ht="27" customHeight="1">
      <c r="J161" s="9"/>
      <c r="K161" s="7"/>
      <c r="L161" s="250"/>
      <c r="M161" s="250"/>
      <c r="N161" s="250"/>
      <c r="O161" s="250"/>
    </row>
    <row r="162" spans="10:15" ht="27" customHeight="1">
      <c r="J162" s="9"/>
      <c r="K162" s="7"/>
      <c r="L162" s="250"/>
      <c r="M162" s="250"/>
      <c r="N162" s="250"/>
      <c r="O162" s="250"/>
    </row>
    <row r="163" spans="10:15" ht="27" customHeight="1">
      <c r="J163" s="9"/>
      <c r="K163" s="7"/>
      <c r="L163" s="250"/>
      <c r="M163" s="250"/>
      <c r="N163" s="250"/>
      <c r="O163" s="250"/>
    </row>
    <row r="164" spans="10:15" ht="27" customHeight="1">
      <c r="J164" s="9"/>
      <c r="K164" s="7"/>
      <c r="L164" s="250"/>
      <c r="M164" s="250"/>
      <c r="N164" s="250"/>
      <c r="O164" s="250"/>
    </row>
    <row r="165" spans="10:15" ht="27" customHeight="1">
      <c r="J165" s="9"/>
      <c r="K165" s="7"/>
      <c r="L165" s="250"/>
      <c r="M165" s="250"/>
      <c r="N165" s="250"/>
      <c r="O165" s="250"/>
    </row>
    <row r="166" spans="10:15" ht="27" customHeight="1">
      <c r="J166" s="9"/>
      <c r="K166" s="7"/>
      <c r="L166" s="250"/>
      <c r="M166" s="250"/>
      <c r="N166" s="250"/>
      <c r="O166" s="250"/>
    </row>
    <row r="167" spans="10:15" ht="27" customHeight="1">
      <c r="J167" s="9"/>
      <c r="K167" s="7"/>
      <c r="L167" s="250"/>
      <c r="M167" s="250"/>
      <c r="N167" s="250"/>
      <c r="O167" s="250"/>
    </row>
    <row r="168" spans="10:15" ht="27" customHeight="1">
      <c r="J168" s="9"/>
      <c r="K168" s="7"/>
      <c r="L168" s="250"/>
      <c r="M168" s="250"/>
      <c r="N168" s="250"/>
      <c r="O168" s="250"/>
    </row>
    <row r="169" spans="10:15" ht="27" customHeight="1">
      <c r="J169" s="10"/>
      <c r="K169" s="8"/>
      <c r="L169" s="250"/>
      <c r="M169" s="250"/>
      <c r="N169" s="250"/>
      <c r="O169" s="250"/>
    </row>
    <row r="170" spans="10:15" ht="27" customHeight="1">
      <c r="J170" s="10"/>
      <c r="K170" s="8"/>
      <c r="L170" s="250"/>
      <c r="M170" s="250"/>
      <c r="N170" s="250"/>
      <c r="O170" s="250"/>
    </row>
    <row r="171" spans="10:15" ht="27" customHeight="1">
      <c r="J171" s="9"/>
      <c r="K171" s="7"/>
      <c r="L171" s="250"/>
      <c r="M171" s="250"/>
      <c r="N171" s="250"/>
      <c r="O171" s="250"/>
    </row>
    <row r="172" spans="10:15" ht="27" customHeight="1">
      <c r="J172" s="9"/>
      <c r="K172" s="7"/>
      <c r="L172" s="250"/>
      <c r="M172" s="250"/>
      <c r="N172" s="250"/>
      <c r="O172" s="250"/>
    </row>
    <row r="173" spans="10:15" ht="27" customHeight="1">
      <c r="J173" s="9"/>
      <c r="K173" s="7"/>
      <c r="L173" s="250"/>
      <c r="M173" s="250"/>
      <c r="N173" s="250"/>
      <c r="O173" s="250"/>
    </row>
    <row r="174" spans="10:15" ht="27" customHeight="1">
      <c r="J174" s="9"/>
      <c r="K174" s="7"/>
      <c r="L174" s="250"/>
      <c r="M174" s="250"/>
      <c r="N174" s="250"/>
      <c r="O174" s="250"/>
    </row>
    <row r="175" spans="10:15" ht="27" customHeight="1">
      <c r="J175" s="9"/>
      <c r="K175" s="7"/>
      <c r="L175" s="250"/>
      <c r="M175" s="250"/>
      <c r="N175" s="250"/>
      <c r="O175" s="250"/>
    </row>
    <row r="176" spans="10:15" ht="27" customHeight="1">
      <c r="J176" s="9"/>
      <c r="K176" s="7"/>
      <c r="L176" s="250"/>
      <c r="M176" s="250"/>
      <c r="N176" s="250"/>
      <c r="O176" s="250"/>
    </row>
    <row r="177" spans="10:15" ht="27" customHeight="1">
      <c r="J177" s="9"/>
      <c r="K177" s="7"/>
      <c r="L177" s="250"/>
      <c r="M177" s="250"/>
      <c r="N177" s="250"/>
      <c r="O177" s="250"/>
    </row>
    <row r="178" spans="10:15" ht="27" customHeight="1">
      <c r="J178" s="9"/>
      <c r="K178" s="7"/>
      <c r="L178" s="250"/>
      <c r="M178" s="250"/>
      <c r="N178" s="250"/>
      <c r="O178" s="250"/>
    </row>
    <row r="179" spans="10:15" ht="27" customHeight="1">
      <c r="J179" s="10"/>
      <c r="K179" s="8"/>
      <c r="L179" s="250"/>
      <c r="M179" s="250"/>
      <c r="N179" s="250"/>
      <c r="O179" s="250"/>
    </row>
    <row r="180" spans="10:15" ht="27" customHeight="1">
      <c r="J180" s="10"/>
      <c r="K180" s="8"/>
      <c r="L180" s="250"/>
      <c r="M180" s="250"/>
      <c r="N180" s="250"/>
      <c r="O180" s="250"/>
    </row>
    <row r="181" spans="10:15" ht="27" customHeight="1">
      <c r="J181" s="9"/>
      <c r="K181" s="7"/>
      <c r="L181" s="250"/>
      <c r="M181" s="250"/>
      <c r="N181" s="250"/>
      <c r="O181" s="250"/>
    </row>
    <row r="182" spans="10:15" ht="27" customHeight="1">
      <c r="J182" s="9"/>
      <c r="K182" s="7"/>
      <c r="L182" s="250"/>
      <c r="M182" s="250"/>
      <c r="N182" s="250"/>
      <c r="O182" s="250"/>
    </row>
    <row r="183" spans="10:15" ht="27" customHeight="1">
      <c r="J183" s="9"/>
      <c r="K183" s="7"/>
      <c r="L183" s="250"/>
      <c r="M183" s="250"/>
      <c r="N183" s="250"/>
      <c r="O183" s="250"/>
    </row>
    <row r="184" spans="10:15" ht="27" customHeight="1">
      <c r="J184" s="9"/>
      <c r="K184" s="7"/>
      <c r="L184" s="250"/>
      <c r="M184" s="250"/>
      <c r="N184" s="250"/>
      <c r="O184" s="250"/>
    </row>
    <row r="185" spans="10:15" ht="27" customHeight="1">
      <c r="J185" s="9"/>
      <c r="K185" s="7"/>
      <c r="L185" s="250"/>
      <c r="M185" s="250"/>
      <c r="N185" s="250"/>
      <c r="O185" s="250"/>
    </row>
    <row r="186" spans="10:15" ht="27" customHeight="1">
      <c r="J186" s="9"/>
      <c r="K186" s="7"/>
      <c r="L186" s="250"/>
      <c r="M186" s="250"/>
      <c r="N186" s="250"/>
      <c r="O186" s="250"/>
    </row>
    <row r="187" spans="10:15" ht="27" customHeight="1">
      <c r="J187" s="9"/>
      <c r="K187" s="7"/>
      <c r="L187" s="250"/>
      <c r="M187" s="250"/>
      <c r="N187" s="250"/>
      <c r="O187" s="250"/>
    </row>
    <row r="188" spans="10:15" ht="27" customHeight="1">
      <c r="J188" s="9"/>
      <c r="K188" s="7"/>
      <c r="L188" s="250"/>
      <c r="M188" s="250"/>
      <c r="N188" s="250"/>
      <c r="O188" s="250"/>
    </row>
    <row r="189" spans="10:15" ht="27" customHeight="1">
      <c r="J189" s="10"/>
      <c r="K189" s="8"/>
      <c r="L189" s="250"/>
      <c r="M189" s="250"/>
      <c r="N189" s="250"/>
      <c r="O189" s="250"/>
    </row>
    <row r="190" spans="10:15" ht="27" customHeight="1">
      <c r="J190" s="10"/>
      <c r="K190" s="8"/>
      <c r="L190" s="250"/>
      <c r="M190" s="250"/>
      <c r="N190" s="250"/>
      <c r="O190" s="250"/>
    </row>
    <row r="191" spans="10:15" ht="27" customHeight="1">
      <c r="J191" s="9"/>
      <c r="K191" s="7"/>
      <c r="L191" s="250"/>
      <c r="M191" s="250"/>
      <c r="N191" s="250"/>
      <c r="O191" s="250"/>
    </row>
    <row r="192" spans="10:15" ht="27" customHeight="1">
      <c r="J192" s="9"/>
      <c r="K192" s="7"/>
      <c r="L192" s="250"/>
      <c r="M192" s="250"/>
      <c r="N192" s="250"/>
      <c r="O192" s="250"/>
    </row>
    <row r="193" spans="10:15" ht="27" customHeight="1">
      <c r="J193" s="9"/>
      <c r="K193" s="7"/>
      <c r="L193" s="250"/>
      <c r="M193" s="250"/>
      <c r="N193" s="250"/>
      <c r="O193" s="250"/>
    </row>
    <row r="194" spans="10:15" ht="27" customHeight="1">
      <c r="J194" s="9"/>
      <c r="K194" s="7"/>
      <c r="L194" s="250"/>
      <c r="M194" s="250"/>
      <c r="N194" s="250"/>
      <c r="O194" s="250"/>
    </row>
    <row r="195" spans="10:15" ht="27" customHeight="1">
      <c r="J195" s="9"/>
      <c r="K195" s="7"/>
      <c r="L195" s="250"/>
      <c r="M195" s="250"/>
      <c r="N195" s="250"/>
      <c r="O195" s="250"/>
    </row>
    <row r="196" spans="10:15" ht="27" customHeight="1">
      <c r="J196" s="9"/>
      <c r="K196" s="7"/>
      <c r="L196" s="250"/>
      <c r="M196" s="250"/>
      <c r="N196" s="250"/>
      <c r="O196" s="250"/>
    </row>
    <row r="197" spans="10:15" ht="27" customHeight="1">
      <c r="J197" s="9"/>
      <c r="K197" s="7"/>
      <c r="L197" s="250"/>
      <c r="M197" s="250"/>
      <c r="N197" s="250"/>
      <c r="O197" s="250"/>
    </row>
    <row r="198" spans="10:15" ht="27" customHeight="1">
      <c r="J198" s="9"/>
      <c r="K198" s="7"/>
      <c r="L198" s="250"/>
      <c r="M198" s="250"/>
      <c r="N198" s="250"/>
      <c r="O198" s="250"/>
    </row>
    <row r="199" spans="10:15" ht="27" customHeight="1">
      <c r="J199" s="10"/>
      <c r="K199" s="8"/>
      <c r="L199" s="250"/>
      <c r="M199" s="250"/>
      <c r="N199" s="250"/>
      <c r="O199" s="250"/>
    </row>
    <row r="200" spans="10:15" ht="27" customHeight="1">
      <c r="J200" s="10"/>
      <c r="K200" s="8"/>
      <c r="L200" s="250"/>
      <c r="M200" s="250"/>
      <c r="N200" s="250"/>
      <c r="O200" s="250"/>
    </row>
    <row r="201" spans="10:15" ht="27" customHeight="1">
      <c r="J201" s="9"/>
      <c r="K201" s="7"/>
      <c r="L201" s="250"/>
      <c r="M201" s="250"/>
      <c r="N201" s="250"/>
      <c r="O201" s="250"/>
    </row>
    <row r="202" spans="10:15" ht="27" customHeight="1">
      <c r="J202" s="9"/>
      <c r="K202" s="7"/>
      <c r="L202" s="250"/>
      <c r="M202" s="250"/>
      <c r="N202" s="250"/>
      <c r="O202" s="250"/>
    </row>
    <row r="203" spans="10:15" ht="27" customHeight="1">
      <c r="J203" s="9"/>
      <c r="K203" s="7"/>
      <c r="L203" s="250"/>
      <c r="M203" s="250"/>
      <c r="N203" s="250"/>
      <c r="O203" s="250"/>
    </row>
    <row r="204" spans="10:15" ht="27" customHeight="1">
      <c r="J204" s="9"/>
      <c r="K204" s="7"/>
      <c r="L204" s="250"/>
      <c r="M204" s="250"/>
      <c r="N204" s="250"/>
      <c r="O204" s="250"/>
    </row>
    <row r="205" spans="10:15" ht="27" customHeight="1">
      <c r="J205" s="9"/>
      <c r="K205" s="7"/>
      <c r="L205" s="250"/>
      <c r="M205" s="250"/>
      <c r="N205" s="250"/>
      <c r="O205" s="250"/>
    </row>
    <row r="206" spans="10:15" ht="27" customHeight="1">
      <c r="J206" s="9"/>
      <c r="K206" s="7"/>
      <c r="L206" s="250"/>
      <c r="M206" s="250"/>
      <c r="N206" s="250"/>
      <c r="O206" s="250"/>
    </row>
    <row r="207" spans="10:15" ht="27" customHeight="1">
      <c r="J207" s="9"/>
      <c r="K207" s="7"/>
      <c r="L207" s="250"/>
      <c r="M207" s="250"/>
      <c r="N207" s="250"/>
      <c r="O207" s="250"/>
    </row>
    <row r="208" spans="10:15" ht="27" customHeight="1">
      <c r="J208" s="9"/>
      <c r="K208" s="7"/>
      <c r="L208" s="250"/>
      <c r="M208" s="250"/>
      <c r="N208" s="250"/>
      <c r="O208" s="250"/>
    </row>
    <row r="209" spans="10:15" ht="27" customHeight="1">
      <c r="J209" s="10"/>
      <c r="K209" s="8"/>
      <c r="L209" s="250"/>
      <c r="M209" s="250"/>
      <c r="N209" s="250"/>
      <c r="O209" s="250"/>
    </row>
    <row r="210" spans="10:15" ht="27" customHeight="1">
      <c r="J210" s="10"/>
      <c r="K210" s="8"/>
      <c r="L210" s="250"/>
      <c r="M210" s="250"/>
      <c r="N210" s="250"/>
      <c r="O210" s="250"/>
    </row>
  </sheetData>
  <mergeCells count="228">
    <mergeCell ref="N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6:A10"/>
    <mergeCell ref="B6:B10"/>
    <mergeCell ref="C6:C10"/>
    <mergeCell ref="E6:E10"/>
    <mergeCell ref="F6:F10"/>
    <mergeCell ref="G6:G7"/>
    <mergeCell ref="H6:H10"/>
    <mergeCell ref="G8:G10"/>
    <mergeCell ref="A11:A15"/>
    <mergeCell ref="B11:B15"/>
    <mergeCell ref="C11:C15"/>
    <mergeCell ref="E11:E15"/>
    <mergeCell ref="F11:F15"/>
    <mergeCell ref="G11:G12"/>
    <mergeCell ref="H11:H15"/>
    <mergeCell ref="G13:G15"/>
    <mergeCell ref="A16:A20"/>
    <mergeCell ref="B16:B20"/>
    <mergeCell ref="C16:C20"/>
    <mergeCell ref="E16:E20"/>
    <mergeCell ref="F16:F20"/>
    <mergeCell ref="G16:G17"/>
    <mergeCell ref="H16:H20"/>
    <mergeCell ref="G18:G20"/>
    <mergeCell ref="A21:A25"/>
    <mergeCell ref="B21:B25"/>
    <mergeCell ref="C21:C25"/>
    <mergeCell ref="E21:E25"/>
    <mergeCell ref="F21:F25"/>
    <mergeCell ref="G21:G22"/>
    <mergeCell ref="H21:H25"/>
    <mergeCell ref="G23:G25"/>
    <mergeCell ref="A26:A30"/>
    <mergeCell ref="B26:B30"/>
    <mergeCell ref="C26:C30"/>
    <mergeCell ref="E26:E30"/>
    <mergeCell ref="F26:F30"/>
    <mergeCell ref="G26:G27"/>
    <mergeCell ref="H26:H30"/>
    <mergeCell ref="G28:G30"/>
    <mergeCell ref="A31:A35"/>
    <mergeCell ref="B31:B35"/>
    <mergeCell ref="C31:C35"/>
    <mergeCell ref="E31:E35"/>
    <mergeCell ref="F31:F35"/>
    <mergeCell ref="G31:G32"/>
    <mergeCell ref="H31:H35"/>
    <mergeCell ref="G33:G35"/>
    <mergeCell ref="A36:A40"/>
    <mergeCell ref="B36:B40"/>
    <mergeCell ref="C36:C40"/>
    <mergeCell ref="E36:E40"/>
    <mergeCell ref="F36:F40"/>
    <mergeCell ref="G36:G37"/>
    <mergeCell ref="H36:H40"/>
    <mergeCell ref="G38:G40"/>
    <mergeCell ref="A41:A45"/>
    <mergeCell ref="B41:B45"/>
    <mergeCell ref="C41:C45"/>
    <mergeCell ref="E41:E45"/>
    <mergeCell ref="F41:F45"/>
    <mergeCell ref="G41:G42"/>
    <mergeCell ref="H41:H45"/>
    <mergeCell ref="G43:G45"/>
    <mergeCell ref="A46:A50"/>
    <mergeCell ref="B46:B50"/>
    <mergeCell ref="C46:C50"/>
    <mergeCell ref="E46:E50"/>
    <mergeCell ref="F46:F50"/>
    <mergeCell ref="G46:G47"/>
    <mergeCell ref="H46:H50"/>
    <mergeCell ref="G48:G50"/>
    <mergeCell ref="A51:A55"/>
    <mergeCell ref="B51:B55"/>
    <mergeCell ref="C51:C55"/>
    <mergeCell ref="E51:E55"/>
    <mergeCell ref="F51:F55"/>
    <mergeCell ref="G51:G52"/>
    <mergeCell ref="H51:H55"/>
    <mergeCell ref="W51:W55"/>
    <mergeCell ref="G53:G55"/>
    <mergeCell ref="A56:A60"/>
    <mergeCell ref="B56:B58"/>
    <mergeCell ref="C56:C58"/>
    <mergeCell ref="E56:E60"/>
    <mergeCell ref="B59:B60"/>
    <mergeCell ref="C59:C60"/>
    <mergeCell ref="F56:F60"/>
    <mergeCell ref="G56:G57"/>
    <mergeCell ref="H56:H60"/>
    <mergeCell ref="G58:G60"/>
    <mergeCell ref="A61:A65"/>
    <mergeCell ref="B61:B65"/>
    <mergeCell ref="C61:C65"/>
    <mergeCell ref="E61:E65"/>
    <mergeCell ref="F61:F65"/>
    <mergeCell ref="G61:G62"/>
    <mergeCell ref="H61:H65"/>
    <mergeCell ref="G63:G65"/>
    <mergeCell ref="A66:A70"/>
    <mergeCell ref="B66:B70"/>
    <mergeCell ref="C66:C70"/>
    <mergeCell ref="E66:E70"/>
    <mergeCell ref="F66:F70"/>
    <mergeCell ref="G66:G67"/>
    <mergeCell ref="H66:H70"/>
    <mergeCell ref="G68:G70"/>
    <mergeCell ref="A71:A75"/>
    <mergeCell ref="B71:B75"/>
    <mergeCell ref="C71:C75"/>
    <mergeCell ref="E71:E75"/>
    <mergeCell ref="F71:F75"/>
    <mergeCell ref="G71:G72"/>
    <mergeCell ref="H71:H75"/>
    <mergeCell ref="G73:G75"/>
    <mergeCell ref="A76:A80"/>
    <mergeCell ref="B76:B80"/>
    <mergeCell ref="C76:C80"/>
    <mergeCell ref="E76:E80"/>
    <mergeCell ref="F76:F80"/>
    <mergeCell ref="G76:G77"/>
    <mergeCell ref="H76:H80"/>
    <mergeCell ref="G78:G80"/>
    <mergeCell ref="A81:A85"/>
    <mergeCell ref="B81:B85"/>
    <mergeCell ref="C81:C85"/>
    <mergeCell ref="E81:E85"/>
    <mergeCell ref="F81:F85"/>
    <mergeCell ref="G81:G82"/>
    <mergeCell ref="H81:H85"/>
    <mergeCell ref="G83:G85"/>
    <mergeCell ref="A86:A90"/>
    <mergeCell ref="B86:B90"/>
    <mergeCell ref="C86:C90"/>
    <mergeCell ref="E86:E90"/>
    <mergeCell ref="F86:F90"/>
    <mergeCell ref="G86:G87"/>
    <mergeCell ref="H86:H90"/>
    <mergeCell ref="G88:G90"/>
    <mergeCell ref="A91:A95"/>
    <mergeCell ref="B91:B95"/>
    <mergeCell ref="C91:C95"/>
    <mergeCell ref="E91:E95"/>
    <mergeCell ref="F91:F95"/>
    <mergeCell ref="G91:G92"/>
    <mergeCell ref="H91:H95"/>
    <mergeCell ref="G93:G95"/>
    <mergeCell ref="A96:A100"/>
    <mergeCell ref="B96:B100"/>
    <mergeCell ref="C96:C100"/>
    <mergeCell ref="E96:E100"/>
    <mergeCell ref="F96:F100"/>
    <mergeCell ref="G96:G97"/>
    <mergeCell ref="H96:H100"/>
    <mergeCell ref="G98:G100"/>
    <mergeCell ref="A101:A105"/>
    <mergeCell ref="B101:B105"/>
    <mergeCell ref="C101:C105"/>
    <mergeCell ref="E101:E105"/>
    <mergeCell ref="F101:F105"/>
    <mergeCell ref="G101:G102"/>
    <mergeCell ref="H101:H105"/>
    <mergeCell ref="G103:G105"/>
    <mergeCell ref="A106:A110"/>
    <mergeCell ref="B106:B110"/>
    <mergeCell ref="C106:C110"/>
    <mergeCell ref="E106:E110"/>
    <mergeCell ref="F106:F110"/>
    <mergeCell ref="G106:G107"/>
    <mergeCell ref="H106:H110"/>
    <mergeCell ref="G108:G110"/>
    <mergeCell ref="A111:A115"/>
    <mergeCell ref="B111:B115"/>
    <mergeCell ref="C111:C115"/>
    <mergeCell ref="E111:E115"/>
    <mergeCell ref="F111:F115"/>
    <mergeCell ref="G111:G112"/>
    <mergeCell ref="H111:H115"/>
    <mergeCell ref="G113:G115"/>
    <mergeCell ref="A116:A120"/>
    <mergeCell ref="B116:B120"/>
    <mergeCell ref="C116:C120"/>
    <mergeCell ref="E116:E120"/>
    <mergeCell ref="F116:F120"/>
    <mergeCell ref="G116:G117"/>
    <mergeCell ref="H116:H120"/>
    <mergeCell ref="G118:G120"/>
    <mergeCell ref="A121:A125"/>
    <mergeCell ref="B121:B125"/>
    <mergeCell ref="C121:C125"/>
    <mergeCell ref="E121:E125"/>
    <mergeCell ref="F121:F125"/>
    <mergeCell ref="G121:G122"/>
    <mergeCell ref="H121:H125"/>
    <mergeCell ref="G123:G125"/>
    <mergeCell ref="A126:A130"/>
    <mergeCell ref="B126:B130"/>
    <mergeCell ref="C126:C130"/>
    <mergeCell ref="E126:E130"/>
    <mergeCell ref="F126:F130"/>
    <mergeCell ref="G126:G127"/>
    <mergeCell ref="H126:H130"/>
    <mergeCell ref="G128:G130"/>
    <mergeCell ref="A131:A135"/>
    <mergeCell ref="B131:B135"/>
    <mergeCell ref="C131:C135"/>
    <mergeCell ref="E131:E135"/>
    <mergeCell ref="F131:F135"/>
    <mergeCell ref="G131:G132"/>
    <mergeCell ref="H131:H135"/>
    <mergeCell ref="G133:G135"/>
  </mergeCells>
  <hyperlinks>
    <hyperlink ref="E11" r:id="rId1" display="DYN@MO 50% (DYNamic Citizens @ctive for Mobility) - 7 Program Ramowy (FP7-SST-CIVITAS-2011-MOVE)"/>
    <hyperlink ref="E16" r:id="rId2" display="DYN@MO 75% (DYNamic Citizens @ctive for Mobility) - 7 Program Ramowy (FP7-SST-CIVITAS-2011-MOVE)"/>
    <hyperlink ref="E21" r:id="rId3" display="DYN@MO 100% (DYNamic Citizens @ctive for Mobility) - 7 Program Ramowy (FP7-SST-CIVITAS-2011-MOVE)"/>
  </hyperlinks>
  <printOptions/>
  <pageMargins left="0.48" right="0.19" top="0.77" bottom="0.3" header="0.5" footer="0.17"/>
  <pageSetup horizontalDpi="600" verticalDpi="600" orientation="landscape" paperSize="9" scale="80" r:id="rId4"/>
  <rowBreaks count="2" manualBreakCount="2">
    <brk id="45" max="255" man="1"/>
    <brk id="90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selection activeCell="A2" sqref="A2:O2"/>
    </sheetView>
  </sheetViews>
  <sheetFormatPr defaultColWidth="9.00390625" defaultRowHeight="27" customHeight="1"/>
  <cols>
    <col min="1" max="1" width="4.75390625" style="234" customWidth="1"/>
    <col min="2" max="2" width="5.75390625" style="234" customWidth="1"/>
    <col min="3" max="3" width="7.125" style="234" customWidth="1"/>
    <col min="4" max="4" width="6.125" style="234" hidden="1" customWidth="1"/>
    <col min="5" max="5" width="30.00390625" style="234" customWidth="1"/>
    <col min="6" max="6" width="21.625" style="235" customWidth="1"/>
    <col min="7" max="7" width="8.375" style="235" customWidth="1"/>
    <col min="8" max="8" width="13.375" style="234" customWidth="1"/>
    <col min="9" max="9" width="16.00390625" style="234" customWidth="1"/>
    <col min="10" max="10" width="11.375" style="234" customWidth="1"/>
    <col min="11" max="12" width="12.125" style="234" customWidth="1"/>
    <col min="13" max="13" width="13.00390625" style="234" customWidth="1"/>
    <col min="14" max="14" width="12.25390625" style="234" customWidth="1"/>
    <col min="15" max="15" width="9.375" style="234" customWidth="1"/>
    <col min="16" max="16" width="9.125" style="234" customWidth="1"/>
    <col min="17" max="17" width="10.625" style="234" customWidth="1"/>
    <col min="18" max="18" width="9.875" style="234" customWidth="1"/>
    <col min="19" max="19" width="9.125" style="234" customWidth="1"/>
    <col min="20" max="20" width="11.25390625" style="234" customWidth="1"/>
    <col min="21" max="21" width="17.125" style="234" bestFit="1" customWidth="1"/>
    <col min="22" max="22" width="14.00390625" style="234" customWidth="1"/>
    <col min="23" max="24" width="11.625" style="234" bestFit="1" customWidth="1"/>
    <col min="25" max="27" width="9.125" style="234" customWidth="1"/>
    <col min="28" max="28" width="10.00390625" style="234" bestFit="1" customWidth="1"/>
    <col min="29" max="235" width="9.125" style="234" customWidth="1"/>
    <col min="236" max="16384" width="11.625" style="234" customWidth="1"/>
  </cols>
  <sheetData>
    <row r="1" spans="2:15" ht="15.75" customHeight="1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467" t="s">
        <v>246</v>
      </c>
      <c r="O1" s="467"/>
    </row>
    <row r="2" spans="1:15" ht="26.25" customHeight="1" thickBot="1">
      <c r="A2" s="451" t="s">
        <v>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27" customHeight="1" thickBot="1">
      <c r="A3" s="415" t="s">
        <v>0</v>
      </c>
      <c r="B3" s="415" t="s">
        <v>1</v>
      </c>
      <c r="C3" s="415" t="s">
        <v>2</v>
      </c>
      <c r="D3" s="415" t="s">
        <v>3</v>
      </c>
      <c r="E3" s="447" t="s">
        <v>4</v>
      </c>
      <c r="F3" s="447" t="s">
        <v>5</v>
      </c>
      <c r="G3" s="447" t="s">
        <v>6</v>
      </c>
      <c r="H3" s="447" t="s">
        <v>7</v>
      </c>
      <c r="I3" s="447" t="s">
        <v>8</v>
      </c>
      <c r="J3" s="427" t="s">
        <v>72</v>
      </c>
      <c r="K3" s="427" t="s">
        <v>70</v>
      </c>
      <c r="L3" s="427" t="s">
        <v>71</v>
      </c>
      <c r="M3" s="427" t="s">
        <v>228</v>
      </c>
      <c r="N3" s="427" t="s">
        <v>74</v>
      </c>
      <c r="O3" s="427" t="s">
        <v>75</v>
      </c>
    </row>
    <row r="4" spans="1:15" ht="27" customHeight="1" thickBot="1">
      <c r="A4" s="415"/>
      <c r="B4" s="415"/>
      <c r="C4" s="415"/>
      <c r="D4" s="415"/>
      <c r="E4" s="447"/>
      <c r="F4" s="447"/>
      <c r="G4" s="447"/>
      <c r="H4" s="447"/>
      <c r="I4" s="447"/>
      <c r="J4" s="429"/>
      <c r="K4" s="429"/>
      <c r="L4" s="429"/>
      <c r="M4" s="429"/>
      <c r="N4" s="429"/>
      <c r="O4" s="429"/>
    </row>
    <row r="5" spans="1:18" s="235" customFormat="1" ht="15.75" customHeight="1" thickBot="1">
      <c r="A5" s="237">
        <v>1</v>
      </c>
      <c r="B5" s="237">
        <v>2</v>
      </c>
      <c r="C5" s="237">
        <v>3</v>
      </c>
      <c r="D5" s="237"/>
      <c r="E5" s="238">
        <v>4</v>
      </c>
      <c r="F5" s="238">
        <v>5</v>
      </c>
      <c r="G5" s="238">
        <v>6</v>
      </c>
      <c r="H5" s="238">
        <v>7</v>
      </c>
      <c r="I5" s="238">
        <v>8</v>
      </c>
      <c r="J5" s="238">
        <v>9</v>
      </c>
      <c r="K5" s="238">
        <v>10</v>
      </c>
      <c r="L5" s="238">
        <v>11</v>
      </c>
      <c r="M5" s="238">
        <v>12</v>
      </c>
      <c r="N5" s="238">
        <v>13</v>
      </c>
      <c r="O5" s="238">
        <v>14</v>
      </c>
      <c r="Q5" s="346"/>
      <c r="R5" s="347"/>
    </row>
    <row r="6" spans="1:18" ht="12" thickBot="1">
      <c r="A6" s="414">
        <v>1</v>
      </c>
      <c r="B6" s="414">
        <v>600</v>
      </c>
      <c r="C6" s="414">
        <v>60015</v>
      </c>
      <c r="D6" s="243">
        <v>9</v>
      </c>
      <c r="E6" s="426" t="s">
        <v>57</v>
      </c>
      <c r="F6" s="407" t="s">
        <v>58</v>
      </c>
      <c r="G6" s="430">
        <v>2008</v>
      </c>
      <c r="H6" s="410">
        <v>22742737</v>
      </c>
      <c r="I6" s="348" t="s">
        <v>12</v>
      </c>
      <c r="J6" s="295">
        <v>6039498</v>
      </c>
      <c r="K6" s="295">
        <v>478121</v>
      </c>
      <c r="L6" s="295">
        <v>0</v>
      </c>
      <c r="M6" s="295">
        <f>K6</f>
        <v>478121</v>
      </c>
      <c r="N6" s="295">
        <f>J6+L6</f>
        <v>6039498</v>
      </c>
      <c r="O6" s="296">
        <f>N6/H6</f>
        <v>0.2655572194322961</v>
      </c>
      <c r="Q6" s="349"/>
      <c r="R6" s="250"/>
    </row>
    <row r="7" spans="1:18" ht="12" thickBot="1">
      <c r="A7" s="415"/>
      <c r="B7" s="415"/>
      <c r="C7" s="415"/>
      <c r="D7" s="243"/>
      <c r="E7" s="424"/>
      <c r="F7" s="408"/>
      <c r="G7" s="436"/>
      <c r="H7" s="410"/>
      <c r="I7" s="350" t="s">
        <v>13</v>
      </c>
      <c r="J7" s="264"/>
      <c r="K7" s="264"/>
      <c r="L7" s="264"/>
      <c r="M7" s="264"/>
      <c r="N7" s="264"/>
      <c r="O7" s="265"/>
      <c r="Q7" s="349"/>
      <c r="R7" s="250"/>
    </row>
    <row r="8" spans="1:18" ht="12" thickBot="1">
      <c r="A8" s="415"/>
      <c r="B8" s="415"/>
      <c r="C8" s="415"/>
      <c r="D8" s="243">
        <v>7</v>
      </c>
      <c r="E8" s="424"/>
      <c r="F8" s="408"/>
      <c r="G8" s="438">
        <v>2015</v>
      </c>
      <c r="H8" s="410"/>
      <c r="I8" s="350" t="s">
        <v>14</v>
      </c>
      <c r="J8" s="264">
        <v>14092160</v>
      </c>
      <c r="K8" s="264">
        <v>1115616</v>
      </c>
      <c r="L8" s="264">
        <v>0</v>
      </c>
      <c r="M8" s="264">
        <f>K8</f>
        <v>1115616</v>
      </c>
      <c r="N8" s="264">
        <f>J8+L8</f>
        <v>14092160</v>
      </c>
      <c r="O8" s="265">
        <f>N8/H6</f>
        <v>0.619633424068528</v>
      </c>
      <c r="Q8" s="349"/>
      <c r="R8" s="250"/>
    </row>
    <row r="9" spans="1:18" ht="12" thickBot="1">
      <c r="A9" s="415"/>
      <c r="B9" s="415"/>
      <c r="C9" s="415"/>
      <c r="D9" s="243">
        <v>0</v>
      </c>
      <c r="E9" s="424"/>
      <c r="F9" s="408"/>
      <c r="G9" s="438"/>
      <c r="H9" s="410"/>
      <c r="I9" s="350" t="s">
        <v>59</v>
      </c>
      <c r="J9" s="264">
        <v>920957</v>
      </c>
      <c r="K9" s="264">
        <v>96385</v>
      </c>
      <c r="L9" s="264">
        <v>0</v>
      </c>
      <c r="M9" s="264">
        <f>K9</f>
        <v>96385</v>
      </c>
      <c r="N9" s="264">
        <f>J9+L9</f>
        <v>920957</v>
      </c>
      <c r="O9" s="265">
        <f>N9/H6</f>
        <v>0.0404945543713582</v>
      </c>
      <c r="Q9" s="349"/>
      <c r="R9" s="250"/>
    </row>
    <row r="10" spans="1:18" ht="12" thickBot="1">
      <c r="A10" s="415"/>
      <c r="B10" s="415"/>
      <c r="C10" s="415"/>
      <c r="D10" s="277"/>
      <c r="E10" s="424"/>
      <c r="F10" s="408"/>
      <c r="G10" s="438"/>
      <c r="H10" s="411"/>
      <c r="I10" s="268" t="s">
        <v>60</v>
      </c>
      <c r="J10" s="270">
        <f aca="true" t="shared" si="0" ref="J10:O10">J6+J7+J8+J9</f>
        <v>21052615</v>
      </c>
      <c r="K10" s="270">
        <f t="shared" si="0"/>
        <v>1690122</v>
      </c>
      <c r="L10" s="270">
        <f t="shared" si="0"/>
        <v>0</v>
      </c>
      <c r="M10" s="270">
        <f t="shared" si="0"/>
        <v>1690122</v>
      </c>
      <c r="N10" s="270">
        <f t="shared" si="0"/>
        <v>21052615</v>
      </c>
      <c r="O10" s="271">
        <f t="shared" si="0"/>
        <v>0.9256851978721823</v>
      </c>
      <c r="Q10" s="351"/>
      <c r="R10" s="250"/>
    </row>
    <row r="11" spans="1:18" ht="12" thickBot="1">
      <c r="A11" s="415">
        <v>2</v>
      </c>
      <c r="B11" s="415">
        <v>600</v>
      </c>
      <c r="C11" s="415">
        <v>60015</v>
      </c>
      <c r="D11" s="243">
        <v>9</v>
      </c>
      <c r="E11" s="432" t="s">
        <v>61</v>
      </c>
      <c r="F11" s="408" t="s">
        <v>58</v>
      </c>
      <c r="G11" s="436">
        <v>2009</v>
      </c>
      <c r="H11" s="402">
        <v>67439746</v>
      </c>
      <c r="I11" s="350" t="s">
        <v>12</v>
      </c>
      <c r="J11" s="264">
        <v>7398106</v>
      </c>
      <c r="K11" s="264">
        <v>2692229</v>
      </c>
      <c r="L11" s="264">
        <v>250659</v>
      </c>
      <c r="M11" s="264">
        <f>K11</f>
        <v>2692229</v>
      </c>
      <c r="N11" s="264">
        <f>J11+L11</f>
        <v>7648765</v>
      </c>
      <c r="O11" s="265">
        <f>N11/H11</f>
        <v>0.11341627828788085</v>
      </c>
      <c r="Q11" s="266"/>
      <c r="R11" s="250"/>
    </row>
    <row r="12" spans="1:18" ht="12" thickBot="1">
      <c r="A12" s="415"/>
      <c r="B12" s="415"/>
      <c r="C12" s="415"/>
      <c r="D12" s="243"/>
      <c r="E12" s="433"/>
      <c r="F12" s="408"/>
      <c r="G12" s="436"/>
      <c r="H12" s="410"/>
      <c r="I12" s="350" t="s">
        <v>13</v>
      </c>
      <c r="J12" s="264"/>
      <c r="K12" s="264"/>
      <c r="L12" s="264"/>
      <c r="M12" s="264"/>
      <c r="N12" s="264"/>
      <c r="O12" s="265"/>
      <c r="Q12" s="266"/>
      <c r="R12" s="250"/>
    </row>
    <row r="13" spans="1:18" ht="12" thickBot="1">
      <c r="A13" s="415"/>
      <c r="B13" s="415"/>
      <c r="C13" s="415"/>
      <c r="D13" s="243">
        <v>7</v>
      </c>
      <c r="E13" s="433"/>
      <c r="F13" s="408"/>
      <c r="G13" s="438">
        <v>2015</v>
      </c>
      <c r="H13" s="410"/>
      <c r="I13" s="350" t="s">
        <v>14</v>
      </c>
      <c r="J13" s="264">
        <v>41922594</v>
      </c>
      <c r="K13" s="264">
        <v>15255971</v>
      </c>
      <c r="L13" s="264">
        <v>1420399</v>
      </c>
      <c r="M13" s="264">
        <f>K13</f>
        <v>15255971</v>
      </c>
      <c r="N13" s="264">
        <f>J13+L13</f>
        <v>43342993</v>
      </c>
      <c r="O13" s="265">
        <f>N13/H11</f>
        <v>0.6426921151215487</v>
      </c>
      <c r="Q13" s="266"/>
      <c r="R13" s="250"/>
    </row>
    <row r="14" spans="1:18" ht="12" thickBot="1">
      <c r="A14" s="415"/>
      <c r="B14" s="415"/>
      <c r="C14" s="415"/>
      <c r="D14" s="243">
        <v>0</v>
      </c>
      <c r="E14" s="433"/>
      <c r="F14" s="408"/>
      <c r="G14" s="438"/>
      <c r="H14" s="410"/>
      <c r="I14" s="350" t="s">
        <v>59</v>
      </c>
      <c r="J14" s="264">
        <v>170846</v>
      </c>
      <c r="K14" s="264"/>
      <c r="L14" s="264"/>
      <c r="M14" s="264"/>
      <c r="N14" s="264"/>
      <c r="O14" s="265"/>
      <c r="Q14" s="266"/>
      <c r="R14" s="250"/>
    </row>
    <row r="15" spans="1:18" ht="12" thickBot="1">
      <c r="A15" s="415"/>
      <c r="B15" s="415"/>
      <c r="C15" s="415"/>
      <c r="D15" s="277"/>
      <c r="E15" s="434"/>
      <c r="F15" s="408"/>
      <c r="G15" s="438"/>
      <c r="H15" s="411"/>
      <c r="I15" s="268" t="s">
        <v>60</v>
      </c>
      <c r="J15" s="270">
        <f>J11+J12+J13+J14</f>
        <v>49491546</v>
      </c>
      <c r="K15" s="270">
        <f>K11+K12+K13+K14</f>
        <v>17948200</v>
      </c>
      <c r="L15" s="270">
        <f>L11+L12+L13+L14</f>
        <v>1671058</v>
      </c>
      <c r="M15" s="270">
        <f>K15</f>
        <v>17948200</v>
      </c>
      <c r="N15" s="270">
        <f>J15+L15</f>
        <v>51162604</v>
      </c>
      <c r="O15" s="271">
        <f>N15/H11</f>
        <v>0.7586417066280172</v>
      </c>
      <c r="Q15" s="8"/>
      <c r="R15" s="250"/>
    </row>
    <row r="16" spans="1:18" ht="12" thickBot="1">
      <c r="A16" s="415">
        <v>3</v>
      </c>
      <c r="B16" s="415">
        <v>600</v>
      </c>
      <c r="C16" s="415">
        <v>60015</v>
      </c>
      <c r="D16" s="243">
        <v>9</v>
      </c>
      <c r="E16" s="432" t="s">
        <v>62</v>
      </c>
      <c r="F16" s="419" t="s">
        <v>58</v>
      </c>
      <c r="G16" s="436">
        <v>2013</v>
      </c>
      <c r="H16" s="402">
        <v>1734300</v>
      </c>
      <c r="I16" s="350" t="s">
        <v>12</v>
      </c>
      <c r="J16" s="264">
        <v>19680</v>
      </c>
      <c r="K16" s="264">
        <v>214020</v>
      </c>
      <c r="L16" s="264">
        <v>11070</v>
      </c>
      <c r="M16" s="264">
        <f>K16</f>
        <v>214020</v>
      </c>
      <c r="N16" s="264">
        <f>J16+L16</f>
        <v>30750</v>
      </c>
      <c r="O16" s="265">
        <f>N16/H16</f>
        <v>0.01773049645390071</v>
      </c>
      <c r="Q16" s="352"/>
      <c r="R16" s="250"/>
    </row>
    <row r="17" spans="1:18" ht="18.75" customHeight="1" thickBot="1">
      <c r="A17" s="415"/>
      <c r="B17" s="415"/>
      <c r="C17" s="415"/>
      <c r="D17" s="243"/>
      <c r="E17" s="433"/>
      <c r="F17" s="391"/>
      <c r="G17" s="436"/>
      <c r="H17" s="410"/>
      <c r="I17" s="350" t="s">
        <v>13</v>
      </c>
      <c r="J17" s="264"/>
      <c r="K17" s="264"/>
      <c r="L17" s="264"/>
      <c r="M17" s="264"/>
      <c r="N17" s="264"/>
      <c r="O17" s="265"/>
      <c r="Q17" s="352"/>
      <c r="R17" s="250"/>
    </row>
    <row r="18" spans="1:18" ht="12" thickBot="1">
      <c r="A18" s="415"/>
      <c r="B18" s="415"/>
      <c r="C18" s="415"/>
      <c r="D18" s="243">
        <v>7</v>
      </c>
      <c r="E18" s="433"/>
      <c r="F18" s="391"/>
      <c r="G18" s="438">
        <v>2015</v>
      </c>
      <c r="H18" s="410"/>
      <c r="I18" s="350" t="s">
        <v>14</v>
      </c>
      <c r="J18" s="264">
        <v>59040</v>
      </c>
      <c r="K18" s="264">
        <v>642060</v>
      </c>
      <c r="L18" s="264">
        <v>33210</v>
      </c>
      <c r="M18" s="264">
        <f>K18</f>
        <v>642060</v>
      </c>
      <c r="N18" s="264">
        <f>J18+L18</f>
        <v>92250</v>
      </c>
      <c r="O18" s="265">
        <f>N18/H16</f>
        <v>0.05319148936170213</v>
      </c>
      <c r="Q18" s="352"/>
      <c r="R18" s="250"/>
    </row>
    <row r="19" spans="1:18" ht="29.25" customHeight="1" thickBot="1">
      <c r="A19" s="415"/>
      <c r="B19" s="415"/>
      <c r="C19" s="415"/>
      <c r="D19" s="243">
        <v>0</v>
      </c>
      <c r="E19" s="433"/>
      <c r="F19" s="391"/>
      <c r="G19" s="438"/>
      <c r="H19" s="410"/>
      <c r="I19" s="350" t="s">
        <v>59</v>
      </c>
      <c r="J19" s="264">
        <v>18450</v>
      </c>
      <c r="K19" s="264">
        <v>781050</v>
      </c>
      <c r="L19" s="264">
        <v>0</v>
      </c>
      <c r="M19" s="264">
        <f>K19</f>
        <v>781050</v>
      </c>
      <c r="N19" s="264">
        <f>J19+L19</f>
        <v>18450</v>
      </c>
      <c r="O19" s="265">
        <f>N19/H16</f>
        <v>0.010638297872340425</v>
      </c>
      <c r="Q19" s="352"/>
      <c r="R19" s="250"/>
    </row>
    <row r="20" spans="1:18" ht="28.5" customHeight="1" thickBot="1">
      <c r="A20" s="404"/>
      <c r="B20" s="404"/>
      <c r="C20" s="404"/>
      <c r="D20" s="243"/>
      <c r="E20" s="433"/>
      <c r="F20" s="391"/>
      <c r="G20" s="442"/>
      <c r="H20" s="410"/>
      <c r="I20" s="268" t="s">
        <v>60</v>
      </c>
      <c r="J20" s="298">
        <f>J16+J17+J18+J19</f>
        <v>97170</v>
      </c>
      <c r="K20" s="298">
        <f>K16+K17+K18+K19</f>
        <v>1637130</v>
      </c>
      <c r="L20" s="298">
        <f>L16+L17+L18+L19</f>
        <v>44280</v>
      </c>
      <c r="M20" s="298">
        <f>K20</f>
        <v>1637130</v>
      </c>
      <c r="N20" s="298">
        <f>J20+L20</f>
        <v>141450</v>
      </c>
      <c r="O20" s="299">
        <f>N20/H16</f>
        <v>0.08156028368794327</v>
      </c>
      <c r="Q20" s="353"/>
      <c r="R20" s="250"/>
    </row>
    <row r="21" spans="1:18" ht="11.25">
      <c r="A21" s="464">
        <v>4</v>
      </c>
      <c r="B21" s="464">
        <v>600</v>
      </c>
      <c r="C21" s="464">
        <v>60015</v>
      </c>
      <c r="D21" s="354">
        <v>9</v>
      </c>
      <c r="E21" s="465" t="s">
        <v>10</v>
      </c>
      <c r="F21" s="458" t="s">
        <v>18</v>
      </c>
      <c r="G21" s="459">
        <v>2014</v>
      </c>
      <c r="H21" s="461">
        <v>6787307</v>
      </c>
      <c r="I21" s="350" t="s">
        <v>12</v>
      </c>
      <c r="J21" s="355">
        <v>1106100</v>
      </c>
      <c r="K21" s="355">
        <v>1768548</v>
      </c>
      <c r="L21" s="356">
        <v>318594</v>
      </c>
      <c r="M21" s="356">
        <f>K21</f>
        <v>1768548</v>
      </c>
      <c r="N21" s="356">
        <f>J21+L21</f>
        <v>1424694</v>
      </c>
      <c r="O21" s="357">
        <f>N21/H21</f>
        <v>0.20990563709583196</v>
      </c>
      <c r="Q21" s="358"/>
      <c r="R21" s="250"/>
    </row>
    <row r="22" spans="1:18" ht="11.25">
      <c r="A22" s="398"/>
      <c r="B22" s="398"/>
      <c r="C22" s="398"/>
      <c r="D22" s="359"/>
      <c r="E22" s="446"/>
      <c r="F22" s="391"/>
      <c r="G22" s="460"/>
      <c r="H22" s="410"/>
      <c r="I22" s="350" t="s">
        <v>13</v>
      </c>
      <c r="J22" s="254"/>
      <c r="K22" s="254"/>
      <c r="L22" s="283"/>
      <c r="M22" s="283"/>
      <c r="N22" s="283"/>
      <c r="O22" s="255"/>
      <c r="Q22" s="358"/>
      <c r="R22" s="250"/>
    </row>
    <row r="23" spans="1:18" ht="11.25">
      <c r="A23" s="398"/>
      <c r="B23" s="398"/>
      <c r="C23" s="398"/>
      <c r="D23" s="359">
        <v>7</v>
      </c>
      <c r="E23" s="446"/>
      <c r="F23" s="391"/>
      <c r="G23" s="462">
        <v>2015</v>
      </c>
      <c r="H23" s="410"/>
      <c r="I23" s="350" t="s">
        <v>14</v>
      </c>
      <c r="J23" s="254">
        <v>1106100</v>
      </c>
      <c r="K23" s="254">
        <v>1768548</v>
      </c>
      <c r="L23" s="283">
        <v>318594</v>
      </c>
      <c r="M23" s="283">
        <f>K23</f>
        <v>1768548</v>
      </c>
      <c r="N23" s="283">
        <f>J23+L23</f>
        <v>1424694</v>
      </c>
      <c r="O23" s="255">
        <f>N23/H21</f>
        <v>0.20990563709583196</v>
      </c>
      <c r="Q23" s="358"/>
      <c r="R23" s="250"/>
    </row>
    <row r="24" spans="1:18" ht="24.75" customHeight="1">
      <c r="A24" s="398"/>
      <c r="B24" s="398"/>
      <c r="C24" s="398"/>
      <c r="D24" s="359">
        <v>0</v>
      </c>
      <c r="E24" s="446"/>
      <c r="F24" s="391"/>
      <c r="G24" s="460"/>
      <c r="H24" s="410"/>
      <c r="I24" s="350" t="s">
        <v>59</v>
      </c>
      <c r="J24" s="254">
        <v>18543</v>
      </c>
      <c r="K24" s="254">
        <v>1019468</v>
      </c>
      <c r="L24" s="283">
        <v>950811</v>
      </c>
      <c r="M24" s="283">
        <f>K24</f>
        <v>1019468</v>
      </c>
      <c r="N24" s="283">
        <f>J24+L24</f>
        <v>969354</v>
      </c>
      <c r="O24" s="255">
        <f>N24/H21</f>
        <v>0.14281864662965738</v>
      </c>
      <c r="Q24" s="358"/>
      <c r="R24" s="250"/>
    </row>
    <row r="25" spans="1:18" ht="24.75" customHeight="1" thickBot="1">
      <c r="A25" s="455"/>
      <c r="B25" s="455"/>
      <c r="C25" s="455"/>
      <c r="D25" s="361"/>
      <c r="E25" s="466"/>
      <c r="F25" s="452"/>
      <c r="G25" s="463"/>
      <c r="H25" s="453"/>
      <c r="I25" s="268" t="s">
        <v>60</v>
      </c>
      <c r="J25" s="362">
        <f>J21+J22+J23+J24</f>
        <v>2230743</v>
      </c>
      <c r="K25" s="362">
        <f>K21+K22+K23+K24</f>
        <v>4556564</v>
      </c>
      <c r="L25" s="362">
        <f>L21+L22+L23+L24</f>
        <v>1587999</v>
      </c>
      <c r="M25" s="362">
        <f>K25</f>
        <v>4556564</v>
      </c>
      <c r="N25" s="362">
        <f>J25+L25</f>
        <v>3818742</v>
      </c>
      <c r="O25" s="363">
        <f>N25/H21</f>
        <v>0.5626299208213213</v>
      </c>
      <c r="Q25" s="364"/>
      <c r="R25" s="250"/>
    </row>
    <row r="26" spans="1:18" ht="12" thickBot="1">
      <c r="A26" s="414">
        <v>5</v>
      </c>
      <c r="B26" s="414">
        <v>600</v>
      </c>
      <c r="C26" s="414">
        <v>60095</v>
      </c>
      <c r="D26" s="245">
        <v>9</v>
      </c>
      <c r="E26" s="440" t="s">
        <v>63</v>
      </c>
      <c r="F26" s="391" t="s">
        <v>18</v>
      </c>
      <c r="G26" s="430">
        <v>2013</v>
      </c>
      <c r="H26" s="410">
        <v>1239282</v>
      </c>
      <c r="I26" s="350" t="s">
        <v>12</v>
      </c>
      <c r="J26" s="295">
        <v>0</v>
      </c>
      <c r="K26" s="295">
        <v>244017</v>
      </c>
      <c r="L26" s="295">
        <v>0</v>
      </c>
      <c r="M26" s="295">
        <f>K26</f>
        <v>244017</v>
      </c>
      <c r="N26" s="295">
        <f>J26+L26</f>
        <v>0</v>
      </c>
      <c r="O26" s="296">
        <f>N26/H26</f>
        <v>0</v>
      </c>
      <c r="Q26" s="250"/>
      <c r="R26" s="250"/>
    </row>
    <row r="27" spans="1:18" ht="12" thickBot="1">
      <c r="A27" s="415"/>
      <c r="B27" s="415"/>
      <c r="C27" s="415"/>
      <c r="D27" s="245"/>
      <c r="E27" s="440"/>
      <c r="F27" s="391"/>
      <c r="G27" s="436"/>
      <c r="H27" s="410"/>
      <c r="I27" s="350" t="s">
        <v>13</v>
      </c>
      <c r="J27" s="264"/>
      <c r="K27" s="264"/>
      <c r="L27" s="264"/>
      <c r="M27" s="264"/>
      <c r="N27" s="264"/>
      <c r="O27" s="265"/>
      <c r="Q27" s="250"/>
      <c r="R27" s="250"/>
    </row>
    <row r="28" spans="1:18" ht="12" thickBot="1">
      <c r="A28" s="415"/>
      <c r="B28" s="415"/>
      <c r="C28" s="415"/>
      <c r="D28" s="245">
        <v>7</v>
      </c>
      <c r="E28" s="440"/>
      <c r="F28" s="391"/>
      <c r="G28" s="438">
        <v>2016</v>
      </c>
      <c r="H28" s="410"/>
      <c r="I28" s="350" t="s">
        <v>14</v>
      </c>
      <c r="J28" s="264">
        <v>0</v>
      </c>
      <c r="K28" s="264">
        <v>244017</v>
      </c>
      <c r="L28" s="264">
        <v>0</v>
      </c>
      <c r="M28" s="264">
        <f aca="true" t="shared" si="1" ref="M28:M36">K28</f>
        <v>244017</v>
      </c>
      <c r="N28" s="264">
        <f aca="true" t="shared" si="2" ref="N28:N36">J28+L28</f>
        <v>0</v>
      </c>
      <c r="O28" s="265">
        <f>N28/H26</f>
        <v>0</v>
      </c>
      <c r="Q28" s="250"/>
      <c r="R28" s="250"/>
    </row>
    <row r="29" spans="1:18" ht="12" thickBot="1">
      <c r="A29" s="415"/>
      <c r="B29" s="415"/>
      <c r="C29" s="415"/>
      <c r="D29" s="245">
        <v>0</v>
      </c>
      <c r="E29" s="440"/>
      <c r="F29" s="391"/>
      <c r="G29" s="438"/>
      <c r="H29" s="410"/>
      <c r="I29" s="350" t="s">
        <v>59</v>
      </c>
      <c r="J29" s="264">
        <v>0</v>
      </c>
      <c r="K29" s="264">
        <v>676247</v>
      </c>
      <c r="L29" s="264">
        <v>0</v>
      </c>
      <c r="M29" s="264">
        <f t="shared" si="1"/>
        <v>676247</v>
      </c>
      <c r="N29" s="264">
        <f t="shared" si="2"/>
        <v>0</v>
      </c>
      <c r="O29" s="265">
        <f>N29/H26</f>
        <v>0</v>
      </c>
      <c r="Q29" s="250"/>
      <c r="R29" s="250"/>
    </row>
    <row r="30" spans="1:18" ht="12" thickBot="1">
      <c r="A30" s="415"/>
      <c r="B30" s="415"/>
      <c r="C30" s="415"/>
      <c r="D30" s="267"/>
      <c r="E30" s="441"/>
      <c r="F30" s="407"/>
      <c r="G30" s="438"/>
      <c r="H30" s="411"/>
      <c r="I30" s="268" t="s">
        <v>60</v>
      </c>
      <c r="J30" s="270">
        <f>J26+J27+J28+J29</f>
        <v>0</v>
      </c>
      <c r="K30" s="270">
        <f>K26+K27+K28+K29</f>
        <v>1164281</v>
      </c>
      <c r="L30" s="270">
        <f>L26+L27+L28+L29</f>
        <v>0</v>
      </c>
      <c r="M30" s="270">
        <f t="shared" si="1"/>
        <v>1164281</v>
      </c>
      <c r="N30" s="270">
        <f t="shared" si="2"/>
        <v>0</v>
      </c>
      <c r="O30" s="271">
        <f>N30/H26</f>
        <v>0</v>
      </c>
      <c r="Q30" s="250"/>
      <c r="R30" s="266"/>
    </row>
    <row r="31" spans="1:28" ht="12" thickBot="1">
      <c r="A31" s="415">
        <v>6</v>
      </c>
      <c r="B31" s="415">
        <v>710</v>
      </c>
      <c r="C31" s="415">
        <v>71095</v>
      </c>
      <c r="D31" s="243">
        <v>9</v>
      </c>
      <c r="E31" s="424" t="s">
        <v>23</v>
      </c>
      <c r="F31" s="408" t="s">
        <v>24</v>
      </c>
      <c r="G31" s="436">
        <v>2008</v>
      </c>
      <c r="H31" s="402">
        <v>145668242</v>
      </c>
      <c r="I31" s="350" t="s">
        <v>12</v>
      </c>
      <c r="J31" s="264">
        <v>378883</v>
      </c>
      <c r="K31" s="264">
        <v>16379125</v>
      </c>
      <c r="L31" s="264">
        <v>5168035</v>
      </c>
      <c r="M31" s="264">
        <f t="shared" si="1"/>
        <v>16379125</v>
      </c>
      <c r="N31" s="264">
        <f t="shared" si="2"/>
        <v>5546918</v>
      </c>
      <c r="O31" s="265">
        <f>N31/H31</f>
        <v>0.03807911679197721</v>
      </c>
      <c r="Q31" s="358"/>
      <c r="R31" s="250"/>
      <c r="S31" s="365"/>
      <c r="T31" s="5"/>
      <c r="U31" s="366"/>
      <c r="V31" s="367"/>
      <c r="W31" s="367"/>
      <c r="X31" s="367"/>
      <c r="Y31" s="367"/>
      <c r="Z31" s="367"/>
      <c r="AA31" s="367"/>
      <c r="AB31" s="5"/>
    </row>
    <row r="32" spans="1:28" ht="12" thickBot="1">
      <c r="A32" s="415"/>
      <c r="B32" s="415"/>
      <c r="C32" s="415"/>
      <c r="D32" s="243">
        <v>9</v>
      </c>
      <c r="E32" s="424"/>
      <c r="F32" s="408"/>
      <c r="G32" s="436"/>
      <c r="H32" s="410"/>
      <c r="I32" s="350" t="s">
        <v>13</v>
      </c>
      <c r="J32" s="264">
        <v>16681536</v>
      </c>
      <c r="K32" s="264">
        <v>2320598</v>
      </c>
      <c r="L32" s="264">
        <v>0</v>
      </c>
      <c r="M32" s="264">
        <f t="shared" si="1"/>
        <v>2320598</v>
      </c>
      <c r="N32" s="264">
        <f t="shared" si="2"/>
        <v>16681536</v>
      </c>
      <c r="O32" s="265">
        <f>N32/H31</f>
        <v>0.11451731531159688</v>
      </c>
      <c r="Q32" s="358"/>
      <c r="R32" s="250"/>
      <c r="S32" s="365"/>
      <c r="T32" s="5"/>
      <c r="U32" s="366"/>
      <c r="V32" s="367"/>
      <c r="W32" s="367"/>
      <c r="X32" s="367"/>
      <c r="Y32" s="367"/>
      <c r="Z32" s="367"/>
      <c r="AA32" s="367"/>
      <c r="AB32" s="5"/>
    </row>
    <row r="33" spans="1:28" ht="12" thickBot="1">
      <c r="A33" s="415"/>
      <c r="B33" s="415"/>
      <c r="C33" s="415"/>
      <c r="D33" s="243">
        <v>7</v>
      </c>
      <c r="E33" s="424"/>
      <c r="F33" s="408"/>
      <c r="G33" s="438">
        <v>2015</v>
      </c>
      <c r="H33" s="410"/>
      <c r="I33" s="350" t="s">
        <v>14</v>
      </c>
      <c r="J33" s="264">
        <v>94528691</v>
      </c>
      <c r="K33" s="264">
        <v>13150064</v>
      </c>
      <c r="L33" s="264">
        <v>0</v>
      </c>
      <c r="M33" s="264">
        <f t="shared" si="1"/>
        <v>13150064</v>
      </c>
      <c r="N33" s="264">
        <f t="shared" si="2"/>
        <v>94528691</v>
      </c>
      <c r="O33" s="265">
        <f>N33/H31</f>
        <v>0.6489313641884962</v>
      </c>
      <c r="Q33" s="358"/>
      <c r="R33" s="250"/>
      <c r="S33" s="365"/>
      <c r="T33" s="5"/>
      <c r="U33" s="366"/>
      <c r="V33" s="367"/>
      <c r="W33" s="367"/>
      <c r="X33" s="367"/>
      <c r="Y33" s="367"/>
      <c r="Z33" s="367"/>
      <c r="AA33" s="367"/>
      <c r="AB33" s="5"/>
    </row>
    <row r="34" spans="1:28" ht="12" thickBot="1">
      <c r="A34" s="415"/>
      <c r="B34" s="415"/>
      <c r="C34" s="415"/>
      <c r="D34" s="243">
        <v>0</v>
      </c>
      <c r="E34" s="424"/>
      <c r="F34" s="408"/>
      <c r="G34" s="438"/>
      <c r="H34" s="410"/>
      <c r="I34" s="350" t="s">
        <v>59</v>
      </c>
      <c r="J34" s="264">
        <v>1848173</v>
      </c>
      <c r="K34" s="264">
        <v>381172</v>
      </c>
      <c r="L34" s="264">
        <v>38790</v>
      </c>
      <c r="M34" s="264">
        <f t="shared" si="1"/>
        <v>381172</v>
      </c>
      <c r="N34" s="264">
        <f t="shared" si="2"/>
        <v>1886963</v>
      </c>
      <c r="O34" s="265">
        <f>N34/H31</f>
        <v>0.012953839313856757</v>
      </c>
      <c r="Q34" s="358"/>
      <c r="R34" s="250"/>
      <c r="S34" s="365"/>
      <c r="T34" s="5"/>
      <c r="U34" s="366"/>
      <c r="V34" s="368"/>
      <c r="W34" s="368"/>
      <c r="X34" s="368"/>
      <c r="Y34" s="367"/>
      <c r="Z34" s="367"/>
      <c r="AA34" s="367"/>
      <c r="AB34" s="5"/>
    </row>
    <row r="35" spans="1:28" ht="12" thickBot="1">
      <c r="A35" s="415"/>
      <c r="B35" s="415"/>
      <c r="C35" s="415"/>
      <c r="D35" s="277"/>
      <c r="E35" s="424"/>
      <c r="F35" s="408"/>
      <c r="G35" s="438"/>
      <c r="H35" s="411"/>
      <c r="I35" s="268" t="s">
        <v>60</v>
      </c>
      <c r="J35" s="270">
        <f>J31+J32+J33+J34</f>
        <v>113437283</v>
      </c>
      <c r="K35" s="270">
        <f>K31+K32+K33+K34</f>
        <v>32230959</v>
      </c>
      <c r="L35" s="270">
        <f>L31+L32+L33+L34</f>
        <v>5206825</v>
      </c>
      <c r="M35" s="270">
        <f t="shared" si="1"/>
        <v>32230959</v>
      </c>
      <c r="N35" s="270">
        <f t="shared" si="2"/>
        <v>118644108</v>
      </c>
      <c r="O35" s="271">
        <f>N35/H31</f>
        <v>0.814481635605927</v>
      </c>
      <c r="Q35" s="364"/>
      <c r="R35" s="250"/>
      <c r="S35" s="365"/>
      <c r="T35" s="5"/>
      <c r="U35" s="6"/>
      <c r="V35" s="8"/>
      <c r="W35" s="8"/>
      <c r="X35" s="8"/>
      <c r="Y35" s="8"/>
      <c r="Z35" s="8"/>
      <c r="AA35" s="8"/>
      <c r="AB35" s="5"/>
    </row>
    <row r="36" spans="1:18" ht="12" thickBot="1">
      <c r="A36" s="415">
        <v>7</v>
      </c>
      <c r="B36" s="415">
        <v>710</v>
      </c>
      <c r="C36" s="415">
        <v>71095</v>
      </c>
      <c r="D36" s="243">
        <v>9</v>
      </c>
      <c r="E36" s="432" t="s">
        <v>64</v>
      </c>
      <c r="F36" s="419" t="s">
        <v>24</v>
      </c>
      <c r="G36" s="436">
        <v>2013</v>
      </c>
      <c r="H36" s="402">
        <v>11808</v>
      </c>
      <c r="I36" s="350" t="s">
        <v>12</v>
      </c>
      <c r="J36" s="254">
        <v>2952</v>
      </c>
      <c r="K36" s="254">
        <v>0</v>
      </c>
      <c r="L36" s="283">
        <v>0</v>
      </c>
      <c r="M36" s="283">
        <f t="shared" si="1"/>
        <v>0</v>
      </c>
      <c r="N36" s="283">
        <f t="shared" si="2"/>
        <v>2952</v>
      </c>
      <c r="O36" s="255">
        <f>N36/H36</f>
        <v>0.25</v>
      </c>
      <c r="Q36" s="250"/>
      <c r="R36" s="250"/>
    </row>
    <row r="37" spans="1:18" ht="12" thickBot="1">
      <c r="A37" s="415"/>
      <c r="B37" s="415"/>
      <c r="C37" s="415"/>
      <c r="D37" s="243"/>
      <c r="E37" s="433"/>
      <c r="F37" s="391"/>
      <c r="G37" s="436"/>
      <c r="H37" s="410"/>
      <c r="I37" s="350" t="s">
        <v>13</v>
      </c>
      <c r="J37" s="254"/>
      <c r="K37" s="254"/>
      <c r="L37" s="283"/>
      <c r="M37" s="283"/>
      <c r="N37" s="283"/>
      <c r="O37" s="255"/>
      <c r="Q37" s="250"/>
      <c r="R37" s="250"/>
    </row>
    <row r="38" spans="1:18" ht="12" thickBot="1">
      <c r="A38" s="415"/>
      <c r="B38" s="415"/>
      <c r="C38" s="415"/>
      <c r="D38" s="243">
        <v>7</v>
      </c>
      <c r="E38" s="433"/>
      <c r="F38" s="391"/>
      <c r="G38" s="413">
        <v>2015</v>
      </c>
      <c r="H38" s="410"/>
      <c r="I38" s="350" t="s">
        <v>14</v>
      </c>
      <c r="J38" s="254">
        <v>8856</v>
      </c>
      <c r="K38" s="254">
        <v>0</v>
      </c>
      <c r="L38" s="283">
        <v>0</v>
      </c>
      <c r="M38" s="283">
        <f>K38</f>
        <v>0</v>
      </c>
      <c r="N38" s="283">
        <f>J38+L38</f>
        <v>8856</v>
      </c>
      <c r="O38" s="255">
        <f>N38/H36</f>
        <v>0.75</v>
      </c>
      <c r="Q38" s="250"/>
      <c r="R38" s="250"/>
    </row>
    <row r="39" spans="1:18" ht="24.75" customHeight="1" thickBot="1">
      <c r="A39" s="415"/>
      <c r="B39" s="415"/>
      <c r="C39" s="415"/>
      <c r="D39" s="243"/>
      <c r="E39" s="433"/>
      <c r="F39" s="391"/>
      <c r="G39" s="413"/>
      <c r="H39" s="410"/>
      <c r="I39" s="350" t="s">
        <v>59</v>
      </c>
      <c r="J39" s="254"/>
      <c r="K39" s="254"/>
      <c r="L39" s="283"/>
      <c r="M39" s="283"/>
      <c r="N39" s="283"/>
      <c r="O39" s="255"/>
      <c r="Q39" s="250"/>
      <c r="R39" s="250"/>
    </row>
    <row r="40" spans="1:18" ht="24.75" customHeight="1" thickBot="1">
      <c r="A40" s="415"/>
      <c r="B40" s="415"/>
      <c r="C40" s="415"/>
      <c r="D40" s="243"/>
      <c r="E40" s="434"/>
      <c r="F40" s="407"/>
      <c r="G40" s="413"/>
      <c r="H40" s="411"/>
      <c r="I40" s="268" t="s">
        <v>60</v>
      </c>
      <c r="J40" s="285">
        <f>J36+J37+J38+J39</f>
        <v>11808</v>
      </c>
      <c r="K40" s="285">
        <f>K36+K37+K38+K39</f>
        <v>0</v>
      </c>
      <c r="L40" s="286">
        <f>L36+L37+L38+L39</f>
        <v>0</v>
      </c>
      <c r="M40" s="286">
        <f>K40</f>
        <v>0</v>
      </c>
      <c r="N40" s="286">
        <f>J40+L40</f>
        <v>11808</v>
      </c>
      <c r="O40" s="287">
        <f>N40/H36</f>
        <v>1</v>
      </c>
      <c r="Q40" s="369"/>
      <c r="R40" s="250"/>
    </row>
    <row r="41" spans="1:18" ht="12" thickBot="1">
      <c r="A41" s="415">
        <v>8</v>
      </c>
      <c r="B41" s="427">
        <v>750</v>
      </c>
      <c r="C41" s="427">
        <v>75023</v>
      </c>
      <c r="D41" s="251">
        <v>9</v>
      </c>
      <c r="E41" s="432" t="s">
        <v>65</v>
      </c>
      <c r="F41" s="419" t="s">
        <v>31</v>
      </c>
      <c r="G41" s="436">
        <v>2010</v>
      </c>
      <c r="H41" s="402">
        <v>10768199</v>
      </c>
      <c r="I41" s="350" t="s">
        <v>12</v>
      </c>
      <c r="J41" s="264">
        <v>2336487</v>
      </c>
      <c r="K41" s="264">
        <v>346036</v>
      </c>
      <c r="L41" s="264">
        <v>279980</v>
      </c>
      <c r="M41" s="264">
        <f>K41</f>
        <v>346036</v>
      </c>
      <c r="N41" s="264">
        <f>J41+L41</f>
        <v>2616467</v>
      </c>
      <c r="O41" s="265">
        <f>N41/H41</f>
        <v>0.24298092930860582</v>
      </c>
      <c r="Q41" s="358"/>
      <c r="R41" s="250"/>
    </row>
    <row r="42" spans="1:18" ht="12" thickBot="1">
      <c r="A42" s="415"/>
      <c r="B42" s="427"/>
      <c r="C42" s="444"/>
      <c r="D42" s="251"/>
      <c r="E42" s="433"/>
      <c r="F42" s="391"/>
      <c r="G42" s="436"/>
      <c r="H42" s="410"/>
      <c r="I42" s="350" t="s">
        <v>13</v>
      </c>
      <c r="J42" s="264"/>
      <c r="K42" s="264"/>
      <c r="L42" s="264"/>
      <c r="M42" s="264"/>
      <c r="N42" s="264"/>
      <c r="O42" s="265"/>
      <c r="Q42" s="358"/>
      <c r="R42" s="250"/>
    </row>
    <row r="43" spans="1:18" ht="12" thickBot="1">
      <c r="A43" s="415"/>
      <c r="B43" s="429">
        <v>801</v>
      </c>
      <c r="C43" s="444">
        <v>80195</v>
      </c>
      <c r="D43" s="251">
        <v>7</v>
      </c>
      <c r="E43" s="433"/>
      <c r="F43" s="391"/>
      <c r="G43" s="438">
        <v>2015</v>
      </c>
      <c r="H43" s="410"/>
      <c r="I43" s="350" t="s">
        <v>14</v>
      </c>
      <c r="J43" s="264">
        <v>7009450</v>
      </c>
      <c r="K43" s="264">
        <v>1038104</v>
      </c>
      <c r="L43" s="264">
        <v>839940</v>
      </c>
      <c r="M43" s="264">
        <f>K43</f>
        <v>1038104</v>
      </c>
      <c r="N43" s="264">
        <f>J43+L43</f>
        <v>7849390</v>
      </c>
      <c r="O43" s="265">
        <f>N43/H41</f>
        <v>0.7289417663993766</v>
      </c>
      <c r="Q43" s="358"/>
      <c r="R43" s="250"/>
    </row>
    <row r="44" spans="1:18" ht="12" thickBot="1">
      <c r="A44" s="415"/>
      <c r="B44" s="429"/>
      <c r="C44" s="444"/>
      <c r="D44" s="251">
        <v>0</v>
      </c>
      <c r="E44" s="433"/>
      <c r="F44" s="391"/>
      <c r="G44" s="438"/>
      <c r="H44" s="410"/>
      <c r="I44" s="350" t="s">
        <v>59</v>
      </c>
      <c r="J44" s="264">
        <v>38122</v>
      </c>
      <c r="K44" s="264">
        <v>0</v>
      </c>
      <c r="L44" s="264">
        <v>0</v>
      </c>
      <c r="M44" s="264">
        <f>K44</f>
        <v>0</v>
      </c>
      <c r="N44" s="264">
        <f>J44+L44</f>
        <v>38122</v>
      </c>
      <c r="O44" s="265">
        <f>N44/H41</f>
        <v>0.003540239180200886</v>
      </c>
      <c r="Q44" s="358"/>
      <c r="R44" s="250"/>
    </row>
    <row r="45" spans="1:18" ht="12" thickBot="1">
      <c r="A45" s="415"/>
      <c r="B45" s="429"/>
      <c r="C45" s="429"/>
      <c r="D45" s="240"/>
      <c r="E45" s="434"/>
      <c r="F45" s="407"/>
      <c r="G45" s="438"/>
      <c r="H45" s="411"/>
      <c r="I45" s="268" t="s">
        <v>60</v>
      </c>
      <c r="J45" s="270">
        <f>J41+J42+J43+J44</f>
        <v>9384059</v>
      </c>
      <c r="K45" s="270">
        <f>K41+K42+K43+K44</f>
        <v>1384140</v>
      </c>
      <c r="L45" s="270">
        <f>L41+L42+L43+L44</f>
        <v>1119920</v>
      </c>
      <c r="M45" s="270">
        <f>M41+M42+M43+M44</f>
        <v>1384140</v>
      </c>
      <c r="N45" s="270">
        <f>N41+N42+N43+N44</f>
        <v>10503979</v>
      </c>
      <c r="O45" s="271">
        <f>N45/H41</f>
        <v>0.9754629348881833</v>
      </c>
      <c r="Q45" s="364"/>
      <c r="R45" s="250"/>
    </row>
    <row r="46" spans="1:18" ht="12" thickBot="1">
      <c r="A46" s="415">
        <v>9</v>
      </c>
      <c r="B46" s="404">
        <v>900</v>
      </c>
      <c r="C46" s="404">
        <v>90001</v>
      </c>
      <c r="D46" s="276">
        <v>9</v>
      </c>
      <c r="E46" s="432" t="s">
        <v>66</v>
      </c>
      <c r="F46" s="419" t="s">
        <v>67</v>
      </c>
      <c r="G46" s="401">
        <v>2009</v>
      </c>
      <c r="H46" s="402">
        <v>62504545</v>
      </c>
      <c r="I46" s="370" t="s">
        <v>12</v>
      </c>
      <c r="J46" s="261">
        <v>14606830</v>
      </c>
      <c r="K46" s="261">
        <v>4098500</v>
      </c>
      <c r="L46" s="261">
        <v>1590630</v>
      </c>
      <c r="M46" s="261">
        <f>K46</f>
        <v>4098500</v>
      </c>
      <c r="N46" s="261">
        <f>J46+L46</f>
        <v>16197460</v>
      </c>
      <c r="O46" s="262">
        <f>N46/H46</f>
        <v>0.25914051530172727</v>
      </c>
      <c r="Q46" s="266"/>
      <c r="R46" s="250"/>
    </row>
    <row r="47" spans="1:18" ht="12" thickBot="1">
      <c r="A47" s="415"/>
      <c r="B47" s="398"/>
      <c r="C47" s="398"/>
      <c r="D47" s="243"/>
      <c r="E47" s="433"/>
      <c r="F47" s="391"/>
      <c r="G47" s="430"/>
      <c r="H47" s="410"/>
      <c r="I47" s="350" t="s">
        <v>13</v>
      </c>
      <c r="J47" s="264"/>
      <c r="K47" s="264"/>
      <c r="L47" s="264"/>
      <c r="M47" s="264"/>
      <c r="N47" s="264"/>
      <c r="O47" s="265"/>
      <c r="Q47" s="266"/>
      <c r="R47" s="250"/>
    </row>
    <row r="48" spans="1:18" ht="12" thickBot="1">
      <c r="A48" s="415"/>
      <c r="B48" s="398"/>
      <c r="C48" s="398"/>
      <c r="D48" s="243">
        <v>7</v>
      </c>
      <c r="E48" s="433"/>
      <c r="F48" s="391"/>
      <c r="G48" s="438">
        <v>2015</v>
      </c>
      <c r="H48" s="410"/>
      <c r="I48" s="350" t="s">
        <v>14</v>
      </c>
      <c r="J48" s="264">
        <v>33381121</v>
      </c>
      <c r="K48" s="264">
        <v>9366337</v>
      </c>
      <c r="L48" s="264">
        <v>3635081</v>
      </c>
      <c r="M48" s="264">
        <f aca="true" t="shared" si="3" ref="M48:M55">K48</f>
        <v>9366337</v>
      </c>
      <c r="N48" s="264">
        <f aca="true" t="shared" si="4" ref="N48:N55">J48+L48</f>
        <v>37016202</v>
      </c>
      <c r="O48" s="265">
        <f>N48/H46</f>
        <v>0.5922161660404055</v>
      </c>
      <c r="Q48" s="266"/>
      <c r="R48" s="250"/>
    </row>
    <row r="49" spans="1:18" ht="12" thickBot="1">
      <c r="A49" s="415"/>
      <c r="B49" s="398"/>
      <c r="C49" s="398"/>
      <c r="D49" s="243">
        <v>0</v>
      </c>
      <c r="E49" s="433"/>
      <c r="F49" s="391"/>
      <c r="G49" s="438"/>
      <c r="H49" s="410"/>
      <c r="I49" s="350" t="s">
        <v>59</v>
      </c>
      <c r="J49" s="264">
        <v>931634</v>
      </c>
      <c r="K49" s="264">
        <v>120123</v>
      </c>
      <c r="L49" s="264">
        <v>27178</v>
      </c>
      <c r="M49" s="264">
        <f t="shared" si="3"/>
        <v>120123</v>
      </c>
      <c r="N49" s="264">
        <f t="shared" si="4"/>
        <v>958812</v>
      </c>
      <c r="O49" s="265">
        <f>N49/H46</f>
        <v>0.01533987648418207</v>
      </c>
      <c r="Q49" s="266"/>
      <c r="R49" s="250"/>
    </row>
    <row r="50" spans="1:18" ht="18" customHeight="1" thickBot="1">
      <c r="A50" s="415"/>
      <c r="B50" s="414"/>
      <c r="C50" s="414"/>
      <c r="D50" s="277"/>
      <c r="E50" s="434"/>
      <c r="F50" s="407"/>
      <c r="G50" s="438"/>
      <c r="H50" s="411"/>
      <c r="I50" s="268" t="s">
        <v>60</v>
      </c>
      <c r="J50" s="270">
        <f>J46+J47+J48+J49</f>
        <v>48919585</v>
      </c>
      <c r="K50" s="270">
        <f>K46+K47+K48+K49</f>
        <v>13584960</v>
      </c>
      <c r="L50" s="270">
        <f>L46+L47+L48+L49</f>
        <v>5252889</v>
      </c>
      <c r="M50" s="270">
        <f t="shared" si="3"/>
        <v>13584960</v>
      </c>
      <c r="N50" s="270">
        <f t="shared" si="4"/>
        <v>54172474</v>
      </c>
      <c r="O50" s="271">
        <f>N50/H46</f>
        <v>0.8666965578263148</v>
      </c>
      <c r="Q50" s="8"/>
      <c r="R50" s="250"/>
    </row>
    <row r="51" spans="1:18" ht="12" thickBot="1">
      <c r="A51" s="398">
        <v>10</v>
      </c>
      <c r="B51" s="414">
        <v>900</v>
      </c>
      <c r="C51" s="414">
        <v>90095</v>
      </c>
      <c r="D51" s="243"/>
      <c r="E51" s="433" t="s">
        <v>68</v>
      </c>
      <c r="F51" s="391" t="s">
        <v>67</v>
      </c>
      <c r="G51" s="430">
        <v>2010</v>
      </c>
      <c r="H51" s="410">
        <v>1687763</v>
      </c>
      <c r="I51" s="348" t="s">
        <v>12</v>
      </c>
      <c r="J51" s="295">
        <v>0</v>
      </c>
      <c r="K51" s="295">
        <v>0</v>
      </c>
      <c r="L51" s="295">
        <v>0</v>
      </c>
      <c r="M51" s="295">
        <f t="shared" si="3"/>
        <v>0</v>
      </c>
      <c r="N51" s="295">
        <f t="shared" si="4"/>
        <v>0</v>
      </c>
      <c r="O51" s="296">
        <f>N51/H51</f>
        <v>0</v>
      </c>
      <c r="Q51" s="266"/>
      <c r="R51" s="250"/>
    </row>
    <row r="52" spans="1:18" ht="12" thickBot="1">
      <c r="A52" s="398"/>
      <c r="B52" s="415"/>
      <c r="C52" s="415"/>
      <c r="D52" s="243">
        <v>9</v>
      </c>
      <c r="E52" s="433"/>
      <c r="F52" s="391"/>
      <c r="G52" s="436"/>
      <c r="H52" s="410"/>
      <c r="I52" s="350" t="s">
        <v>13</v>
      </c>
      <c r="J52" s="264">
        <v>91528</v>
      </c>
      <c r="K52" s="264">
        <v>251513</v>
      </c>
      <c r="L52" s="264">
        <v>250296</v>
      </c>
      <c r="M52" s="264">
        <f t="shared" si="3"/>
        <v>251513</v>
      </c>
      <c r="N52" s="264">
        <f t="shared" si="4"/>
        <v>341824</v>
      </c>
      <c r="O52" s="265">
        <f>N52/H51</f>
        <v>0.20253080556926537</v>
      </c>
      <c r="Q52" s="266"/>
      <c r="R52" s="250"/>
    </row>
    <row r="53" spans="1:18" ht="18" customHeight="1" thickBot="1">
      <c r="A53" s="398"/>
      <c r="B53" s="415"/>
      <c r="C53" s="415"/>
      <c r="D53" s="243">
        <v>7</v>
      </c>
      <c r="E53" s="433"/>
      <c r="F53" s="391"/>
      <c r="G53" s="438">
        <v>2015</v>
      </c>
      <c r="H53" s="410"/>
      <c r="I53" s="350" t="s">
        <v>14</v>
      </c>
      <c r="J53" s="264">
        <v>274583</v>
      </c>
      <c r="K53" s="264">
        <v>754541</v>
      </c>
      <c r="L53" s="264">
        <v>750888</v>
      </c>
      <c r="M53" s="264">
        <f t="shared" si="3"/>
        <v>754541</v>
      </c>
      <c r="N53" s="264">
        <f t="shared" si="4"/>
        <v>1025471</v>
      </c>
      <c r="O53" s="265">
        <f>N53/H51</f>
        <v>0.6075918242075458</v>
      </c>
      <c r="Q53" s="266"/>
      <c r="R53" s="250"/>
    </row>
    <row r="54" spans="1:18" ht="24.75" customHeight="1" thickBot="1">
      <c r="A54" s="398"/>
      <c r="B54" s="415"/>
      <c r="C54" s="415"/>
      <c r="D54" s="243">
        <v>0</v>
      </c>
      <c r="E54" s="433"/>
      <c r="F54" s="391"/>
      <c r="G54" s="438"/>
      <c r="H54" s="410"/>
      <c r="I54" s="350" t="s">
        <v>59</v>
      </c>
      <c r="J54" s="264">
        <v>84206</v>
      </c>
      <c r="K54" s="264">
        <v>231392</v>
      </c>
      <c r="L54" s="264">
        <v>230274</v>
      </c>
      <c r="M54" s="264">
        <f t="shared" si="3"/>
        <v>231392</v>
      </c>
      <c r="N54" s="264">
        <f t="shared" si="4"/>
        <v>314480</v>
      </c>
      <c r="O54" s="265">
        <f>N54/H51</f>
        <v>0.18632947872420477</v>
      </c>
      <c r="Q54" s="266"/>
      <c r="R54" s="250"/>
    </row>
    <row r="55" spans="1:18" ht="24.75" customHeight="1" thickBot="1">
      <c r="A55" s="455"/>
      <c r="B55" s="456"/>
      <c r="C55" s="456"/>
      <c r="D55" s="360"/>
      <c r="E55" s="457"/>
      <c r="F55" s="452"/>
      <c r="G55" s="454"/>
      <c r="H55" s="453"/>
      <c r="I55" s="371" t="s">
        <v>60</v>
      </c>
      <c r="J55" s="362">
        <f>J51+J52+J53+J54</f>
        <v>450317</v>
      </c>
      <c r="K55" s="362">
        <f>K51+K52+K53+K54</f>
        <v>1237446</v>
      </c>
      <c r="L55" s="362">
        <f>L51+L52+L53+L54</f>
        <v>1231458</v>
      </c>
      <c r="M55" s="362">
        <f t="shared" si="3"/>
        <v>1237446</v>
      </c>
      <c r="N55" s="362">
        <f t="shared" si="4"/>
        <v>1681775</v>
      </c>
      <c r="O55" s="363">
        <f>N55/H51</f>
        <v>0.9964521085010158</v>
      </c>
      <c r="Q55" s="8"/>
      <c r="R55" s="250"/>
    </row>
    <row r="56" spans="1:18" ht="13.5" customHeight="1">
      <c r="A56" s="343"/>
      <c r="B56" s="11"/>
      <c r="C56" s="1"/>
      <c r="D56" s="1"/>
      <c r="E56" s="2"/>
      <c r="F56" s="3"/>
      <c r="G56" s="4"/>
      <c r="H56" s="5"/>
      <c r="I56" s="6"/>
      <c r="J56" s="10"/>
      <c r="K56" s="8"/>
      <c r="L56" s="8"/>
      <c r="M56" s="8"/>
      <c r="N56" s="8"/>
      <c r="O56" s="8"/>
      <c r="Q56" s="6"/>
      <c r="R56" s="250"/>
    </row>
    <row r="57" spans="1:15" ht="27" customHeight="1">
      <c r="A57" s="250"/>
      <c r="B57" s="250"/>
      <c r="C57" s="250"/>
      <c r="D57" s="250"/>
      <c r="E57" s="250"/>
      <c r="F57" s="347"/>
      <c r="G57" s="347"/>
      <c r="H57" s="250"/>
      <c r="I57" s="250"/>
      <c r="J57" s="7"/>
      <c r="K57" s="250"/>
      <c r="L57" s="250"/>
      <c r="M57" s="250"/>
      <c r="N57" s="250"/>
      <c r="O57" s="250"/>
    </row>
    <row r="58" spans="10:15" ht="27" customHeight="1">
      <c r="J58" s="8"/>
      <c r="K58" s="250"/>
      <c r="L58" s="250"/>
      <c r="M58" s="250"/>
      <c r="N58" s="250"/>
      <c r="O58" s="250"/>
    </row>
    <row r="59" spans="10:15" ht="27" customHeight="1">
      <c r="J59" s="8"/>
      <c r="K59" s="250"/>
      <c r="L59" s="250"/>
      <c r="M59" s="250"/>
      <c r="N59" s="250"/>
      <c r="O59" s="250"/>
    </row>
    <row r="60" spans="10:15" ht="27" customHeight="1">
      <c r="J60" s="7"/>
      <c r="K60" s="250"/>
      <c r="L60" s="250"/>
      <c r="M60" s="250"/>
      <c r="N60" s="250"/>
      <c r="O60" s="250"/>
    </row>
    <row r="61" spans="10:15" ht="27" customHeight="1">
      <c r="J61" s="7"/>
      <c r="K61" s="250"/>
      <c r="L61" s="250"/>
      <c r="M61" s="250"/>
      <c r="N61" s="250"/>
      <c r="O61" s="250"/>
    </row>
    <row r="62" spans="10:15" ht="27" customHeight="1">
      <c r="J62" s="7"/>
      <c r="K62" s="250"/>
      <c r="L62" s="250"/>
      <c r="M62" s="250"/>
      <c r="N62" s="250"/>
      <c r="O62" s="250"/>
    </row>
    <row r="63" spans="10:15" ht="27" customHeight="1">
      <c r="J63" s="7"/>
      <c r="K63" s="250"/>
      <c r="L63" s="250"/>
      <c r="M63" s="250"/>
      <c r="N63" s="250"/>
      <c r="O63" s="250"/>
    </row>
    <row r="64" spans="10:15" ht="27" customHeight="1">
      <c r="J64" s="7"/>
      <c r="K64" s="250"/>
      <c r="L64" s="250"/>
      <c r="M64" s="250"/>
      <c r="N64" s="250"/>
      <c r="O64" s="250"/>
    </row>
    <row r="65" spans="10:15" ht="27" customHeight="1">
      <c r="J65" s="7"/>
      <c r="K65" s="250"/>
      <c r="L65" s="250"/>
      <c r="M65" s="250"/>
      <c r="N65" s="250"/>
      <c r="O65" s="250"/>
    </row>
    <row r="66" spans="10:15" ht="27" customHeight="1">
      <c r="J66" s="7"/>
      <c r="K66" s="250"/>
      <c r="L66" s="250"/>
      <c r="M66" s="250"/>
      <c r="N66" s="250"/>
      <c r="O66" s="250"/>
    </row>
    <row r="67" spans="10:15" ht="27" customHeight="1">
      <c r="J67" s="7"/>
      <c r="K67" s="250"/>
      <c r="L67" s="250"/>
      <c r="M67" s="250"/>
      <c r="N67" s="250"/>
      <c r="O67" s="250"/>
    </row>
    <row r="68" spans="10:15" ht="27" customHeight="1">
      <c r="J68" s="8"/>
      <c r="K68" s="250"/>
      <c r="L68" s="250"/>
      <c r="M68" s="250"/>
      <c r="N68" s="250"/>
      <c r="O68" s="250"/>
    </row>
    <row r="69" spans="10:15" ht="27" customHeight="1">
      <c r="J69" s="8"/>
      <c r="K69" s="250"/>
      <c r="L69" s="250"/>
      <c r="M69" s="250"/>
      <c r="N69" s="250"/>
      <c r="O69" s="250"/>
    </row>
    <row r="70" spans="10:15" ht="27" customHeight="1">
      <c r="J70" s="7"/>
      <c r="K70" s="250"/>
      <c r="L70" s="250"/>
      <c r="M70" s="250"/>
      <c r="N70" s="250"/>
      <c r="O70" s="250"/>
    </row>
    <row r="71" spans="10:15" ht="27" customHeight="1">
      <c r="J71" s="7"/>
      <c r="K71" s="250"/>
      <c r="L71" s="250"/>
      <c r="M71" s="250"/>
      <c r="N71" s="250"/>
      <c r="O71" s="250"/>
    </row>
    <row r="72" spans="10:15" ht="27" customHeight="1">
      <c r="J72" s="7"/>
      <c r="K72" s="250"/>
      <c r="L72" s="250"/>
      <c r="M72" s="250"/>
      <c r="N72" s="250"/>
      <c r="O72" s="250"/>
    </row>
    <row r="73" spans="10:15" ht="27" customHeight="1">
      <c r="J73" s="7"/>
      <c r="K73" s="250"/>
      <c r="L73" s="250"/>
      <c r="M73" s="250"/>
      <c r="N73" s="250"/>
      <c r="O73" s="250"/>
    </row>
    <row r="74" spans="10:15" ht="27" customHeight="1">
      <c r="J74" s="7"/>
      <c r="K74" s="250"/>
      <c r="L74" s="250"/>
      <c r="M74" s="250"/>
      <c r="N74" s="250"/>
      <c r="O74" s="250"/>
    </row>
    <row r="75" spans="10:15" ht="27" customHeight="1">
      <c r="J75" s="7"/>
      <c r="K75" s="250"/>
      <c r="L75" s="250"/>
      <c r="M75" s="250"/>
      <c r="N75" s="250"/>
      <c r="O75" s="250"/>
    </row>
    <row r="76" spans="10:15" ht="27" customHeight="1">
      <c r="J76" s="7"/>
      <c r="K76" s="250"/>
      <c r="L76" s="250"/>
      <c r="M76" s="250"/>
      <c r="N76" s="250"/>
      <c r="O76" s="250"/>
    </row>
    <row r="77" spans="10:15" ht="27" customHeight="1">
      <c r="J77" s="7"/>
      <c r="K77" s="250"/>
      <c r="L77" s="250"/>
      <c r="M77" s="250"/>
      <c r="N77" s="250"/>
      <c r="O77" s="250"/>
    </row>
    <row r="78" spans="10:15" ht="27" customHeight="1">
      <c r="J78" s="8"/>
      <c r="K78" s="250"/>
      <c r="L78" s="250"/>
      <c r="M78" s="250"/>
      <c r="N78" s="250"/>
      <c r="O78" s="250"/>
    </row>
    <row r="79" spans="10:15" ht="27" customHeight="1">
      <c r="J79" s="8"/>
      <c r="K79" s="250"/>
      <c r="L79" s="250"/>
      <c r="M79" s="250"/>
      <c r="N79" s="250"/>
      <c r="O79" s="250"/>
    </row>
    <row r="80" spans="10:15" ht="27" customHeight="1">
      <c r="J80" s="7"/>
      <c r="K80" s="250"/>
      <c r="L80" s="250"/>
      <c r="M80" s="250"/>
      <c r="N80" s="250"/>
      <c r="O80" s="250"/>
    </row>
    <row r="81" spans="10:15" ht="27" customHeight="1">
      <c r="J81" s="7"/>
      <c r="K81" s="250"/>
      <c r="L81" s="250"/>
      <c r="M81" s="250"/>
      <c r="N81" s="250"/>
      <c r="O81" s="250"/>
    </row>
    <row r="82" spans="10:15" ht="27" customHeight="1">
      <c r="J82" s="7"/>
      <c r="K82" s="250"/>
      <c r="L82" s="250"/>
      <c r="M82" s="250"/>
      <c r="N82" s="250"/>
      <c r="O82" s="250"/>
    </row>
    <row r="83" spans="10:15" ht="27" customHeight="1">
      <c r="J83" s="7"/>
      <c r="K83" s="250"/>
      <c r="L83" s="250"/>
      <c r="M83" s="250"/>
      <c r="N83" s="250"/>
      <c r="O83" s="250"/>
    </row>
    <row r="84" spans="10:15" ht="27" customHeight="1">
      <c r="J84" s="7"/>
      <c r="K84" s="250"/>
      <c r="L84" s="250"/>
      <c r="M84" s="250"/>
      <c r="N84" s="250"/>
      <c r="O84" s="250"/>
    </row>
    <row r="85" spans="10:15" ht="27" customHeight="1">
      <c r="J85" s="7"/>
      <c r="K85" s="250"/>
      <c r="L85" s="250"/>
      <c r="M85" s="250"/>
      <c r="N85" s="250"/>
      <c r="O85" s="250"/>
    </row>
    <row r="86" spans="10:15" ht="27" customHeight="1">
      <c r="J86" s="7"/>
      <c r="K86" s="250"/>
      <c r="L86" s="250"/>
      <c r="M86" s="250"/>
      <c r="N86" s="250"/>
      <c r="O86" s="250"/>
    </row>
    <row r="87" spans="10:15" ht="27" customHeight="1">
      <c r="J87" s="7"/>
      <c r="K87" s="250"/>
      <c r="L87" s="250"/>
      <c r="M87" s="250"/>
      <c r="N87" s="250"/>
      <c r="O87" s="250"/>
    </row>
    <row r="88" spans="10:15" ht="27" customHeight="1">
      <c r="J88" s="8"/>
      <c r="K88" s="250"/>
      <c r="L88" s="250"/>
      <c r="M88" s="250"/>
      <c r="N88" s="250"/>
      <c r="O88" s="250"/>
    </row>
    <row r="89" spans="10:15" ht="27" customHeight="1">
      <c r="J89" s="8"/>
      <c r="K89" s="250"/>
      <c r="L89" s="250"/>
      <c r="M89" s="250"/>
      <c r="N89" s="250"/>
      <c r="O89" s="250"/>
    </row>
    <row r="90" spans="10:15" ht="27" customHeight="1">
      <c r="J90" s="7"/>
      <c r="K90" s="250"/>
      <c r="L90" s="250"/>
      <c r="M90" s="250"/>
      <c r="N90" s="250"/>
      <c r="O90" s="250"/>
    </row>
    <row r="91" spans="10:15" ht="27" customHeight="1">
      <c r="J91" s="7"/>
      <c r="K91" s="250"/>
      <c r="L91" s="250"/>
      <c r="M91" s="250"/>
      <c r="N91" s="250"/>
      <c r="O91" s="250"/>
    </row>
    <row r="92" spans="10:15" ht="27" customHeight="1">
      <c r="J92" s="7"/>
      <c r="K92" s="250"/>
      <c r="L92" s="250"/>
      <c r="M92" s="250"/>
      <c r="N92" s="250"/>
      <c r="O92" s="250"/>
    </row>
    <row r="93" spans="10:15" ht="27" customHeight="1">
      <c r="J93" s="7"/>
      <c r="K93" s="250"/>
      <c r="L93" s="250"/>
      <c r="M93" s="250"/>
      <c r="N93" s="250"/>
      <c r="O93" s="250"/>
    </row>
    <row r="94" spans="10:15" ht="27" customHeight="1">
      <c r="J94" s="7"/>
      <c r="K94" s="250"/>
      <c r="L94" s="250"/>
      <c r="M94" s="250"/>
      <c r="N94" s="250"/>
      <c r="O94" s="250"/>
    </row>
    <row r="95" spans="10:15" ht="27" customHeight="1">
      <c r="J95" s="7"/>
      <c r="K95" s="250"/>
      <c r="L95" s="250"/>
      <c r="M95" s="250"/>
      <c r="N95" s="250"/>
      <c r="O95" s="250"/>
    </row>
    <row r="96" spans="10:15" ht="27" customHeight="1">
      <c r="J96" s="7"/>
      <c r="K96" s="250"/>
      <c r="L96" s="250"/>
      <c r="M96" s="250"/>
      <c r="N96" s="250"/>
      <c r="O96" s="250"/>
    </row>
    <row r="97" spans="10:15" ht="27" customHeight="1">
      <c r="J97" s="7"/>
      <c r="K97" s="250"/>
      <c r="L97" s="250"/>
      <c r="M97" s="250"/>
      <c r="N97" s="250"/>
      <c r="O97" s="250"/>
    </row>
    <row r="98" spans="10:15" ht="27" customHeight="1">
      <c r="J98" s="8"/>
      <c r="K98" s="250"/>
      <c r="L98" s="250"/>
      <c r="M98" s="250"/>
      <c r="N98" s="250"/>
      <c r="O98" s="250"/>
    </row>
    <row r="99" spans="10:15" ht="27" customHeight="1">
      <c r="J99" s="8"/>
      <c r="K99" s="250"/>
      <c r="L99" s="250"/>
      <c r="M99" s="250"/>
      <c r="N99" s="250"/>
      <c r="O99" s="250"/>
    </row>
    <row r="100" spans="10:15" ht="27" customHeight="1">
      <c r="J100" s="7"/>
      <c r="K100" s="250"/>
      <c r="L100" s="250"/>
      <c r="M100" s="250"/>
      <c r="N100" s="250"/>
      <c r="O100" s="250"/>
    </row>
    <row r="101" spans="10:15" ht="27" customHeight="1">
      <c r="J101" s="7"/>
      <c r="K101" s="250"/>
      <c r="L101" s="250"/>
      <c r="M101" s="250"/>
      <c r="N101" s="250"/>
      <c r="O101" s="250"/>
    </row>
    <row r="102" spans="10:15" ht="27" customHeight="1">
      <c r="J102" s="7"/>
      <c r="K102" s="250"/>
      <c r="L102" s="250"/>
      <c r="M102" s="250"/>
      <c r="N102" s="250"/>
      <c r="O102" s="250"/>
    </row>
    <row r="103" spans="10:15" ht="27" customHeight="1">
      <c r="J103" s="7"/>
      <c r="K103" s="250"/>
      <c r="L103" s="250"/>
      <c r="M103" s="250"/>
      <c r="N103" s="250"/>
      <c r="O103" s="250"/>
    </row>
    <row r="104" spans="10:15" ht="27" customHeight="1">
      <c r="J104" s="7"/>
      <c r="K104" s="250"/>
      <c r="L104" s="250"/>
      <c r="M104" s="250"/>
      <c r="N104" s="250"/>
      <c r="O104" s="250"/>
    </row>
    <row r="105" spans="10:15" ht="27" customHeight="1">
      <c r="J105" s="7"/>
      <c r="K105" s="250"/>
      <c r="L105" s="250"/>
      <c r="M105" s="250"/>
      <c r="N105" s="250"/>
      <c r="O105" s="250"/>
    </row>
    <row r="106" spans="10:15" ht="27" customHeight="1">
      <c r="J106" s="7"/>
      <c r="K106" s="250"/>
      <c r="L106" s="250"/>
      <c r="M106" s="250"/>
      <c r="N106" s="250"/>
      <c r="O106" s="250"/>
    </row>
    <row r="107" spans="10:15" ht="27" customHeight="1">
      <c r="J107" s="7"/>
      <c r="K107" s="250"/>
      <c r="L107" s="250"/>
      <c r="M107" s="250"/>
      <c r="N107" s="250"/>
      <c r="O107" s="250"/>
    </row>
    <row r="108" spans="10:15" ht="27" customHeight="1">
      <c r="J108" s="8"/>
      <c r="K108" s="250"/>
      <c r="L108" s="250"/>
      <c r="M108" s="250"/>
      <c r="N108" s="250"/>
      <c r="O108" s="250"/>
    </row>
    <row r="109" spans="10:15" ht="27" customHeight="1">
      <c r="J109" s="8"/>
      <c r="K109" s="250"/>
      <c r="L109" s="250"/>
      <c r="M109" s="250"/>
      <c r="N109" s="250"/>
      <c r="O109" s="250"/>
    </row>
    <row r="110" spans="10:15" ht="27" customHeight="1">
      <c r="J110" s="7"/>
      <c r="K110" s="250"/>
      <c r="L110" s="250"/>
      <c r="M110" s="250"/>
      <c r="N110" s="250"/>
      <c r="O110" s="250"/>
    </row>
    <row r="111" spans="10:15" ht="27" customHeight="1">
      <c r="J111" s="7"/>
      <c r="K111" s="250"/>
      <c r="L111" s="250"/>
      <c r="M111" s="250"/>
      <c r="N111" s="250"/>
      <c r="O111" s="250"/>
    </row>
    <row r="112" spans="10:15" ht="27" customHeight="1">
      <c r="J112" s="7"/>
      <c r="K112" s="250"/>
      <c r="L112" s="250"/>
      <c r="M112" s="250"/>
      <c r="N112" s="250"/>
      <c r="O112" s="250"/>
    </row>
    <row r="113" spans="10:15" ht="27" customHeight="1">
      <c r="J113" s="7"/>
      <c r="K113" s="250"/>
      <c r="L113" s="250"/>
      <c r="M113" s="250"/>
      <c r="N113" s="250"/>
      <c r="O113" s="250"/>
    </row>
    <row r="114" spans="10:15" ht="27" customHeight="1">
      <c r="J114" s="7"/>
      <c r="K114" s="250"/>
      <c r="L114" s="250"/>
      <c r="M114" s="250"/>
      <c r="N114" s="250"/>
      <c r="O114" s="250"/>
    </row>
    <row r="115" spans="10:15" ht="27" customHeight="1">
      <c r="J115" s="7"/>
      <c r="K115" s="250"/>
      <c r="L115" s="250"/>
      <c r="M115" s="250"/>
      <c r="N115" s="250"/>
      <c r="O115" s="250"/>
    </row>
    <row r="116" spans="10:15" ht="27" customHeight="1">
      <c r="J116" s="7"/>
      <c r="K116" s="250"/>
      <c r="L116" s="250"/>
      <c r="M116" s="250"/>
      <c r="N116" s="250"/>
      <c r="O116" s="250"/>
    </row>
    <row r="117" spans="10:15" ht="27" customHeight="1">
      <c r="J117" s="7"/>
      <c r="K117" s="250"/>
      <c r="L117" s="250"/>
      <c r="M117" s="250"/>
      <c r="N117" s="250"/>
      <c r="O117" s="250"/>
    </row>
    <row r="118" spans="10:15" ht="27" customHeight="1">
      <c r="J118" s="8"/>
      <c r="K118" s="250"/>
      <c r="L118" s="250"/>
      <c r="M118" s="250"/>
      <c r="N118" s="250"/>
      <c r="O118" s="250"/>
    </row>
    <row r="119" spans="10:15" ht="27" customHeight="1">
      <c r="J119" s="8"/>
      <c r="K119" s="250"/>
      <c r="L119" s="250"/>
      <c r="M119" s="250"/>
      <c r="N119" s="250"/>
      <c r="O119" s="250"/>
    </row>
  </sheetData>
  <mergeCells count="99">
    <mergeCell ref="N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6:A10"/>
    <mergeCell ref="B6:B10"/>
    <mergeCell ref="C6:C10"/>
    <mergeCell ref="E6:E10"/>
    <mergeCell ref="F6:F10"/>
    <mergeCell ref="G6:G7"/>
    <mergeCell ref="H6:H10"/>
    <mergeCell ref="G8:G10"/>
    <mergeCell ref="A11:A15"/>
    <mergeCell ref="B11:B15"/>
    <mergeCell ref="C11:C15"/>
    <mergeCell ref="E11:E15"/>
    <mergeCell ref="F11:F15"/>
    <mergeCell ref="G11:G12"/>
    <mergeCell ref="H11:H15"/>
    <mergeCell ref="G13:G15"/>
    <mergeCell ref="A16:A20"/>
    <mergeCell ref="B16:B20"/>
    <mergeCell ref="C16:C20"/>
    <mergeCell ref="E16:E20"/>
    <mergeCell ref="F16:F20"/>
    <mergeCell ref="G16:G17"/>
    <mergeCell ref="H16:H20"/>
    <mergeCell ref="G18:G20"/>
    <mergeCell ref="A21:A25"/>
    <mergeCell ref="B21:B25"/>
    <mergeCell ref="C21:C25"/>
    <mergeCell ref="E21:E25"/>
    <mergeCell ref="F21:F25"/>
    <mergeCell ref="G21:G22"/>
    <mergeCell ref="H21:H25"/>
    <mergeCell ref="G23:G25"/>
    <mergeCell ref="A26:A30"/>
    <mergeCell ref="B26:B30"/>
    <mergeCell ref="C26:C30"/>
    <mergeCell ref="E26:E30"/>
    <mergeCell ref="F26:F30"/>
    <mergeCell ref="G26:G27"/>
    <mergeCell ref="H26:H30"/>
    <mergeCell ref="G28:G30"/>
    <mergeCell ref="A31:A35"/>
    <mergeCell ref="B31:B35"/>
    <mergeCell ref="C31:C35"/>
    <mergeCell ref="E31:E35"/>
    <mergeCell ref="F31:F35"/>
    <mergeCell ref="G31:G32"/>
    <mergeCell ref="H31:H35"/>
    <mergeCell ref="G33:G35"/>
    <mergeCell ref="A36:A40"/>
    <mergeCell ref="B36:B40"/>
    <mergeCell ref="C36:C40"/>
    <mergeCell ref="E36:E40"/>
    <mergeCell ref="F36:F40"/>
    <mergeCell ref="G36:G37"/>
    <mergeCell ref="H36:H40"/>
    <mergeCell ref="G38:G40"/>
    <mergeCell ref="A41:A45"/>
    <mergeCell ref="B41:B42"/>
    <mergeCell ref="C41:C42"/>
    <mergeCell ref="E41:E45"/>
    <mergeCell ref="F41:F45"/>
    <mergeCell ref="G41:G42"/>
    <mergeCell ref="H41:H45"/>
    <mergeCell ref="B43:B45"/>
    <mergeCell ref="C43:C45"/>
    <mergeCell ref="G43:G45"/>
    <mergeCell ref="A46:A50"/>
    <mergeCell ref="B46:B50"/>
    <mergeCell ref="C46:C50"/>
    <mergeCell ref="E46:E50"/>
    <mergeCell ref="F46:F50"/>
    <mergeCell ref="G46:G47"/>
    <mergeCell ref="H46:H50"/>
    <mergeCell ref="G48:G50"/>
    <mergeCell ref="A51:A55"/>
    <mergeCell ref="B51:B55"/>
    <mergeCell ref="C51:C55"/>
    <mergeCell ref="E51:E55"/>
    <mergeCell ref="F51:F55"/>
    <mergeCell ref="G51:G52"/>
    <mergeCell ref="H51:H55"/>
    <mergeCell ref="G53:G55"/>
  </mergeCells>
  <hyperlinks>
    <hyperlink ref="E26" r:id="rId1" display="DYN@MO 50% (DYNamic Citizens @ctive for Mobility) - 7 Program Ramowy (FP7-SST-CIVITAS-2011-MOVE)"/>
  </hyperlinks>
  <printOptions/>
  <pageMargins left="0.46" right="0.19" top="0.7" bottom="0.43" header="0.5" footer="0.23"/>
  <pageSetup horizontalDpi="600" verticalDpi="600" orientation="landscape" paperSize="9" scale="80" r:id="rId2"/>
  <rowBreaks count="1" manualBreakCount="1">
    <brk id="40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98"/>
  <sheetViews>
    <sheetView zoomScaleSheetLayoutView="100" workbookViewId="0" topLeftCell="A1">
      <pane xSplit="8" ySplit="4" topLeftCell="I56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2" sqref="A2:N2"/>
    </sheetView>
  </sheetViews>
  <sheetFormatPr defaultColWidth="9.00390625" defaultRowHeight="12.75"/>
  <cols>
    <col min="1" max="1" width="3.25390625" style="12" customWidth="1"/>
    <col min="2" max="2" width="24.75390625" style="12" customWidth="1"/>
    <col min="3" max="3" width="8.375" style="13" customWidth="1"/>
    <col min="4" max="4" width="12.25390625" style="13" customWidth="1"/>
    <col min="5" max="5" width="7.625" style="13" customWidth="1"/>
    <col min="6" max="6" width="10.00390625" style="12" customWidth="1"/>
    <col min="7" max="7" width="12.875" style="12" customWidth="1"/>
    <col min="8" max="8" width="10.00390625" style="14" customWidth="1"/>
    <col min="9" max="9" width="10.125" style="14" bestFit="1" customWidth="1"/>
    <col min="10" max="11" width="9.25390625" style="14" bestFit="1" customWidth="1"/>
    <col min="12" max="12" width="9.375" style="14" customWidth="1"/>
    <col min="13" max="13" width="8.75390625" style="14" customWidth="1"/>
    <col min="14" max="36" width="9.125" style="14" hidden="1" customWidth="1"/>
    <col min="37" max="37" width="9.00390625" style="14" hidden="1" customWidth="1"/>
    <col min="38" max="38" width="11.125" style="12" customWidth="1"/>
    <col min="39" max="16384" width="9.125" style="12" customWidth="1"/>
  </cols>
  <sheetData>
    <row r="1" ht="12.75">
      <c r="M1" s="15" t="s">
        <v>247</v>
      </c>
    </row>
    <row r="2" spans="1:37" s="17" customFormat="1" ht="16.5" customHeight="1" thickBot="1">
      <c r="A2" s="485" t="s">
        <v>79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20" customFormat="1" ht="22.5" customHeight="1" thickBot="1">
      <c r="A3" s="491" t="s">
        <v>80</v>
      </c>
      <c r="B3" s="493" t="s">
        <v>4</v>
      </c>
      <c r="C3" s="468" t="s">
        <v>81</v>
      </c>
      <c r="D3" s="468" t="s">
        <v>5</v>
      </c>
      <c r="E3" s="470" t="s">
        <v>6</v>
      </c>
      <c r="F3" s="565" t="s">
        <v>7</v>
      </c>
      <c r="G3" s="565" t="s">
        <v>8</v>
      </c>
      <c r="H3" s="567" t="s">
        <v>82</v>
      </c>
      <c r="I3" s="487" t="s">
        <v>83</v>
      </c>
      <c r="J3" s="489" t="s">
        <v>84</v>
      </c>
      <c r="K3" s="489" t="s">
        <v>85</v>
      </c>
      <c r="L3" s="489" t="s">
        <v>86</v>
      </c>
      <c r="M3" s="489" t="s">
        <v>87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20" customFormat="1" ht="35.25" customHeight="1" thickBot="1">
      <c r="A4" s="492"/>
      <c r="B4" s="494"/>
      <c r="C4" s="469"/>
      <c r="D4" s="469"/>
      <c r="E4" s="471"/>
      <c r="F4" s="492"/>
      <c r="G4" s="566"/>
      <c r="H4" s="568"/>
      <c r="I4" s="488"/>
      <c r="J4" s="490"/>
      <c r="K4" s="490"/>
      <c r="L4" s="490"/>
      <c r="M4" s="490"/>
      <c r="N4" s="21">
        <v>2019</v>
      </c>
      <c r="O4" s="22">
        <v>2020</v>
      </c>
      <c r="P4" s="22">
        <v>2021</v>
      </c>
      <c r="Q4" s="22">
        <v>2022</v>
      </c>
      <c r="R4" s="22">
        <v>2023</v>
      </c>
      <c r="S4" s="22">
        <v>2024</v>
      </c>
      <c r="T4" s="22">
        <v>2025</v>
      </c>
      <c r="U4" s="22">
        <v>2026</v>
      </c>
      <c r="V4" s="22">
        <v>2027</v>
      </c>
      <c r="W4" s="22">
        <v>2028</v>
      </c>
      <c r="X4" s="22">
        <v>2029</v>
      </c>
      <c r="Y4" s="22">
        <v>2030</v>
      </c>
      <c r="Z4" s="22">
        <v>2031</v>
      </c>
      <c r="AA4" s="22">
        <v>2032</v>
      </c>
      <c r="AB4" s="22">
        <v>2033</v>
      </c>
      <c r="AC4" s="22">
        <v>2034</v>
      </c>
      <c r="AD4" s="22">
        <v>2035</v>
      </c>
      <c r="AE4" s="22">
        <v>2036</v>
      </c>
      <c r="AF4" s="22">
        <v>2037</v>
      </c>
      <c r="AG4" s="22">
        <v>2038</v>
      </c>
      <c r="AH4" s="22">
        <v>2039</v>
      </c>
      <c r="AI4" s="22">
        <v>2040</v>
      </c>
      <c r="AJ4" s="22">
        <v>2041</v>
      </c>
      <c r="AK4" s="22">
        <v>2042</v>
      </c>
    </row>
    <row r="5" spans="1:37" s="20" customFormat="1" ht="13.5" thickBo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10</v>
      </c>
      <c r="L5" s="23">
        <v>11</v>
      </c>
      <c r="M5" s="23">
        <v>12</v>
      </c>
      <c r="N5" s="24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7" ht="18" customHeight="1">
      <c r="A6" s="529">
        <v>1</v>
      </c>
      <c r="B6" s="519" t="s">
        <v>88</v>
      </c>
      <c r="C6" s="516">
        <v>60004</v>
      </c>
      <c r="D6" s="511" t="s">
        <v>89</v>
      </c>
      <c r="E6" s="478">
        <v>2014</v>
      </c>
      <c r="F6" s="27" t="s">
        <v>90</v>
      </c>
      <c r="G6" s="28" t="s">
        <v>91</v>
      </c>
      <c r="H6" s="29"/>
      <c r="I6" s="30">
        <f>3450788</f>
        <v>3450788</v>
      </c>
      <c r="J6" s="30">
        <v>0</v>
      </c>
      <c r="K6" s="30">
        <f>I6</f>
        <v>3450788</v>
      </c>
      <c r="L6" s="30">
        <f>H6+J6</f>
        <v>0</v>
      </c>
      <c r="M6" s="31"/>
      <c r="N6" s="32"/>
      <c r="O6" s="3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529"/>
      <c r="B7" s="519"/>
      <c r="C7" s="516"/>
      <c r="D7" s="511"/>
      <c r="E7" s="478"/>
      <c r="F7" s="527">
        <v>3462300</v>
      </c>
      <c r="G7" s="34" t="s">
        <v>92</v>
      </c>
      <c r="H7" s="35">
        <v>0</v>
      </c>
      <c r="I7" s="36"/>
      <c r="J7" s="36"/>
      <c r="K7" s="36"/>
      <c r="L7" s="36"/>
      <c r="M7" s="37"/>
      <c r="N7" s="38"/>
      <c r="O7" s="3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0.5" customHeight="1">
      <c r="A8" s="529"/>
      <c r="B8" s="519"/>
      <c r="C8" s="516"/>
      <c r="D8" s="511"/>
      <c r="E8" s="478"/>
      <c r="F8" s="528"/>
      <c r="G8" s="34" t="s">
        <v>93</v>
      </c>
      <c r="H8" s="35"/>
      <c r="I8" s="36"/>
      <c r="J8" s="36"/>
      <c r="K8" s="36"/>
      <c r="L8" s="36"/>
      <c r="M8" s="37"/>
      <c r="N8" s="38"/>
      <c r="O8" s="3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.75" customHeight="1">
      <c r="A9" s="529"/>
      <c r="B9" s="519"/>
      <c r="C9" s="516"/>
      <c r="D9" s="511"/>
      <c r="E9" s="496"/>
      <c r="F9" s="39" t="s">
        <v>94</v>
      </c>
      <c r="G9" s="34" t="s">
        <v>95</v>
      </c>
      <c r="H9" s="35"/>
      <c r="I9" s="36"/>
      <c r="J9" s="36"/>
      <c r="K9" s="36"/>
      <c r="L9" s="36"/>
      <c r="M9" s="37"/>
      <c r="N9" s="38"/>
      <c r="O9" s="3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0.5" customHeight="1">
      <c r="A10" s="529"/>
      <c r="B10" s="519"/>
      <c r="C10" s="516"/>
      <c r="D10" s="511"/>
      <c r="E10" s="477">
        <v>2015</v>
      </c>
      <c r="F10" s="527">
        <v>0</v>
      </c>
      <c r="G10" s="34" t="s">
        <v>96</v>
      </c>
      <c r="H10" s="35"/>
      <c r="I10" s="36">
        <f>11512</f>
        <v>11512</v>
      </c>
      <c r="J10" s="36">
        <v>0</v>
      </c>
      <c r="K10" s="36">
        <f>I10</f>
        <v>11512</v>
      </c>
      <c r="L10" s="36">
        <f>H10+J10</f>
        <v>0</v>
      </c>
      <c r="M10" s="37"/>
      <c r="N10" s="38"/>
      <c r="O10" s="3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1.25" customHeight="1">
      <c r="A11" s="529"/>
      <c r="B11" s="519"/>
      <c r="C11" s="516"/>
      <c r="D11" s="511"/>
      <c r="E11" s="478"/>
      <c r="F11" s="528"/>
      <c r="G11" s="34" t="s">
        <v>97</v>
      </c>
      <c r="H11" s="35"/>
      <c r="I11" s="36"/>
      <c r="J11" s="36"/>
      <c r="K11" s="36"/>
      <c r="L11" s="36"/>
      <c r="M11" s="37"/>
      <c r="N11" s="38"/>
      <c r="O11" s="37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8" ht="12" customHeight="1">
      <c r="A12" s="529"/>
      <c r="B12" s="519"/>
      <c r="C12" s="516"/>
      <c r="D12" s="511"/>
      <c r="E12" s="478"/>
      <c r="F12" s="39" t="s">
        <v>98</v>
      </c>
      <c r="G12" s="34" t="s">
        <v>16</v>
      </c>
      <c r="H12" s="40">
        <f aca="true" t="shared" si="0" ref="H12:K13">H6+H8+H10</f>
        <v>0</v>
      </c>
      <c r="I12" s="41">
        <f t="shared" si="0"/>
        <v>3462300</v>
      </c>
      <c r="J12" s="41">
        <f t="shared" si="0"/>
        <v>0</v>
      </c>
      <c r="K12" s="41">
        <f t="shared" si="0"/>
        <v>3462300</v>
      </c>
      <c r="L12" s="41">
        <f>H12+J12</f>
        <v>0</v>
      </c>
      <c r="M12" s="42">
        <f>L12/F7</f>
        <v>0</v>
      </c>
      <c r="N12" s="43">
        <f>N6+N8+N10</f>
        <v>0</v>
      </c>
      <c r="O12" s="44">
        <f>O6+O8+O10</f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4">
        <f>I12-J12</f>
        <v>3462300</v>
      </c>
    </row>
    <row r="13" spans="1:37" ht="16.5" customHeight="1" thickBot="1">
      <c r="A13" s="530"/>
      <c r="B13" s="520"/>
      <c r="C13" s="517"/>
      <c r="D13" s="512"/>
      <c r="E13" s="479"/>
      <c r="F13" s="45">
        <v>3462300</v>
      </c>
      <c r="G13" s="46" t="s">
        <v>60</v>
      </c>
      <c r="H13" s="47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>H13+J13</f>
        <v>0</v>
      </c>
      <c r="M13" s="42">
        <v>0</v>
      </c>
      <c r="N13" s="49">
        <f>N7</f>
        <v>0</v>
      </c>
      <c r="O13" s="50">
        <f>O7</f>
        <v>0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4.25" customHeight="1">
      <c r="A14" s="497">
        <v>2</v>
      </c>
      <c r="B14" s="499" t="s">
        <v>99</v>
      </c>
      <c r="C14" s="515">
        <v>63003</v>
      </c>
      <c r="D14" s="510" t="s">
        <v>89</v>
      </c>
      <c r="E14" s="495">
        <v>2014</v>
      </c>
      <c r="F14" s="51" t="s">
        <v>90</v>
      </c>
      <c r="G14" s="52" t="s">
        <v>91</v>
      </c>
      <c r="H14" s="53">
        <v>160884</v>
      </c>
      <c r="I14" s="54">
        <v>134316</v>
      </c>
      <c r="J14" s="54">
        <v>24805</v>
      </c>
      <c r="K14" s="54">
        <f>I14</f>
        <v>134316</v>
      </c>
      <c r="L14" s="54">
        <f>H14+J14</f>
        <v>185689</v>
      </c>
      <c r="M14" s="33"/>
      <c r="N14" s="5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11.25" customHeight="1">
      <c r="A15" s="498"/>
      <c r="B15" s="500"/>
      <c r="C15" s="516"/>
      <c r="D15" s="511"/>
      <c r="E15" s="478"/>
      <c r="F15" s="472">
        <v>295200</v>
      </c>
      <c r="G15" s="34" t="s">
        <v>92</v>
      </c>
      <c r="H15" s="35"/>
      <c r="I15" s="36"/>
      <c r="J15" s="36"/>
      <c r="K15" s="36"/>
      <c r="L15" s="36"/>
      <c r="M15" s="37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ht="9.75" customHeight="1">
      <c r="A16" s="498"/>
      <c r="B16" s="500"/>
      <c r="C16" s="516"/>
      <c r="D16" s="511"/>
      <c r="E16" s="478"/>
      <c r="F16" s="473"/>
      <c r="G16" s="34" t="s">
        <v>100</v>
      </c>
      <c r="H16" s="35"/>
      <c r="I16" s="36"/>
      <c r="J16" s="36"/>
      <c r="K16" s="36"/>
      <c r="L16" s="36"/>
      <c r="M16" s="37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14.25" customHeight="1">
      <c r="A17" s="498"/>
      <c r="B17" s="500"/>
      <c r="C17" s="516"/>
      <c r="D17" s="511"/>
      <c r="E17" s="496"/>
      <c r="F17" s="59" t="s">
        <v>94</v>
      </c>
      <c r="G17" s="34" t="s">
        <v>95</v>
      </c>
      <c r="H17" s="35"/>
      <c r="I17" s="36"/>
      <c r="J17" s="36"/>
      <c r="K17" s="36"/>
      <c r="L17" s="36"/>
      <c r="M17" s="37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17.25" customHeight="1">
      <c r="A18" s="498"/>
      <c r="B18" s="500"/>
      <c r="C18" s="516"/>
      <c r="D18" s="511"/>
      <c r="E18" s="477">
        <v>2015</v>
      </c>
      <c r="F18" s="472">
        <v>0</v>
      </c>
      <c r="G18" s="34" t="s">
        <v>96</v>
      </c>
      <c r="H18" s="35"/>
      <c r="I18" s="36"/>
      <c r="J18" s="36"/>
      <c r="K18" s="36"/>
      <c r="L18" s="36"/>
      <c r="M18" s="37"/>
      <c r="N18" s="57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37" ht="12.75">
      <c r="A19" s="498"/>
      <c r="B19" s="500"/>
      <c r="C19" s="516"/>
      <c r="D19" s="511"/>
      <c r="E19" s="478"/>
      <c r="F19" s="473"/>
      <c r="G19" s="34" t="s">
        <v>97</v>
      </c>
      <c r="H19" s="35"/>
      <c r="I19" s="36"/>
      <c r="J19" s="36"/>
      <c r="K19" s="36"/>
      <c r="L19" s="36"/>
      <c r="M19" s="37"/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ht="12.75">
      <c r="A20" s="498"/>
      <c r="B20" s="500"/>
      <c r="C20" s="516"/>
      <c r="D20" s="511"/>
      <c r="E20" s="478"/>
      <c r="F20" s="59" t="s">
        <v>98</v>
      </c>
      <c r="G20" s="34" t="s">
        <v>16</v>
      </c>
      <c r="H20" s="40">
        <f aca="true" t="shared" si="1" ref="H20:K21">H14+H16+H18</f>
        <v>160884</v>
      </c>
      <c r="I20" s="41">
        <f t="shared" si="1"/>
        <v>134316</v>
      </c>
      <c r="J20" s="41">
        <f t="shared" si="1"/>
        <v>24805</v>
      </c>
      <c r="K20" s="41">
        <f t="shared" si="1"/>
        <v>134316</v>
      </c>
      <c r="L20" s="41">
        <f>H20+J20</f>
        <v>185689</v>
      </c>
      <c r="M20" s="42">
        <f>L20/F15</f>
        <v>0.6290277777777777</v>
      </c>
      <c r="N20" s="60">
        <f aca="true" t="shared" si="2" ref="N20:AK20">N14+N16+N18</f>
        <v>0</v>
      </c>
      <c r="O20" s="41">
        <f t="shared" si="2"/>
        <v>0</v>
      </c>
      <c r="P20" s="41">
        <f t="shared" si="2"/>
        <v>0</v>
      </c>
      <c r="Q20" s="41">
        <f t="shared" si="2"/>
        <v>0</v>
      </c>
      <c r="R20" s="41">
        <f t="shared" si="2"/>
        <v>0</v>
      </c>
      <c r="S20" s="41">
        <f t="shared" si="2"/>
        <v>0</v>
      </c>
      <c r="T20" s="41">
        <f t="shared" si="2"/>
        <v>0</v>
      </c>
      <c r="U20" s="41">
        <f t="shared" si="2"/>
        <v>0</v>
      </c>
      <c r="V20" s="41">
        <f t="shared" si="2"/>
        <v>0</v>
      </c>
      <c r="W20" s="41">
        <f t="shared" si="2"/>
        <v>0</v>
      </c>
      <c r="X20" s="41">
        <f t="shared" si="2"/>
        <v>0</v>
      </c>
      <c r="Y20" s="41">
        <f t="shared" si="2"/>
        <v>0</v>
      </c>
      <c r="Z20" s="41">
        <f t="shared" si="2"/>
        <v>0</v>
      </c>
      <c r="AA20" s="41">
        <f t="shared" si="2"/>
        <v>0</v>
      </c>
      <c r="AB20" s="41">
        <f t="shared" si="2"/>
        <v>0</v>
      </c>
      <c r="AC20" s="41">
        <f t="shared" si="2"/>
        <v>0</v>
      </c>
      <c r="AD20" s="41">
        <f t="shared" si="2"/>
        <v>0</v>
      </c>
      <c r="AE20" s="41">
        <f t="shared" si="2"/>
        <v>0</v>
      </c>
      <c r="AF20" s="41">
        <f t="shared" si="2"/>
        <v>0</v>
      </c>
      <c r="AG20" s="41">
        <f t="shared" si="2"/>
        <v>0</v>
      </c>
      <c r="AH20" s="41">
        <f t="shared" si="2"/>
        <v>0</v>
      </c>
      <c r="AI20" s="41">
        <f t="shared" si="2"/>
        <v>0</v>
      </c>
      <c r="AJ20" s="41">
        <f t="shared" si="2"/>
        <v>0</v>
      </c>
      <c r="AK20" s="41">
        <f t="shared" si="2"/>
        <v>0</v>
      </c>
    </row>
    <row r="21" spans="1:37" ht="16.5" customHeight="1" thickBot="1">
      <c r="A21" s="498"/>
      <c r="B21" s="500"/>
      <c r="C21" s="517"/>
      <c r="D21" s="511"/>
      <c r="E21" s="479"/>
      <c r="F21" s="61">
        <v>295200</v>
      </c>
      <c r="G21" s="46" t="s">
        <v>60</v>
      </c>
      <c r="H21" s="47">
        <f t="shared" si="1"/>
        <v>0</v>
      </c>
      <c r="I21" s="48">
        <f t="shared" si="1"/>
        <v>0</v>
      </c>
      <c r="J21" s="48">
        <f t="shared" si="1"/>
        <v>0</v>
      </c>
      <c r="K21" s="48">
        <f t="shared" si="1"/>
        <v>0</v>
      </c>
      <c r="L21" s="48">
        <f>H21+J21</f>
        <v>0</v>
      </c>
      <c r="M21" s="42">
        <f>M15+M17+M19</f>
        <v>0</v>
      </c>
      <c r="N21" s="62">
        <f aca="true" t="shared" si="3" ref="N21:AK21">N15+N17+N19</f>
        <v>0</v>
      </c>
      <c r="O21" s="48">
        <f t="shared" si="3"/>
        <v>0</v>
      </c>
      <c r="P21" s="48">
        <f t="shared" si="3"/>
        <v>0</v>
      </c>
      <c r="Q21" s="48">
        <f t="shared" si="3"/>
        <v>0</v>
      </c>
      <c r="R21" s="48">
        <f t="shared" si="3"/>
        <v>0</v>
      </c>
      <c r="S21" s="48">
        <f t="shared" si="3"/>
        <v>0</v>
      </c>
      <c r="T21" s="48">
        <f t="shared" si="3"/>
        <v>0</v>
      </c>
      <c r="U21" s="48">
        <f t="shared" si="3"/>
        <v>0</v>
      </c>
      <c r="V21" s="48">
        <f t="shared" si="3"/>
        <v>0</v>
      </c>
      <c r="W21" s="48">
        <f t="shared" si="3"/>
        <v>0</v>
      </c>
      <c r="X21" s="48">
        <f t="shared" si="3"/>
        <v>0</v>
      </c>
      <c r="Y21" s="48">
        <f t="shared" si="3"/>
        <v>0</v>
      </c>
      <c r="Z21" s="48">
        <f t="shared" si="3"/>
        <v>0</v>
      </c>
      <c r="AA21" s="48">
        <f t="shared" si="3"/>
        <v>0</v>
      </c>
      <c r="AB21" s="48">
        <f t="shared" si="3"/>
        <v>0</v>
      </c>
      <c r="AC21" s="48">
        <f t="shared" si="3"/>
        <v>0</v>
      </c>
      <c r="AD21" s="48">
        <f t="shared" si="3"/>
        <v>0</v>
      </c>
      <c r="AE21" s="48">
        <f t="shared" si="3"/>
        <v>0</v>
      </c>
      <c r="AF21" s="48">
        <f t="shared" si="3"/>
        <v>0</v>
      </c>
      <c r="AG21" s="48">
        <f t="shared" si="3"/>
        <v>0</v>
      </c>
      <c r="AH21" s="48">
        <f t="shared" si="3"/>
        <v>0</v>
      </c>
      <c r="AI21" s="48">
        <f t="shared" si="3"/>
        <v>0</v>
      </c>
      <c r="AJ21" s="48">
        <f t="shared" si="3"/>
        <v>0</v>
      </c>
      <c r="AK21" s="48">
        <f t="shared" si="3"/>
        <v>0</v>
      </c>
    </row>
    <row r="22" spans="1:37" ht="17.25" customHeight="1">
      <c r="A22" s="497">
        <v>3</v>
      </c>
      <c r="B22" s="499" t="s">
        <v>101</v>
      </c>
      <c r="C22" s="515">
        <v>63003</v>
      </c>
      <c r="D22" s="510" t="s">
        <v>89</v>
      </c>
      <c r="E22" s="495">
        <v>2014</v>
      </c>
      <c r="F22" s="51" t="s">
        <v>90</v>
      </c>
      <c r="G22" s="52" t="s">
        <v>91</v>
      </c>
      <c r="H22" s="53">
        <v>118695</v>
      </c>
      <c r="I22" s="54">
        <v>103935</v>
      </c>
      <c r="J22" s="54">
        <v>32472</v>
      </c>
      <c r="K22" s="54">
        <f>I22</f>
        <v>103935</v>
      </c>
      <c r="L22" s="54">
        <f>H22+J22</f>
        <v>151167</v>
      </c>
      <c r="M22" s="33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12.75">
      <c r="A23" s="498"/>
      <c r="B23" s="500"/>
      <c r="C23" s="516"/>
      <c r="D23" s="511"/>
      <c r="E23" s="478"/>
      <c r="F23" s="472">
        <v>222630</v>
      </c>
      <c r="G23" s="34" t="s">
        <v>92</v>
      </c>
      <c r="H23" s="35"/>
      <c r="I23" s="36"/>
      <c r="J23" s="36"/>
      <c r="K23" s="36"/>
      <c r="L23" s="36"/>
      <c r="M23" s="37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2" customHeight="1">
      <c r="A24" s="498"/>
      <c r="B24" s="500"/>
      <c r="C24" s="516"/>
      <c r="D24" s="511"/>
      <c r="E24" s="478"/>
      <c r="F24" s="473"/>
      <c r="G24" s="34" t="s">
        <v>100</v>
      </c>
      <c r="H24" s="35"/>
      <c r="I24" s="36"/>
      <c r="J24" s="36"/>
      <c r="K24" s="36"/>
      <c r="L24" s="36"/>
      <c r="M24" s="37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2.75">
      <c r="A25" s="498"/>
      <c r="B25" s="500"/>
      <c r="C25" s="516"/>
      <c r="D25" s="511"/>
      <c r="E25" s="496"/>
      <c r="F25" s="59" t="s">
        <v>94</v>
      </c>
      <c r="G25" s="34" t="s">
        <v>95</v>
      </c>
      <c r="H25" s="35"/>
      <c r="I25" s="36"/>
      <c r="J25" s="36"/>
      <c r="K25" s="36"/>
      <c r="L25" s="36"/>
      <c r="M25" s="37"/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0.5" customHeight="1">
      <c r="A26" s="498"/>
      <c r="B26" s="500"/>
      <c r="C26" s="516"/>
      <c r="D26" s="511"/>
      <c r="E26" s="477">
        <v>2015</v>
      </c>
      <c r="F26" s="472">
        <v>0</v>
      </c>
      <c r="G26" s="34" t="s">
        <v>96</v>
      </c>
      <c r="H26" s="35"/>
      <c r="I26" s="36"/>
      <c r="J26" s="36"/>
      <c r="K26" s="36"/>
      <c r="L26" s="36"/>
      <c r="M26" s="37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2.75">
      <c r="A27" s="498"/>
      <c r="B27" s="500"/>
      <c r="C27" s="516"/>
      <c r="D27" s="511"/>
      <c r="E27" s="478"/>
      <c r="F27" s="473"/>
      <c r="G27" s="34" t="s">
        <v>97</v>
      </c>
      <c r="H27" s="35"/>
      <c r="I27" s="36"/>
      <c r="J27" s="36"/>
      <c r="K27" s="36"/>
      <c r="L27" s="36"/>
      <c r="M27" s="3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2.75">
      <c r="A28" s="498"/>
      <c r="B28" s="500"/>
      <c r="C28" s="516"/>
      <c r="D28" s="511"/>
      <c r="E28" s="478"/>
      <c r="F28" s="59" t="s">
        <v>98</v>
      </c>
      <c r="G28" s="34" t="s">
        <v>16</v>
      </c>
      <c r="H28" s="40">
        <f aca="true" t="shared" si="4" ref="H28:K29">H22+H24+H26</f>
        <v>118695</v>
      </c>
      <c r="I28" s="41">
        <f t="shared" si="4"/>
        <v>103935</v>
      </c>
      <c r="J28" s="41">
        <f t="shared" si="4"/>
        <v>32472</v>
      </c>
      <c r="K28" s="41">
        <f t="shared" si="4"/>
        <v>103935</v>
      </c>
      <c r="L28" s="41">
        <f>H28+J28</f>
        <v>151167</v>
      </c>
      <c r="M28" s="42">
        <f>L28/F23</f>
        <v>0.6790055248618785</v>
      </c>
      <c r="N28" s="60">
        <f aca="true" t="shared" si="5" ref="N28:AK28">N22+N24+N26</f>
        <v>0</v>
      </c>
      <c r="O28" s="41">
        <f t="shared" si="5"/>
        <v>0</v>
      </c>
      <c r="P28" s="41">
        <f t="shared" si="5"/>
        <v>0</v>
      </c>
      <c r="Q28" s="41">
        <f t="shared" si="5"/>
        <v>0</v>
      </c>
      <c r="R28" s="41">
        <f t="shared" si="5"/>
        <v>0</v>
      </c>
      <c r="S28" s="41">
        <f t="shared" si="5"/>
        <v>0</v>
      </c>
      <c r="T28" s="41">
        <f t="shared" si="5"/>
        <v>0</v>
      </c>
      <c r="U28" s="41">
        <f t="shared" si="5"/>
        <v>0</v>
      </c>
      <c r="V28" s="41">
        <f t="shared" si="5"/>
        <v>0</v>
      </c>
      <c r="W28" s="41">
        <f t="shared" si="5"/>
        <v>0</v>
      </c>
      <c r="X28" s="41">
        <f t="shared" si="5"/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1">
        <f t="shared" si="5"/>
        <v>0</v>
      </c>
      <c r="AD28" s="41">
        <f t="shared" si="5"/>
        <v>0</v>
      </c>
      <c r="AE28" s="41">
        <f t="shared" si="5"/>
        <v>0</v>
      </c>
      <c r="AF28" s="41">
        <f t="shared" si="5"/>
        <v>0</v>
      </c>
      <c r="AG28" s="41">
        <f t="shared" si="5"/>
        <v>0</v>
      </c>
      <c r="AH28" s="41">
        <f t="shared" si="5"/>
        <v>0</v>
      </c>
      <c r="AI28" s="41">
        <f t="shared" si="5"/>
        <v>0</v>
      </c>
      <c r="AJ28" s="41">
        <f t="shared" si="5"/>
        <v>0</v>
      </c>
      <c r="AK28" s="41">
        <f t="shared" si="5"/>
        <v>0</v>
      </c>
    </row>
    <row r="29" spans="1:37" ht="18.75" customHeight="1" thickBot="1">
      <c r="A29" s="498"/>
      <c r="B29" s="500"/>
      <c r="C29" s="517"/>
      <c r="D29" s="511"/>
      <c r="E29" s="479"/>
      <c r="F29" s="61">
        <v>222630</v>
      </c>
      <c r="G29" s="46" t="s">
        <v>60</v>
      </c>
      <c r="H29" s="47">
        <f t="shared" si="4"/>
        <v>0</v>
      </c>
      <c r="I29" s="48">
        <f t="shared" si="4"/>
        <v>0</v>
      </c>
      <c r="J29" s="48">
        <f t="shared" si="4"/>
        <v>0</v>
      </c>
      <c r="K29" s="48">
        <f t="shared" si="4"/>
        <v>0</v>
      </c>
      <c r="L29" s="48">
        <f>H29+J29</f>
        <v>0</v>
      </c>
      <c r="M29" s="42">
        <f>M23+M25+M27</f>
        <v>0</v>
      </c>
      <c r="N29" s="62">
        <f aca="true" t="shared" si="6" ref="N29:AK29">N23+N25+N27</f>
        <v>0</v>
      </c>
      <c r="O29" s="48">
        <f t="shared" si="6"/>
        <v>0</v>
      </c>
      <c r="P29" s="48">
        <f t="shared" si="6"/>
        <v>0</v>
      </c>
      <c r="Q29" s="48">
        <f t="shared" si="6"/>
        <v>0</v>
      </c>
      <c r="R29" s="48">
        <f t="shared" si="6"/>
        <v>0</v>
      </c>
      <c r="S29" s="48">
        <f t="shared" si="6"/>
        <v>0</v>
      </c>
      <c r="T29" s="48">
        <f t="shared" si="6"/>
        <v>0</v>
      </c>
      <c r="U29" s="48">
        <f t="shared" si="6"/>
        <v>0</v>
      </c>
      <c r="V29" s="48">
        <f t="shared" si="6"/>
        <v>0</v>
      </c>
      <c r="W29" s="48">
        <f t="shared" si="6"/>
        <v>0</v>
      </c>
      <c r="X29" s="48">
        <f t="shared" si="6"/>
        <v>0</v>
      </c>
      <c r="Y29" s="48">
        <f t="shared" si="6"/>
        <v>0</v>
      </c>
      <c r="Z29" s="48">
        <f t="shared" si="6"/>
        <v>0</v>
      </c>
      <c r="AA29" s="48">
        <f t="shared" si="6"/>
        <v>0</v>
      </c>
      <c r="AB29" s="48">
        <f t="shared" si="6"/>
        <v>0</v>
      </c>
      <c r="AC29" s="48">
        <f t="shared" si="6"/>
        <v>0</v>
      </c>
      <c r="AD29" s="48">
        <f t="shared" si="6"/>
        <v>0</v>
      </c>
      <c r="AE29" s="48">
        <f t="shared" si="6"/>
        <v>0</v>
      </c>
      <c r="AF29" s="48">
        <f t="shared" si="6"/>
        <v>0</v>
      </c>
      <c r="AG29" s="48">
        <f t="shared" si="6"/>
        <v>0</v>
      </c>
      <c r="AH29" s="48">
        <f t="shared" si="6"/>
        <v>0</v>
      </c>
      <c r="AI29" s="48">
        <f t="shared" si="6"/>
        <v>0</v>
      </c>
      <c r="AJ29" s="48">
        <f t="shared" si="6"/>
        <v>0</v>
      </c>
      <c r="AK29" s="48">
        <f t="shared" si="6"/>
        <v>0</v>
      </c>
    </row>
    <row r="30" spans="1:37" ht="17.25" customHeight="1">
      <c r="A30" s="497">
        <v>4</v>
      </c>
      <c r="B30" s="518" t="s">
        <v>102</v>
      </c>
      <c r="C30" s="515">
        <v>71012</v>
      </c>
      <c r="D30" s="510" t="s">
        <v>89</v>
      </c>
      <c r="E30" s="495">
        <v>2012</v>
      </c>
      <c r="F30" s="51" t="s">
        <v>90</v>
      </c>
      <c r="G30" s="52" t="s">
        <v>91</v>
      </c>
      <c r="H30" s="53">
        <f>189420+108240</f>
        <v>297660</v>
      </c>
      <c r="I30" s="54">
        <v>27060</v>
      </c>
      <c r="J30" s="54">
        <v>13530</v>
      </c>
      <c r="K30" s="54">
        <f>I30</f>
        <v>27060</v>
      </c>
      <c r="L30" s="54">
        <f>H30+J30</f>
        <v>311190</v>
      </c>
      <c r="M30" s="33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15" customHeight="1">
      <c r="A31" s="498"/>
      <c r="B31" s="519"/>
      <c r="C31" s="516"/>
      <c r="D31" s="511"/>
      <c r="E31" s="478"/>
      <c r="F31" s="472">
        <v>324720</v>
      </c>
      <c r="G31" s="34" t="s">
        <v>92</v>
      </c>
      <c r="H31" s="35"/>
      <c r="I31" s="36"/>
      <c r="J31" s="36"/>
      <c r="K31" s="36"/>
      <c r="L31" s="36"/>
      <c r="M31" s="37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13.5" customHeight="1">
      <c r="A32" s="498"/>
      <c r="B32" s="519"/>
      <c r="C32" s="516"/>
      <c r="D32" s="511"/>
      <c r="E32" s="478"/>
      <c r="F32" s="473"/>
      <c r="G32" s="34" t="s">
        <v>100</v>
      </c>
      <c r="H32" s="35"/>
      <c r="I32" s="36"/>
      <c r="J32" s="36"/>
      <c r="K32" s="36"/>
      <c r="L32" s="36"/>
      <c r="M32" s="37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ht="15" customHeight="1">
      <c r="A33" s="498"/>
      <c r="B33" s="519"/>
      <c r="C33" s="516"/>
      <c r="D33" s="511"/>
      <c r="E33" s="496"/>
      <c r="F33" s="59" t="s">
        <v>94</v>
      </c>
      <c r="G33" s="34" t="s">
        <v>95</v>
      </c>
      <c r="H33" s="35"/>
      <c r="I33" s="36"/>
      <c r="J33" s="36"/>
      <c r="K33" s="36"/>
      <c r="L33" s="36"/>
      <c r="M33" s="3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ht="14.25" customHeight="1">
      <c r="A34" s="498"/>
      <c r="B34" s="519"/>
      <c r="C34" s="516"/>
      <c r="D34" s="511"/>
      <c r="E34" s="477">
        <v>2015</v>
      </c>
      <c r="F34" s="472">
        <v>0</v>
      </c>
      <c r="G34" s="34" t="s">
        <v>96</v>
      </c>
      <c r="H34" s="35"/>
      <c r="I34" s="36"/>
      <c r="J34" s="36"/>
      <c r="K34" s="36"/>
      <c r="L34" s="36"/>
      <c r="M34" s="37"/>
      <c r="N34" s="5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ht="12" customHeight="1">
      <c r="A35" s="498"/>
      <c r="B35" s="519"/>
      <c r="C35" s="516"/>
      <c r="D35" s="511"/>
      <c r="E35" s="478"/>
      <c r="F35" s="473"/>
      <c r="G35" s="34" t="s">
        <v>97</v>
      </c>
      <c r="H35" s="35"/>
      <c r="I35" s="36"/>
      <c r="J35" s="36"/>
      <c r="K35" s="36"/>
      <c r="L35" s="36"/>
      <c r="M35" s="37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ht="17.25" customHeight="1">
      <c r="A36" s="498"/>
      <c r="B36" s="519"/>
      <c r="C36" s="516"/>
      <c r="D36" s="511"/>
      <c r="E36" s="478"/>
      <c r="F36" s="59" t="s">
        <v>98</v>
      </c>
      <c r="G36" s="34" t="s">
        <v>16</v>
      </c>
      <c r="H36" s="40">
        <f aca="true" t="shared" si="7" ref="H36:K37">H30+H32+H34</f>
        <v>297660</v>
      </c>
      <c r="I36" s="41">
        <f t="shared" si="7"/>
        <v>27060</v>
      </c>
      <c r="J36" s="41">
        <f t="shared" si="7"/>
        <v>13530</v>
      </c>
      <c r="K36" s="41">
        <f t="shared" si="7"/>
        <v>27060</v>
      </c>
      <c r="L36" s="41">
        <f>H36+J36</f>
        <v>311190</v>
      </c>
      <c r="M36" s="42">
        <f>L36/F31</f>
        <v>0.9583333333333334</v>
      </c>
      <c r="N36" s="60">
        <f aca="true" t="shared" si="8" ref="N36:AK36">N30+N32+N34</f>
        <v>0</v>
      </c>
      <c r="O36" s="41">
        <f t="shared" si="8"/>
        <v>0</v>
      </c>
      <c r="P36" s="41">
        <f t="shared" si="8"/>
        <v>0</v>
      </c>
      <c r="Q36" s="41">
        <f t="shared" si="8"/>
        <v>0</v>
      </c>
      <c r="R36" s="41">
        <f t="shared" si="8"/>
        <v>0</v>
      </c>
      <c r="S36" s="41">
        <f t="shared" si="8"/>
        <v>0</v>
      </c>
      <c r="T36" s="41">
        <f t="shared" si="8"/>
        <v>0</v>
      </c>
      <c r="U36" s="41">
        <f t="shared" si="8"/>
        <v>0</v>
      </c>
      <c r="V36" s="41">
        <f t="shared" si="8"/>
        <v>0</v>
      </c>
      <c r="W36" s="41">
        <f t="shared" si="8"/>
        <v>0</v>
      </c>
      <c r="X36" s="41">
        <f t="shared" si="8"/>
        <v>0</v>
      </c>
      <c r="Y36" s="41">
        <f t="shared" si="8"/>
        <v>0</v>
      </c>
      <c r="Z36" s="41">
        <f t="shared" si="8"/>
        <v>0</v>
      </c>
      <c r="AA36" s="41">
        <f t="shared" si="8"/>
        <v>0</v>
      </c>
      <c r="AB36" s="41">
        <f t="shared" si="8"/>
        <v>0</v>
      </c>
      <c r="AC36" s="41">
        <f t="shared" si="8"/>
        <v>0</v>
      </c>
      <c r="AD36" s="41">
        <f t="shared" si="8"/>
        <v>0</v>
      </c>
      <c r="AE36" s="41">
        <f t="shared" si="8"/>
        <v>0</v>
      </c>
      <c r="AF36" s="41">
        <f t="shared" si="8"/>
        <v>0</v>
      </c>
      <c r="AG36" s="41">
        <f t="shared" si="8"/>
        <v>0</v>
      </c>
      <c r="AH36" s="41">
        <f t="shared" si="8"/>
        <v>0</v>
      </c>
      <c r="AI36" s="41">
        <f t="shared" si="8"/>
        <v>0</v>
      </c>
      <c r="AJ36" s="41">
        <f t="shared" si="8"/>
        <v>0</v>
      </c>
      <c r="AK36" s="41">
        <f t="shared" si="8"/>
        <v>0</v>
      </c>
    </row>
    <row r="37" spans="1:37" ht="18.75" customHeight="1" thickBot="1">
      <c r="A37" s="498"/>
      <c r="B37" s="520"/>
      <c r="C37" s="517"/>
      <c r="D37" s="511"/>
      <c r="E37" s="479"/>
      <c r="F37" s="61">
        <v>324720</v>
      </c>
      <c r="G37" s="46" t="s">
        <v>60</v>
      </c>
      <c r="H37" s="47">
        <f t="shared" si="7"/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  <c r="L37" s="48">
        <f>H37+J37</f>
        <v>0</v>
      </c>
      <c r="M37" s="50">
        <f>M31+M33+M35</f>
        <v>0</v>
      </c>
      <c r="N37" s="62">
        <f aca="true" t="shared" si="9" ref="N37:AK37">N31+N33+N35</f>
        <v>0</v>
      </c>
      <c r="O37" s="48">
        <f t="shared" si="9"/>
        <v>0</v>
      </c>
      <c r="P37" s="48">
        <f t="shared" si="9"/>
        <v>0</v>
      </c>
      <c r="Q37" s="48">
        <f t="shared" si="9"/>
        <v>0</v>
      </c>
      <c r="R37" s="48">
        <f t="shared" si="9"/>
        <v>0</v>
      </c>
      <c r="S37" s="48">
        <f t="shared" si="9"/>
        <v>0</v>
      </c>
      <c r="T37" s="48">
        <f t="shared" si="9"/>
        <v>0</v>
      </c>
      <c r="U37" s="48">
        <f t="shared" si="9"/>
        <v>0</v>
      </c>
      <c r="V37" s="48">
        <f t="shared" si="9"/>
        <v>0</v>
      </c>
      <c r="W37" s="48">
        <f t="shared" si="9"/>
        <v>0</v>
      </c>
      <c r="X37" s="48">
        <f t="shared" si="9"/>
        <v>0</v>
      </c>
      <c r="Y37" s="48">
        <f t="shared" si="9"/>
        <v>0</v>
      </c>
      <c r="Z37" s="48">
        <f t="shared" si="9"/>
        <v>0</v>
      </c>
      <c r="AA37" s="48">
        <f t="shared" si="9"/>
        <v>0</v>
      </c>
      <c r="AB37" s="48">
        <f t="shared" si="9"/>
        <v>0</v>
      </c>
      <c r="AC37" s="48">
        <f t="shared" si="9"/>
        <v>0</v>
      </c>
      <c r="AD37" s="48">
        <f t="shared" si="9"/>
        <v>0</v>
      </c>
      <c r="AE37" s="48">
        <f t="shared" si="9"/>
        <v>0</v>
      </c>
      <c r="AF37" s="48">
        <f t="shared" si="9"/>
        <v>0</v>
      </c>
      <c r="AG37" s="48">
        <f t="shared" si="9"/>
        <v>0</v>
      </c>
      <c r="AH37" s="48">
        <f t="shared" si="9"/>
        <v>0</v>
      </c>
      <c r="AI37" s="48">
        <f t="shared" si="9"/>
        <v>0</v>
      </c>
      <c r="AJ37" s="48">
        <f t="shared" si="9"/>
        <v>0</v>
      </c>
      <c r="AK37" s="48">
        <f t="shared" si="9"/>
        <v>0</v>
      </c>
    </row>
    <row r="38" spans="1:37" ht="12.75" customHeight="1">
      <c r="A38" s="497">
        <v>5</v>
      </c>
      <c r="B38" s="539" t="s">
        <v>103</v>
      </c>
      <c r="C38" s="515">
        <v>71012</v>
      </c>
      <c r="D38" s="510" t="s">
        <v>89</v>
      </c>
      <c r="E38" s="495">
        <v>2012</v>
      </c>
      <c r="F38" s="51" t="s">
        <v>90</v>
      </c>
      <c r="G38" s="52" t="s">
        <v>91</v>
      </c>
      <c r="H38" s="53">
        <v>246000</v>
      </c>
      <c r="I38" s="54">
        <v>243540</v>
      </c>
      <c r="J38" s="54">
        <v>0</v>
      </c>
      <c r="K38" s="54">
        <f>I38</f>
        <v>243540</v>
      </c>
      <c r="L38" s="54">
        <f>H38+J38</f>
        <v>246000</v>
      </c>
      <c r="M38" s="33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11.25" customHeight="1">
      <c r="A39" s="498"/>
      <c r="B39" s="540"/>
      <c r="C39" s="516"/>
      <c r="D39" s="511"/>
      <c r="E39" s="478"/>
      <c r="F39" s="472">
        <v>489540</v>
      </c>
      <c r="G39" s="34" t="s">
        <v>92</v>
      </c>
      <c r="H39" s="35"/>
      <c r="I39" s="36"/>
      <c r="J39" s="36"/>
      <c r="K39" s="36"/>
      <c r="L39" s="36"/>
      <c r="M39" s="37"/>
      <c r="N39" s="57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ht="11.25" customHeight="1">
      <c r="A40" s="498"/>
      <c r="B40" s="540"/>
      <c r="C40" s="516"/>
      <c r="D40" s="511"/>
      <c r="E40" s="478"/>
      <c r="F40" s="473"/>
      <c r="G40" s="34" t="s">
        <v>100</v>
      </c>
      <c r="H40" s="35"/>
      <c r="I40" s="36"/>
      <c r="J40" s="36"/>
      <c r="K40" s="36"/>
      <c r="L40" s="36"/>
      <c r="M40" s="37"/>
      <c r="N40" s="57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ht="10.5" customHeight="1">
      <c r="A41" s="498"/>
      <c r="B41" s="540"/>
      <c r="C41" s="516"/>
      <c r="D41" s="511"/>
      <c r="E41" s="496"/>
      <c r="F41" s="59" t="s">
        <v>94</v>
      </c>
      <c r="G41" s="34" t="s">
        <v>95</v>
      </c>
      <c r="H41" s="35"/>
      <c r="I41" s="36"/>
      <c r="J41" s="36"/>
      <c r="K41" s="36"/>
      <c r="L41" s="36"/>
      <c r="M41" s="37"/>
      <c r="N41" s="57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2.75">
      <c r="A42" s="498"/>
      <c r="B42" s="540"/>
      <c r="C42" s="516"/>
      <c r="D42" s="511"/>
      <c r="E42" s="477">
        <v>2015</v>
      </c>
      <c r="F42" s="472">
        <v>0</v>
      </c>
      <c r="G42" s="34" t="s">
        <v>96</v>
      </c>
      <c r="H42" s="35"/>
      <c r="I42" s="36"/>
      <c r="J42" s="36"/>
      <c r="K42" s="36"/>
      <c r="L42" s="36"/>
      <c r="M42" s="37"/>
      <c r="N42" s="57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0.5" customHeight="1">
      <c r="A43" s="498"/>
      <c r="B43" s="540"/>
      <c r="C43" s="516"/>
      <c r="D43" s="511"/>
      <c r="E43" s="478"/>
      <c r="F43" s="473"/>
      <c r="G43" s="34" t="s">
        <v>97</v>
      </c>
      <c r="H43" s="35"/>
      <c r="I43" s="36"/>
      <c r="J43" s="36"/>
      <c r="K43" s="36"/>
      <c r="L43" s="36"/>
      <c r="M43" s="37"/>
      <c r="N43" s="5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2.75">
      <c r="A44" s="498"/>
      <c r="B44" s="540"/>
      <c r="C44" s="516"/>
      <c r="D44" s="511"/>
      <c r="E44" s="478"/>
      <c r="F44" s="59" t="s">
        <v>98</v>
      </c>
      <c r="G44" s="34" t="s">
        <v>16</v>
      </c>
      <c r="H44" s="40">
        <f aca="true" t="shared" si="10" ref="H44:K45">H38+H40+H42</f>
        <v>246000</v>
      </c>
      <c r="I44" s="41">
        <f t="shared" si="10"/>
        <v>243540</v>
      </c>
      <c r="J44" s="41">
        <f t="shared" si="10"/>
        <v>0</v>
      </c>
      <c r="K44" s="41">
        <f t="shared" si="10"/>
        <v>243540</v>
      </c>
      <c r="L44" s="41">
        <f>H44+J44</f>
        <v>246000</v>
      </c>
      <c r="M44" s="42">
        <f>L44/F39</f>
        <v>0.5025125628140703</v>
      </c>
      <c r="N44" s="60">
        <f aca="true" t="shared" si="11" ref="N44:AK44">N38+N40+N42</f>
        <v>0</v>
      </c>
      <c r="O44" s="41">
        <f t="shared" si="11"/>
        <v>0</v>
      </c>
      <c r="P44" s="41">
        <f t="shared" si="11"/>
        <v>0</v>
      </c>
      <c r="Q44" s="41">
        <f t="shared" si="11"/>
        <v>0</v>
      </c>
      <c r="R44" s="41">
        <f t="shared" si="11"/>
        <v>0</v>
      </c>
      <c r="S44" s="41">
        <f t="shared" si="11"/>
        <v>0</v>
      </c>
      <c r="T44" s="41">
        <f t="shared" si="11"/>
        <v>0</v>
      </c>
      <c r="U44" s="41">
        <f t="shared" si="11"/>
        <v>0</v>
      </c>
      <c r="V44" s="41">
        <f t="shared" si="11"/>
        <v>0</v>
      </c>
      <c r="W44" s="41">
        <f t="shared" si="11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  <c r="AC44" s="41">
        <f t="shared" si="11"/>
        <v>0</v>
      </c>
      <c r="AD44" s="41">
        <f t="shared" si="11"/>
        <v>0</v>
      </c>
      <c r="AE44" s="41">
        <f t="shared" si="11"/>
        <v>0</v>
      </c>
      <c r="AF44" s="41">
        <f t="shared" si="11"/>
        <v>0</v>
      </c>
      <c r="AG44" s="41">
        <f t="shared" si="11"/>
        <v>0</v>
      </c>
      <c r="AH44" s="41">
        <f t="shared" si="11"/>
        <v>0</v>
      </c>
      <c r="AI44" s="41">
        <f t="shared" si="11"/>
        <v>0</v>
      </c>
      <c r="AJ44" s="41">
        <f t="shared" si="11"/>
        <v>0</v>
      </c>
      <c r="AK44" s="41">
        <f t="shared" si="11"/>
        <v>0</v>
      </c>
    </row>
    <row r="45" spans="1:37" ht="13.5" thickBot="1">
      <c r="A45" s="498"/>
      <c r="B45" s="541"/>
      <c r="C45" s="517"/>
      <c r="D45" s="511"/>
      <c r="E45" s="479"/>
      <c r="F45" s="61">
        <v>489540</v>
      </c>
      <c r="G45" s="46" t="s">
        <v>60</v>
      </c>
      <c r="H45" s="47">
        <f t="shared" si="10"/>
        <v>0</v>
      </c>
      <c r="I45" s="48">
        <f t="shared" si="10"/>
        <v>0</v>
      </c>
      <c r="J45" s="48">
        <f t="shared" si="10"/>
        <v>0</v>
      </c>
      <c r="K45" s="48">
        <f t="shared" si="10"/>
        <v>0</v>
      </c>
      <c r="L45" s="48">
        <f>H45+J45</f>
        <v>0</v>
      </c>
      <c r="M45" s="50">
        <f>M39+M41+M43</f>
        <v>0</v>
      </c>
      <c r="N45" s="62">
        <f aca="true" t="shared" si="12" ref="N45:AK45">N39+N41+N43</f>
        <v>0</v>
      </c>
      <c r="O45" s="48">
        <f t="shared" si="12"/>
        <v>0</v>
      </c>
      <c r="P45" s="48">
        <f t="shared" si="12"/>
        <v>0</v>
      </c>
      <c r="Q45" s="48">
        <f t="shared" si="12"/>
        <v>0</v>
      </c>
      <c r="R45" s="48">
        <f t="shared" si="12"/>
        <v>0</v>
      </c>
      <c r="S45" s="48">
        <f t="shared" si="12"/>
        <v>0</v>
      </c>
      <c r="T45" s="48">
        <f t="shared" si="12"/>
        <v>0</v>
      </c>
      <c r="U45" s="48">
        <f t="shared" si="12"/>
        <v>0</v>
      </c>
      <c r="V45" s="48">
        <f t="shared" si="12"/>
        <v>0</v>
      </c>
      <c r="W45" s="48">
        <f t="shared" si="12"/>
        <v>0</v>
      </c>
      <c r="X45" s="48">
        <f t="shared" si="12"/>
        <v>0</v>
      </c>
      <c r="Y45" s="48">
        <f t="shared" si="12"/>
        <v>0</v>
      </c>
      <c r="Z45" s="48">
        <f t="shared" si="12"/>
        <v>0</v>
      </c>
      <c r="AA45" s="48">
        <f t="shared" si="12"/>
        <v>0</v>
      </c>
      <c r="AB45" s="48">
        <f t="shared" si="12"/>
        <v>0</v>
      </c>
      <c r="AC45" s="48">
        <f t="shared" si="12"/>
        <v>0</v>
      </c>
      <c r="AD45" s="48">
        <f t="shared" si="12"/>
        <v>0</v>
      </c>
      <c r="AE45" s="48">
        <f t="shared" si="12"/>
        <v>0</v>
      </c>
      <c r="AF45" s="48">
        <f t="shared" si="12"/>
        <v>0</v>
      </c>
      <c r="AG45" s="48">
        <f t="shared" si="12"/>
        <v>0</v>
      </c>
      <c r="AH45" s="48">
        <f t="shared" si="12"/>
        <v>0</v>
      </c>
      <c r="AI45" s="48">
        <f t="shared" si="12"/>
        <v>0</v>
      </c>
      <c r="AJ45" s="48">
        <f t="shared" si="12"/>
        <v>0</v>
      </c>
      <c r="AK45" s="48">
        <f t="shared" si="12"/>
        <v>0</v>
      </c>
    </row>
    <row r="46" spans="1:37" ht="12.75" customHeight="1">
      <c r="A46" s="497">
        <v>6</v>
      </c>
      <c r="B46" s="539" t="s">
        <v>104</v>
      </c>
      <c r="C46" s="515">
        <v>71012</v>
      </c>
      <c r="D46" s="510" t="s">
        <v>89</v>
      </c>
      <c r="E46" s="495">
        <v>2013</v>
      </c>
      <c r="F46" s="51" t="s">
        <v>90</v>
      </c>
      <c r="G46" s="52" t="s">
        <v>91</v>
      </c>
      <c r="H46" s="53">
        <f>31734+11316</f>
        <v>43050</v>
      </c>
      <c r="I46" s="54">
        <v>2829</v>
      </c>
      <c r="J46" s="54">
        <v>2829</v>
      </c>
      <c r="K46" s="54">
        <f>I46</f>
        <v>2829</v>
      </c>
      <c r="L46" s="54">
        <f>H46+J46</f>
        <v>45879</v>
      </c>
      <c r="M46" s="33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12" customHeight="1">
      <c r="A47" s="498"/>
      <c r="B47" s="540"/>
      <c r="C47" s="516"/>
      <c r="D47" s="511"/>
      <c r="E47" s="478"/>
      <c r="F47" s="472">
        <v>45879</v>
      </c>
      <c r="G47" s="34" t="s">
        <v>92</v>
      </c>
      <c r="H47" s="35"/>
      <c r="I47" s="36"/>
      <c r="J47" s="36"/>
      <c r="K47" s="36"/>
      <c r="L47" s="36"/>
      <c r="M47" s="37"/>
      <c r="N47" s="57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1.25" customHeight="1">
      <c r="A48" s="498"/>
      <c r="B48" s="540"/>
      <c r="C48" s="516"/>
      <c r="D48" s="511"/>
      <c r="E48" s="478"/>
      <c r="F48" s="473"/>
      <c r="G48" s="34" t="s">
        <v>100</v>
      </c>
      <c r="H48" s="35"/>
      <c r="I48" s="36"/>
      <c r="J48" s="36"/>
      <c r="K48" s="36"/>
      <c r="L48" s="36"/>
      <c r="M48" s="3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0.5" customHeight="1">
      <c r="A49" s="498"/>
      <c r="B49" s="540"/>
      <c r="C49" s="516"/>
      <c r="D49" s="511"/>
      <c r="E49" s="496"/>
      <c r="F49" s="59" t="s">
        <v>94</v>
      </c>
      <c r="G49" s="34" t="s">
        <v>95</v>
      </c>
      <c r="H49" s="35"/>
      <c r="I49" s="36"/>
      <c r="J49" s="36"/>
      <c r="K49" s="36"/>
      <c r="L49" s="36"/>
      <c r="M49" s="37"/>
      <c r="N49" s="57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2.75">
      <c r="A50" s="498"/>
      <c r="B50" s="540"/>
      <c r="C50" s="516"/>
      <c r="D50" s="511"/>
      <c r="E50" s="477">
        <v>2015</v>
      </c>
      <c r="F50" s="472">
        <v>0</v>
      </c>
      <c r="G50" s="34" t="s">
        <v>96</v>
      </c>
      <c r="H50" s="35"/>
      <c r="I50" s="36"/>
      <c r="J50" s="36"/>
      <c r="K50" s="36"/>
      <c r="L50" s="36"/>
      <c r="M50" s="3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0.5" customHeight="1">
      <c r="A51" s="498"/>
      <c r="B51" s="540"/>
      <c r="C51" s="516"/>
      <c r="D51" s="511"/>
      <c r="E51" s="478"/>
      <c r="F51" s="473"/>
      <c r="G51" s="34" t="s">
        <v>97</v>
      </c>
      <c r="H51" s="35"/>
      <c r="I51" s="36"/>
      <c r="J51" s="36"/>
      <c r="K51" s="36"/>
      <c r="L51" s="36"/>
      <c r="M51" s="3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16.5" customHeight="1">
      <c r="A52" s="498"/>
      <c r="B52" s="540"/>
      <c r="C52" s="516"/>
      <c r="D52" s="511"/>
      <c r="E52" s="478"/>
      <c r="F52" s="59" t="s">
        <v>98</v>
      </c>
      <c r="G52" s="34" t="s">
        <v>16</v>
      </c>
      <c r="H52" s="40">
        <f aca="true" t="shared" si="13" ref="H52:K53">H46+H48+H50</f>
        <v>43050</v>
      </c>
      <c r="I52" s="41">
        <f t="shared" si="13"/>
        <v>2829</v>
      </c>
      <c r="J52" s="41">
        <f t="shared" si="13"/>
        <v>2829</v>
      </c>
      <c r="K52" s="41">
        <f t="shared" si="13"/>
        <v>2829</v>
      </c>
      <c r="L52" s="41">
        <f>H52+J52</f>
        <v>45879</v>
      </c>
      <c r="M52" s="42">
        <f>L52/F47</f>
        <v>1</v>
      </c>
      <c r="N52" s="60">
        <f aca="true" t="shared" si="14" ref="N52:AK52">N46+N48+N50</f>
        <v>0</v>
      </c>
      <c r="O52" s="41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1">
        <f t="shared" si="14"/>
        <v>0</v>
      </c>
      <c r="T52" s="41">
        <f t="shared" si="14"/>
        <v>0</v>
      </c>
      <c r="U52" s="41">
        <f t="shared" si="14"/>
        <v>0</v>
      </c>
      <c r="V52" s="41">
        <f t="shared" si="14"/>
        <v>0</v>
      </c>
      <c r="W52" s="41">
        <f t="shared" si="14"/>
        <v>0</v>
      </c>
      <c r="X52" s="41">
        <f t="shared" si="14"/>
        <v>0</v>
      </c>
      <c r="Y52" s="41">
        <f t="shared" si="14"/>
        <v>0</v>
      </c>
      <c r="Z52" s="41">
        <f t="shared" si="14"/>
        <v>0</v>
      </c>
      <c r="AA52" s="41">
        <f t="shared" si="14"/>
        <v>0</v>
      </c>
      <c r="AB52" s="41">
        <f t="shared" si="14"/>
        <v>0</v>
      </c>
      <c r="AC52" s="41">
        <f t="shared" si="14"/>
        <v>0</v>
      </c>
      <c r="AD52" s="41">
        <f t="shared" si="14"/>
        <v>0</v>
      </c>
      <c r="AE52" s="41">
        <f t="shared" si="14"/>
        <v>0</v>
      </c>
      <c r="AF52" s="41">
        <f t="shared" si="14"/>
        <v>0</v>
      </c>
      <c r="AG52" s="41">
        <f t="shared" si="14"/>
        <v>0</v>
      </c>
      <c r="AH52" s="41">
        <f t="shared" si="14"/>
        <v>0</v>
      </c>
      <c r="AI52" s="41">
        <f t="shared" si="14"/>
        <v>0</v>
      </c>
      <c r="AJ52" s="41">
        <f t="shared" si="14"/>
        <v>0</v>
      </c>
      <c r="AK52" s="41">
        <f t="shared" si="14"/>
        <v>0</v>
      </c>
    </row>
    <row r="53" spans="1:37" ht="22.5" customHeight="1" thickBot="1">
      <c r="A53" s="498"/>
      <c r="B53" s="541"/>
      <c r="C53" s="517"/>
      <c r="D53" s="511"/>
      <c r="E53" s="479"/>
      <c r="F53" s="61">
        <v>45879</v>
      </c>
      <c r="G53" s="46" t="s">
        <v>60</v>
      </c>
      <c r="H53" s="47">
        <f t="shared" si="13"/>
        <v>0</v>
      </c>
      <c r="I53" s="48">
        <f t="shared" si="13"/>
        <v>0</v>
      </c>
      <c r="J53" s="48">
        <f t="shared" si="13"/>
        <v>0</v>
      </c>
      <c r="K53" s="48">
        <f t="shared" si="13"/>
        <v>0</v>
      </c>
      <c r="L53" s="48">
        <f>H53+J53</f>
        <v>0</v>
      </c>
      <c r="M53" s="50">
        <f>M47+M49+M51</f>
        <v>0</v>
      </c>
      <c r="N53" s="62">
        <f aca="true" t="shared" si="15" ref="N53:AK53">N47+N49+N51</f>
        <v>0</v>
      </c>
      <c r="O53" s="48">
        <f t="shared" si="15"/>
        <v>0</v>
      </c>
      <c r="P53" s="48">
        <f t="shared" si="15"/>
        <v>0</v>
      </c>
      <c r="Q53" s="48">
        <f t="shared" si="15"/>
        <v>0</v>
      </c>
      <c r="R53" s="48">
        <f t="shared" si="15"/>
        <v>0</v>
      </c>
      <c r="S53" s="48">
        <f t="shared" si="15"/>
        <v>0</v>
      </c>
      <c r="T53" s="48">
        <f t="shared" si="15"/>
        <v>0</v>
      </c>
      <c r="U53" s="48">
        <f t="shared" si="15"/>
        <v>0</v>
      </c>
      <c r="V53" s="48">
        <f t="shared" si="15"/>
        <v>0</v>
      </c>
      <c r="W53" s="48">
        <f t="shared" si="15"/>
        <v>0</v>
      </c>
      <c r="X53" s="48">
        <f t="shared" si="15"/>
        <v>0</v>
      </c>
      <c r="Y53" s="48">
        <f t="shared" si="15"/>
        <v>0</v>
      </c>
      <c r="Z53" s="48">
        <f t="shared" si="15"/>
        <v>0</v>
      </c>
      <c r="AA53" s="48">
        <f t="shared" si="15"/>
        <v>0</v>
      </c>
      <c r="AB53" s="48">
        <f t="shared" si="15"/>
        <v>0</v>
      </c>
      <c r="AC53" s="48">
        <f t="shared" si="15"/>
        <v>0</v>
      </c>
      <c r="AD53" s="48">
        <f t="shared" si="15"/>
        <v>0</v>
      </c>
      <c r="AE53" s="48">
        <f t="shared" si="15"/>
        <v>0</v>
      </c>
      <c r="AF53" s="48">
        <f t="shared" si="15"/>
        <v>0</v>
      </c>
      <c r="AG53" s="48">
        <f t="shared" si="15"/>
        <v>0</v>
      </c>
      <c r="AH53" s="48">
        <f t="shared" si="15"/>
        <v>0</v>
      </c>
      <c r="AI53" s="48">
        <f t="shared" si="15"/>
        <v>0</v>
      </c>
      <c r="AJ53" s="48">
        <f t="shared" si="15"/>
        <v>0</v>
      </c>
      <c r="AK53" s="48">
        <f t="shared" si="15"/>
        <v>0</v>
      </c>
    </row>
    <row r="54" spans="1:37" ht="12.75" customHeight="1">
      <c r="A54" s="497">
        <v>7</v>
      </c>
      <c r="B54" s="539" t="s">
        <v>105</v>
      </c>
      <c r="C54" s="515">
        <v>71012</v>
      </c>
      <c r="D54" s="510" t="s">
        <v>89</v>
      </c>
      <c r="E54" s="495">
        <v>2014</v>
      </c>
      <c r="F54" s="51" t="s">
        <v>90</v>
      </c>
      <c r="G54" s="52" t="s">
        <v>91</v>
      </c>
      <c r="H54" s="53">
        <v>227500</v>
      </c>
      <c r="I54" s="54">
        <v>22500</v>
      </c>
      <c r="J54" s="54">
        <v>0</v>
      </c>
      <c r="K54" s="54">
        <f>I54</f>
        <v>22500</v>
      </c>
      <c r="L54" s="54">
        <f>H54+J54</f>
        <v>227500</v>
      </c>
      <c r="M54" s="33"/>
      <c r="N54" s="5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1:37" ht="12" customHeight="1">
      <c r="A55" s="498"/>
      <c r="B55" s="540"/>
      <c r="C55" s="516"/>
      <c r="D55" s="511"/>
      <c r="E55" s="478"/>
      <c r="F55" s="472">
        <v>250000</v>
      </c>
      <c r="G55" s="34" t="s">
        <v>92</v>
      </c>
      <c r="H55" s="35"/>
      <c r="I55" s="36"/>
      <c r="J55" s="36"/>
      <c r="K55" s="36"/>
      <c r="L55" s="36"/>
      <c r="M55" s="37"/>
      <c r="N55" s="5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11.25" customHeight="1">
      <c r="A56" s="498"/>
      <c r="B56" s="540"/>
      <c r="C56" s="516"/>
      <c r="D56" s="511"/>
      <c r="E56" s="478"/>
      <c r="F56" s="473"/>
      <c r="G56" s="34" t="s">
        <v>100</v>
      </c>
      <c r="H56" s="35"/>
      <c r="I56" s="36"/>
      <c r="J56" s="36"/>
      <c r="K56" s="36"/>
      <c r="L56" s="36"/>
      <c r="M56" s="37"/>
      <c r="N56" s="5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0.5" customHeight="1">
      <c r="A57" s="498"/>
      <c r="B57" s="540"/>
      <c r="C57" s="516"/>
      <c r="D57" s="511"/>
      <c r="E57" s="496"/>
      <c r="F57" s="59" t="s">
        <v>94</v>
      </c>
      <c r="G57" s="34" t="s">
        <v>95</v>
      </c>
      <c r="H57" s="35"/>
      <c r="I57" s="36"/>
      <c r="J57" s="36"/>
      <c r="K57" s="36"/>
      <c r="L57" s="36"/>
      <c r="M57" s="37"/>
      <c r="N57" s="57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ht="12.75">
      <c r="A58" s="498"/>
      <c r="B58" s="540"/>
      <c r="C58" s="516"/>
      <c r="D58" s="511"/>
      <c r="E58" s="477">
        <v>2015</v>
      </c>
      <c r="F58" s="472">
        <v>0</v>
      </c>
      <c r="G58" s="34" t="s">
        <v>96</v>
      </c>
      <c r="H58" s="35"/>
      <c r="I58" s="36"/>
      <c r="J58" s="36"/>
      <c r="K58" s="36"/>
      <c r="L58" s="36"/>
      <c r="M58" s="37"/>
      <c r="N58" s="57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ht="10.5" customHeight="1">
      <c r="A59" s="498"/>
      <c r="B59" s="540"/>
      <c r="C59" s="516"/>
      <c r="D59" s="511"/>
      <c r="E59" s="478"/>
      <c r="F59" s="473"/>
      <c r="G59" s="34" t="s">
        <v>97</v>
      </c>
      <c r="H59" s="35"/>
      <c r="I59" s="36"/>
      <c r="J59" s="36"/>
      <c r="K59" s="36"/>
      <c r="L59" s="36"/>
      <c r="M59" s="37"/>
      <c r="N59" s="57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ht="16.5" customHeight="1">
      <c r="A60" s="498"/>
      <c r="B60" s="540"/>
      <c r="C60" s="516"/>
      <c r="D60" s="511"/>
      <c r="E60" s="478"/>
      <c r="F60" s="59" t="s">
        <v>98</v>
      </c>
      <c r="G60" s="34" t="s">
        <v>16</v>
      </c>
      <c r="H60" s="40">
        <f aca="true" t="shared" si="16" ref="H60:K61">H54+H56+H58</f>
        <v>227500</v>
      </c>
      <c r="I60" s="41">
        <f t="shared" si="16"/>
        <v>22500</v>
      </c>
      <c r="J60" s="41">
        <f t="shared" si="16"/>
        <v>0</v>
      </c>
      <c r="K60" s="41">
        <f t="shared" si="16"/>
        <v>22500</v>
      </c>
      <c r="L60" s="41">
        <f>H60+J60</f>
        <v>227500</v>
      </c>
      <c r="M60" s="42">
        <f>L60/F55</f>
        <v>0.91</v>
      </c>
      <c r="N60" s="60">
        <f aca="true" t="shared" si="17" ref="N60:AK60">N54+N56+N58</f>
        <v>0</v>
      </c>
      <c r="O60" s="41">
        <f t="shared" si="17"/>
        <v>0</v>
      </c>
      <c r="P60" s="41">
        <f t="shared" si="17"/>
        <v>0</v>
      </c>
      <c r="Q60" s="41">
        <f t="shared" si="17"/>
        <v>0</v>
      </c>
      <c r="R60" s="41">
        <f t="shared" si="17"/>
        <v>0</v>
      </c>
      <c r="S60" s="41">
        <f t="shared" si="17"/>
        <v>0</v>
      </c>
      <c r="T60" s="41">
        <f t="shared" si="17"/>
        <v>0</v>
      </c>
      <c r="U60" s="41">
        <f t="shared" si="17"/>
        <v>0</v>
      </c>
      <c r="V60" s="41">
        <f t="shared" si="17"/>
        <v>0</v>
      </c>
      <c r="W60" s="41">
        <f t="shared" si="17"/>
        <v>0</v>
      </c>
      <c r="X60" s="41">
        <f t="shared" si="17"/>
        <v>0</v>
      </c>
      <c r="Y60" s="41">
        <f t="shared" si="17"/>
        <v>0</v>
      </c>
      <c r="Z60" s="41">
        <f t="shared" si="17"/>
        <v>0</v>
      </c>
      <c r="AA60" s="41">
        <f t="shared" si="17"/>
        <v>0</v>
      </c>
      <c r="AB60" s="41">
        <f t="shared" si="17"/>
        <v>0</v>
      </c>
      <c r="AC60" s="41">
        <f t="shared" si="17"/>
        <v>0</v>
      </c>
      <c r="AD60" s="41">
        <f t="shared" si="17"/>
        <v>0</v>
      </c>
      <c r="AE60" s="41">
        <f t="shared" si="17"/>
        <v>0</v>
      </c>
      <c r="AF60" s="41">
        <f t="shared" si="17"/>
        <v>0</v>
      </c>
      <c r="AG60" s="41">
        <f t="shared" si="17"/>
        <v>0</v>
      </c>
      <c r="AH60" s="41">
        <f t="shared" si="17"/>
        <v>0</v>
      </c>
      <c r="AI60" s="41">
        <f t="shared" si="17"/>
        <v>0</v>
      </c>
      <c r="AJ60" s="41">
        <f t="shared" si="17"/>
        <v>0</v>
      </c>
      <c r="AK60" s="41">
        <f t="shared" si="17"/>
        <v>0</v>
      </c>
    </row>
    <row r="61" spans="1:37" ht="12.75" customHeight="1" thickBot="1">
      <c r="A61" s="498"/>
      <c r="B61" s="541"/>
      <c r="C61" s="517"/>
      <c r="D61" s="511"/>
      <c r="E61" s="479"/>
      <c r="F61" s="61">
        <v>250000</v>
      </c>
      <c r="G61" s="46" t="s">
        <v>60</v>
      </c>
      <c r="H61" s="47">
        <f t="shared" si="16"/>
        <v>0</v>
      </c>
      <c r="I61" s="48">
        <f t="shared" si="16"/>
        <v>0</v>
      </c>
      <c r="J61" s="48">
        <f t="shared" si="16"/>
        <v>0</v>
      </c>
      <c r="K61" s="48">
        <f t="shared" si="16"/>
        <v>0</v>
      </c>
      <c r="L61" s="48">
        <f>H61+J61</f>
        <v>0</v>
      </c>
      <c r="M61" s="50">
        <f>M55+M57+M59</f>
        <v>0</v>
      </c>
      <c r="N61" s="62">
        <f aca="true" t="shared" si="18" ref="N61:AK61">N55+N57+N59</f>
        <v>0</v>
      </c>
      <c r="O61" s="48">
        <f t="shared" si="18"/>
        <v>0</v>
      </c>
      <c r="P61" s="48">
        <f t="shared" si="18"/>
        <v>0</v>
      </c>
      <c r="Q61" s="48">
        <f t="shared" si="18"/>
        <v>0</v>
      </c>
      <c r="R61" s="48">
        <f t="shared" si="18"/>
        <v>0</v>
      </c>
      <c r="S61" s="48">
        <f t="shared" si="18"/>
        <v>0</v>
      </c>
      <c r="T61" s="48">
        <f t="shared" si="18"/>
        <v>0</v>
      </c>
      <c r="U61" s="48">
        <f t="shared" si="18"/>
        <v>0</v>
      </c>
      <c r="V61" s="48">
        <f t="shared" si="18"/>
        <v>0</v>
      </c>
      <c r="W61" s="48">
        <f t="shared" si="18"/>
        <v>0</v>
      </c>
      <c r="X61" s="48">
        <f t="shared" si="18"/>
        <v>0</v>
      </c>
      <c r="Y61" s="48">
        <f t="shared" si="18"/>
        <v>0</v>
      </c>
      <c r="Z61" s="48">
        <f t="shared" si="18"/>
        <v>0</v>
      </c>
      <c r="AA61" s="48">
        <f t="shared" si="18"/>
        <v>0</v>
      </c>
      <c r="AB61" s="48">
        <f t="shared" si="18"/>
        <v>0</v>
      </c>
      <c r="AC61" s="48">
        <f t="shared" si="18"/>
        <v>0</v>
      </c>
      <c r="AD61" s="48">
        <f t="shared" si="18"/>
        <v>0</v>
      </c>
      <c r="AE61" s="48">
        <f t="shared" si="18"/>
        <v>0</v>
      </c>
      <c r="AF61" s="48">
        <f t="shared" si="18"/>
        <v>0</v>
      </c>
      <c r="AG61" s="48">
        <f t="shared" si="18"/>
        <v>0</v>
      </c>
      <c r="AH61" s="48">
        <f t="shared" si="18"/>
        <v>0</v>
      </c>
      <c r="AI61" s="48">
        <f t="shared" si="18"/>
        <v>0</v>
      </c>
      <c r="AJ61" s="48">
        <f t="shared" si="18"/>
        <v>0</v>
      </c>
      <c r="AK61" s="48">
        <f t="shared" si="18"/>
        <v>0</v>
      </c>
    </row>
    <row r="62" spans="1:37" ht="12.75" customHeight="1">
      <c r="A62" s="497">
        <v>8</v>
      </c>
      <c r="B62" s="518" t="s">
        <v>106</v>
      </c>
      <c r="C62" s="515">
        <v>71095</v>
      </c>
      <c r="D62" s="510" t="s">
        <v>89</v>
      </c>
      <c r="E62" s="495">
        <v>2014</v>
      </c>
      <c r="F62" s="51" t="s">
        <v>90</v>
      </c>
      <c r="G62" s="52" t="s">
        <v>91</v>
      </c>
      <c r="H62" s="53">
        <f>100000</f>
        <v>100000</v>
      </c>
      <c r="I62" s="54">
        <v>100000</v>
      </c>
      <c r="J62" s="54">
        <v>50000</v>
      </c>
      <c r="K62" s="54">
        <v>100000</v>
      </c>
      <c r="L62" s="54">
        <f>H62+J62</f>
        <v>150000</v>
      </c>
      <c r="M62" s="33"/>
      <c r="N62" s="5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1.25" customHeight="1">
      <c r="A63" s="498"/>
      <c r="B63" s="519"/>
      <c r="C63" s="516"/>
      <c r="D63" s="511"/>
      <c r="E63" s="478"/>
      <c r="F63" s="472">
        <v>300000</v>
      </c>
      <c r="G63" s="34" t="s">
        <v>92</v>
      </c>
      <c r="H63" s="35"/>
      <c r="I63" s="36"/>
      <c r="J63" s="36"/>
      <c r="K63" s="36"/>
      <c r="L63" s="36"/>
      <c r="M63" s="37"/>
      <c r="N63" s="57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ht="12" customHeight="1">
      <c r="A64" s="498"/>
      <c r="B64" s="519"/>
      <c r="C64" s="516"/>
      <c r="D64" s="511"/>
      <c r="E64" s="478"/>
      <c r="F64" s="473"/>
      <c r="G64" s="34" t="s">
        <v>100</v>
      </c>
      <c r="H64" s="35"/>
      <c r="I64" s="36"/>
      <c r="J64" s="36"/>
      <c r="K64" s="36"/>
      <c r="L64" s="36"/>
      <c r="M64" s="37"/>
      <c r="N64" s="57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ht="10.5" customHeight="1">
      <c r="A65" s="498"/>
      <c r="B65" s="519"/>
      <c r="C65" s="516"/>
      <c r="D65" s="511"/>
      <c r="E65" s="496"/>
      <c r="F65" s="59" t="s">
        <v>94</v>
      </c>
      <c r="G65" s="34" t="s">
        <v>95</v>
      </c>
      <c r="H65" s="35"/>
      <c r="I65" s="36"/>
      <c r="J65" s="36"/>
      <c r="K65" s="36"/>
      <c r="L65" s="36"/>
      <c r="M65" s="37"/>
      <c r="N65" s="57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ht="12.75">
      <c r="A66" s="498"/>
      <c r="B66" s="519"/>
      <c r="C66" s="516"/>
      <c r="D66" s="511"/>
      <c r="E66" s="477">
        <v>2016</v>
      </c>
      <c r="F66" s="472">
        <v>0</v>
      </c>
      <c r="G66" s="34" t="s">
        <v>96</v>
      </c>
      <c r="H66" s="35"/>
      <c r="I66" s="36"/>
      <c r="J66" s="36"/>
      <c r="K66" s="36"/>
      <c r="L66" s="36"/>
      <c r="M66" s="37"/>
      <c r="N66" s="57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ht="12.75">
      <c r="A67" s="498"/>
      <c r="B67" s="519"/>
      <c r="C67" s="516"/>
      <c r="D67" s="511"/>
      <c r="E67" s="478"/>
      <c r="F67" s="473"/>
      <c r="G67" s="34" t="s">
        <v>97</v>
      </c>
      <c r="H67" s="35"/>
      <c r="I67" s="36"/>
      <c r="J67" s="36"/>
      <c r="K67" s="36"/>
      <c r="L67" s="36"/>
      <c r="M67" s="37"/>
      <c r="N67" s="57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</row>
    <row r="68" spans="1:37" ht="12.75">
      <c r="A68" s="498"/>
      <c r="B68" s="519"/>
      <c r="C68" s="516"/>
      <c r="D68" s="511"/>
      <c r="E68" s="478"/>
      <c r="F68" s="59" t="s">
        <v>98</v>
      </c>
      <c r="G68" s="34" t="s">
        <v>16</v>
      </c>
      <c r="H68" s="40">
        <f aca="true" t="shared" si="19" ref="H68:K69">H62+H64+H66</f>
        <v>100000</v>
      </c>
      <c r="I68" s="41">
        <f t="shared" si="19"/>
        <v>100000</v>
      </c>
      <c r="J68" s="41">
        <f t="shared" si="19"/>
        <v>50000</v>
      </c>
      <c r="K68" s="41">
        <f t="shared" si="19"/>
        <v>100000</v>
      </c>
      <c r="L68" s="41">
        <f>H68+J68</f>
        <v>150000</v>
      </c>
      <c r="M68" s="42">
        <f>L68/F63</f>
        <v>0.5</v>
      </c>
      <c r="N68" s="60">
        <f aca="true" t="shared" si="20" ref="N68:AK68">N62+N64+N66</f>
        <v>0</v>
      </c>
      <c r="O68" s="41">
        <f t="shared" si="20"/>
        <v>0</v>
      </c>
      <c r="P68" s="41">
        <f t="shared" si="20"/>
        <v>0</v>
      </c>
      <c r="Q68" s="41">
        <f t="shared" si="20"/>
        <v>0</v>
      </c>
      <c r="R68" s="41">
        <f t="shared" si="20"/>
        <v>0</v>
      </c>
      <c r="S68" s="41">
        <f t="shared" si="20"/>
        <v>0</v>
      </c>
      <c r="T68" s="41">
        <f t="shared" si="20"/>
        <v>0</v>
      </c>
      <c r="U68" s="41">
        <f t="shared" si="20"/>
        <v>0</v>
      </c>
      <c r="V68" s="41">
        <f t="shared" si="20"/>
        <v>0</v>
      </c>
      <c r="W68" s="41">
        <f t="shared" si="20"/>
        <v>0</v>
      </c>
      <c r="X68" s="41">
        <f t="shared" si="20"/>
        <v>0</v>
      </c>
      <c r="Y68" s="41">
        <f t="shared" si="20"/>
        <v>0</v>
      </c>
      <c r="Z68" s="41">
        <f t="shared" si="20"/>
        <v>0</v>
      </c>
      <c r="AA68" s="41">
        <f t="shared" si="20"/>
        <v>0</v>
      </c>
      <c r="AB68" s="41">
        <f t="shared" si="20"/>
        <v>0</v>
      </c>
      <c r="AC68" s="41">
        <f t="shared" si="20"/>
        <v>0</v>
      </c>
      <c r="AD68" s="41">
        <f t="shared" si="20"/>
        <v>0</v>
      </c>
      <c r="AE68" s="41">
        <f t="shared" si="20"/>
        <v>0</v>
      </c>
      <c r="AF68" s="41">
        <f t="shared" si="20"/>
        <v>0</v>
      </c>
      <c r="AG68" s="41">
        <f t="shared" si="20"/>
        <v>0</v>
      </c>
      <c r="AH68" s="41">
        <f t="shared" si="20"/>
        <v>0</v>
      </c>
      <c r="AI68" s="41">
        <f t="shared" si="20"/>
        <v>0</v>
      </c>
      <c r="AJ68" s="41">
        <f t="shared" si="20"/>
        <v>0</v>
      </c>
      <c r="AK68" s="41">
        <f t="shared" si="20"/>
        <v>0</v>
      </c>
    </row>
    <row r="69" spans="1:37" ht="13.5" thickBot="1">
      <c r="A69" s="498"/>
      <c r="B69" s="520"/>
      <c r="C69" s="517"/>
      <c r="D69" s="511"/>
      <c r="E69" s="479"/>
      <c r="F69" s="61">
        <v>300000</v>
      </c>
      <c r="G69" s="46" t="s">
        <v>60</v>
      </c>
      <c r="H69" s="47">
        <f t="shared" si="19"/>
        <v>0</v>
      </c>
      <c r="I69" s="48">
        <f t="shared" si="19"/>
        <v>0</v>
      </c>
      <c r="J69" s="48">
        <f t="shared" si="19"/>
        <v>0</v>
      </c>
      <c r="K69" s="48">
        <f t="shared" si="19"/>
        <v>0</v>
      </c>
      <c r="L69" s="48">
        <f>L63+L65+L67</f>
        <v>0</v>
      </c>
      <c r="M69" s="50">
        <f>M63+M65+M67</f>
        <v>0</v>
      </c>
      <c r="N69" s="62">
        <f aca="true" t="shared" si="21" ref="N69:AK69">N63+N65+N67</f>
        <v>0</v>
      </c>
      <c r="O69" s="48">
        <f t="shared" si="21"/>
        <v>0</v>
      </c>
      <c r="P69" s="48">
        <f t="shared" si="21"/>
        <v>0</v>
      </c>
      <c r="Q69" s="48">
        <f t="shared" si="21"/>
        <v>0</v>
      </c>
      <c r="R69" s="48">
        <f t="shared" si="21"/>
        <v>0</v>
      </c>
      <c r="S69" s="48">
        <f t="shared" si="21"/>
        <v>0</v>
      </c>
      <c r="T69" s="48">
        <f t="shared" si="21"/>
        <v>0</v>
      </c>
      <c r="U69" s="48">
        <f t="shared" si="21"/>
        <v>0</v>
      </c>
      <c r="V69" s="48">
        <f t="shared" si="21"/>
        <v>0</v>
      </c>
      <c r="W69" s="48">
        <f t="shared" si="21"/>
        <v>0</v>
      </c>
      <c r="X69" s="48">
        <f t="shared" si="21"/>
        <v>0</v>
      </c>
      <c r="Y69" s="48">
        <f t="shared" si="21"/>
        <v>0</v>
      </c>
      <c r="Z69" s="48">
        <f t="shared" si="21"/>
        <v>0</v>
      </c>
      <c r="AA69" s="48">
        <f t="shared" si="21"/>
        <v>0</v>
      </c>
      <c r="AB69" s="48">
        <f t="shared" si="21"/>
        <v>0</v>
      </c>
      <c r="AC69" s="48">
        <f t="shared" si="21"/>
        <v>0</v>
      </c>
      <c r="AD69" s="48">
        <f t="shared" si="21"/>
        <v>0</v>
      </c>
      <c r="AE69" s="48">
        <f t="shared" si="21"/>
        <v>0</v>
      </c>
      <c r="AF69" s="48">
        <f t="shared" si="21"/>
        <v>0</v>
      </c>
      <c r="AG69" s="48">
        <f t="shared" si="21"/>
        <v>0</v>
      </c>
      <c r="AH69" s="48">
        <f t="shared" si="21"/>
        <v>0</v>
      </c>
      <c r="AI69" s="48">
        <f t="shared" si="21"/>
        <v>0</v>
      </c>
      <c r="AJ69" s="48">
        <f t="shared" si="21"/>
        <v>0</v>
      </c>
      <c r="AK69" s="48">
        <f t="shared" si="21"/>
        <v>0</v>
      </c>
    </row>
    <row r="70" spans="1:37" ht="12.75" customHeight="1">
      <c r="A70" s="497">
        <v>9</v>
      </c>
      <c r="B70" s="499" t="s">
        <v>107</v>
      </c>
      <c r="C70" s="515">
        <v>71095</v>
      </c>
      <c r="D70" s="510" t="s">
        <v>108</v>
      </c>
      <c r="E70" s="495">
        <v>2014</v>
      </c>
      <c r="F70" s="51" t="s">
        <v>90</v>
      </c>
      <c r="G70" s="52" t="s">
        <v>91</v>
      </c>
      <c r="H70" s="53">
        <v>236000</v>
      </c>
      <c r="I70" s="54">
        <v>188000</v>
      </c>
      <c r="J70" s="54">
        <v>47000</v>
      </c>
      <c r="K70" s="54">
        <v>188000</v>
      </c>
      <c r="L70" s="54">
        <f>H70+J70</f>
        <v>283000</v>
      </c>
      <c r="M70" s="33"/>
      <c r="N70" s="55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1.25" customHeight="1">
      <c r="A71" s="498"/>
      <c r="B71" s="500"/>
      <c r="C71" s="516"/>
      <c r="D71" s="511"/>
      <c r="E71" s="478"/>
      <c r="F71" s="472">
        <v>612000</v>
      </c>
      <c r="G71" s="34" t="s">
        <v>92</v>
      </c>
      <c r="H71" s="35"/>
      <c r="I71" s="36"/>
      <c r="J71" s="36"/>
      <c r="K71" s="36"/>
      <c r="L71" s="36"/>
      <c r="M71" s="37"/>
      <c r="N71" s="57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1:37" ht="9.75" customHeight="1">
      <c r="A72" s="498"/>
      <c r="B72" s="500"/>
      <c r="C72" s="516"/>
      <c r="D72" s="511"/>
      <c r="E72" s="478"/>
      <c r="F72" s="473"/>
      <c r="G72" s="34" t="s">
        <v>93</v>
      </c>
      <c r="H72" s="35"/>
      <c r="I72" s="36"/>
      <c r="J72" s="36"/>
      <c r="K72" s="36"/>
      <c r="L72" s="36"/>
      <c r="M72" s="37"/>
      <c r="N72" s="57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  <row r="73" spans="1:37" ht="10.5" customHeight="1">
      <c r="A73" s="498"/>
      <c r="B73" s="500"/>
      <c r="C73" s="516"/>
      <c r="D73" s="511"/>
      <c r="E73" s="496"/>
      <c r="F73" s="59" t="s">
        <v>94</v>
      </c>
      <c r="G73" s="34" t="s">
        <v>95</v>
      </c>
      <c r="H73" s="35"/>
      <c r="I73" s="36"/>
      <c r="J73" s="36"/>
      <c r="K73" s="36"/>
      <c r="L73" s="36"/>
      <c r="M73" s="37"/>
      <c r="N73" s="57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</row>
    <row r="74" spans="1:37" ht="11.25" customHeight="1">
      <c r="A74" s="498"/>
      <c r="B74" s="500"/>
      <c r="C74" s="516"/>
      <c r="D74" s="511"/>
      <c r="E74" s="477">
        <v>2016</v>
      </c>
      <c r="F74" s="472">
        <v>0</v>
      </c>
      <c r="G74" s="34" t="s">
        <v>96</v>
      </c>
      <c r="H74" s="35"/>
      <c r="I74" s="36"/>
      <c r="J74" s="36"/>
      <c r="K74" s="36"/>
      <c r="L74" s="36"/>
      <c r="M74" s="37"/>
      <c r="N74" s="57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63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</row>
    <row r="75" spans="1:37" ht="12" customHeight="1">
      <c r="A75" s="498"/>
      <c r="B75" s="500"/>
      <c r="C75" s="516"/>
      <c r="D75" s="511"/>
      <c r="E75" s="478"/>
      <c r="F75" s="473"/>
      <c r="G75" s="34" t="s">
        <v>97</v>
      </c>
      <c r="H75" s="35"/>
      <c r="I75" s="36"/>
      <c r="J75" s="36"/>
      <c r="K75" s="36"/>
      <c r="L75" s="36"/>
      <c r="M75" s="37"/>
      <c r="N75" s="57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63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</row>
    <row r="76" spans="1:37" ht="12.75">
      <c r="A76" s="498"/>
      <c r="B76" s="500"/>
      <c r="C76" s="516"/>
      <c r="D76" s="511"/>
      <c r="E76" s="478"/>
      <c r="F76" s="59" t="s">
        <v>98</v>
      </c>
      <c r="G76" s="34" t="s">
        <v>16</v>
      </c>
      <c r="H76" s="40">
        <f aca="true" t="shared" si="22" ref="H76:K77">H70+H72+H74</f>
        <v>236000</v>
      </c>
      <c r="I76" s="41">
        <f t="shared" si="22"/>
        <v>188000</v>
      </c>
      <c r="J76" s="41">
        <f t="shared" si="22"/>
        <v>47000</v>
      </c>
      <c r="K76" s="41">
        <f t="shared" si="22"/>
        <v>188000</v>
      </c>
      <c r="L76" s="41">
        <f>H76+J76</f>
        <v>283000</v>
      </c>
      <c r="M76" s="42">
        <f>L76/F71</f>
        <v>0.4624183006535948</v>
      </c>
      <c r="N76" s="60">
        <f aca="true" t="shared" si="23" ref="N76:AK76">N70+N72+N74</f>
        <v>0</v>
      </c>
      <c r="O76" s="41">
        <f t="shared" si="23"/>
        <v>0</v>
      </c>
      <c r="P76" s="41">
        <f t="shared" si="23"/>
        <v>0</v>
      </c>
      <c r="Q76" s="41">
        <f t="shared" si="23"/>
        <v>0</v>
      </c>
      <c r="R76" s="41">
        <f t="shared" si="23"/>
        <v>0</v>
      </c>
      <c r="S76" s="41">
        <f t="shared" si="23"/>
        <v>0</v>
      </c>
      <c r="T76" s="41">
        <f t="shared" si="23"/>
        <v>0</v>
      </c>
      <c r="U76" s="41">
        <f t="shared" si="23"/>
        <v>0</v>
      </c>
      <c r="V76" s="41">
        <f t="shared" si="23"/>
        <v>0</v>
      </c>
      <c r="W76" s="41">
        <f t="shared" si="23"/>
        <v>0</v>
      </c>
      <c r="X76" s="41">
        <f t="shared" si="23"/>
        <v>0</v>
      </c>
      <c r="Y76" s="41">
        <f t="shared" si="23"/>
        <v>0</v>
      </c>
      <c r="Z76" s="41">
        <f t="shared" si="23"/>
        <v>0</v>
      </c>
      <c r="AA76" s="41">
        <f t="shared" si="23"/>
        <v>0</v>
      </c>
      <c r="AB76" s="41">
        <f t="shared" si="23"/>
        <v>0</v>
      </c>
      <c r="AC76" s="41">
        <f t="shared" si="23"/>
        <v>0</v>
      </c>
      <c r="AD76" s="41">
        <f t="shared" si="23"/>
        <v>0</v>
      </c>
      <c r="AE76" s="41">
        <f t="shared" si="23"/>
        <v>0</v>
      </c>
      <c r="AF76" s="41">
        <f t="shared" si="23"/>
        <v>0</v>
      </c>
      <c r="AG76" s="41">
        <f t="shared" si="23"/>
        <v>0</v>
      </c>
      <c r="AH76" s="41">
        <f t="shared" si="23"/>
        <v>0</v>
      </c>
      <c r="AI76" s="41">
        <f t="shared" si="23"/>
        <v>0</v>
      </c>
      <c r="AJ76" s="41">
        <f t="shared" si="23"/>
        <v>0</v>
      </c>
      <c r="AK76" s="41">
        <f t="shared" si="23"/>
        <v>0</v>
      </c>
    </row>
    <row r="77" spans="1:37" ht="13.5" thickBot="1">
      <c r="A77" s="498"/>
      <c r="B77" s="501"/>
      <c r="C77" s="517"/>
      <c r="D77" s="512"/>
      <c r="E77" s="479"/>
      <c r="F77" s="61">
        <v>612000</v>
      </c>
      <c r="G77" s="46" t="s">
        <v>60</v>
      </c>
      <c r="H77" s="47">
        <f t="shared" si="22"/>
        <v>0</v>
      </c>
      <c r="I77" s="48">
        <f t="shared" si="22"/>
        <v>0</v>
      </c>
      <c r="J77" s="48">
        <f t="shared" si="22"/>
        <v>0</v>
      </c>
      <c r="K77" s="48">
        <f t="shared" si="22"/>
        <v>0</v>
      </c>
      <c r="L77" s="48">
        <f>H77+J77</f>
        <v>0</v>
      </c>
      <c r="M77" s="50">
        <f>M71+M73+M75</f>
        <v>0</v>
      </c>
      <c r="N77" s="62">
        <f aca="true" t="shared" si="24" ref="N77:AK77">N71+N73+N75</f>
        <v>0</v>
      </c>
      <c r="O77" s="48">
        <f t="shared" si="24"/>
        <v>0</v>
      </c>
      <c r="P77" s="48">
        <f t="shared" si="24"/>
        <v>0</v>
      </c>
      <c r="Q77" s="48">
        <f t="shared" si="24"/>
        <v>0</v>
      </c>
      <c r="R77" s="48">
        <f t="shared" si="24"/>
        <v>0</v>
      </c>
      <c r="S77" s="48">
        <f t="shared" si="24"/>
        <v>0</v>
      </c>
      <c r="T77" s="48">
        <f t="shared" si="24"/>
        <v>0</v>
      </c>
      <c r="U77" s="48">
        <f t="shared" si="24"/>
        <v>0</v>
      </c>
      <c r="V77" s="48">
        <f t="shared" si="24"/>
        <v>0</v>
      </c>
      <c r="W77" s="48">
        <f t="shared" si="24"/>
        <v>0</v>
      </c>
      <c r="X77" s="48">
        <f t="shared" si="24"/>
        <v>0</v>
      </c>
      <c r="Y77" s="48">
        <f t="shared" si="24"/>
        <v>0</v>
      </c>
      <c r="Z77" s="48">
        <f t="shared" si="24"/>
        <v>0</v>
      </c>
      <c r="AA77" s="48">
        <f t="shared" si="24"/>
        <v>0</v>
      </c>
      <c r="AB77" s="48">
        <f t="shared" si="24"/>
        <v>0</v>
      </c>
      <c r="AC77" s="48">
        <f t="shared" si="24"/>
        <v>0</v>
      </c>
      <c r="AD77" s="48">
        <f t="shared" si="24"/>
        <v>0</v>
      </c>
      <c r="AE77" s="48">
        <f t="shared" si="24"/>
        <v>0</v>
      </c>
      <c r="AF77" s="48">
        <f t="shared" si="24"/>
        <v>0</v>
      </c>
      <c r="AG77" s="48">
        <f t="shared" si="24"/>
        <v>0</v>
      </c>
      <c r="AH77" s="48">
        <f t="shared" si="24"/>
        <v>0</v>
      </c>
      <c r="AI77" s="48">
        <f t="shared" si="24"/>
        <v>0</v>
      </c>
      <c r="AJ77" s="48">
        <f t="shared" si="24"/>
        <v>0</v>
      </c>
      <c r="AK77" s="48">
        <f t="shared" si="24"/>
        <v>0</v>
      </c>
    </row>
    <row r="78" spans="1:37" ht="12.75" customHeight="1">
      <c r="A78" s="497">
        <v>10</v>
      </c>
      <c r="B78" s="518" t="s">
        <v>109</v>
      </c>
      <c r="C78" s="510">
        <v>71095</v>
      </c>
      <c r="D78" s="510" t="s">
        <v>110</v>
      </c>
      <c r="E78" s="495">
        <v>2014</v>
      </c>
      <c r="F78" s="51" t="s">
        <v>90</v>
      </c>
      <c r="G78" s="52" t="s">
        <v>91</v>
      </c>
      <c r="H78" s="53">
        <v>24839</v>
      </c>
      <c r="I78" s="64">
        <v>71534</v>
      </c>
      <c r="J78" s="54">
        <v>287</v>
      </c>
      <c r="K78" s="64">
        <v>71534</v>
      </c>
      <c r="L78" s="54">
        <f>H78+J78</f>
        <v>25126</v>
      </c>
      <c r="M78" s="33"/>
      <c r="N78" s="55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10.5" customHeight="1">
      <c r="A79" s="498"/>
      <c r="B79" s="519"/>
      <c r="C79" s="511"/>
      <c r="D79" s="511"/>
      <c r="E79" s="478"/>
      <c r="F79" s="472">
        <v>275168</v>
      </c>
      <c r="G79" s="34" t="s">
        <v>92</v>
      </c>
      <c r="H79" s="35"/>
      <c r="I79" s="65"/>
      <c r="J79" s="36"/>
      <c r="K79" s="65"/>
      <c r="L79" s="36"/>
      <c r="M79" s="37"/>
      <c r="N79" s="57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</row>
    <row r="80" spans="1:37" ht="10.5" customHeight="1">
      <c r="A80" s="498"/>
      <c r="B80" s="519"/>
      <c r="C80" s="511"/>
      <c r="D80" s="511"/>
      <c r="E80" s="478"/>
      <c r="F80" s="473"/>
      <c r="G80" s="34" t="s">
        <v>93</v>
      </c>
      <c r="H80" s="35"/>
      <c r="I80" s="65"/>
      <c r="J80" s="36"/>
      <c r="K80" s="65"/>
      <c r="L80" s="36"/>
      <c r="M80" s="37"/>
      <c r="N80" s="57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</row>
    <row r="81" spans="1:37" ht="11.25" customHeight="1">
      <c r="A81" s="498"/>
      <c r="B81" s="519"/>
      <c r="C81" s="511"/>
      <c r="D81" s="511"/>
      <c r="E81" s="496"/>
      <c r="F81" s="59" t="s">
        <v>94</v>
      </c>
      <c r="G81" s="34" t="s">
        <v>95</v>
      </c>
      <c r="H81" s="35"/>
      <c r="I81" s="65"/>
      <c r="J81" s="36"/>
      <c r="K81" s="65"/>
      <c r="L81" s="36"/>
      <c r="M81" s="37"/>
      <c r="N81" s="57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</row>
    <row r="82" spans="1:37" ht="12.75">
      <c r="A82" s="498"/>
      <c r="B82" s="519"/>
      <c r="C82" s="511"/>
      <c r="D82" s="511"/>
      <c r="E82" s="477">
        <v>2016</v>
      </c>
      <c r="F82" s="472">
        <v>0</v>
      </c>
      <c r="G82" s="34" t="s">
        <v>96</v>
      </c>
      <c r="H82" s="35">
        <v>7500</v>
      </c>
      <c r="I82" s="65">
        <v>36660</v>
      </c>
      <c r="J82" s="36">
        <v>22563</v>
      </c>
      <c r="K82" s="65">
        <v>36660</v>
      </c>
      <c r="L82" s="36">
        <f>H82+J82</f>
        <v>30063</v>
      </c>
      <c r="M82" s="37"/>
      <c r="N82" s="57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</row>
    <row r="83" spans="1:38" ht="12.75">
      <c r="A83" s="498"/>
      <c r="B83" s="519"/>
      <c r="C83" s="511"/>
      <c r="D83" s="511"/>
      <c r="E83" s="478"/>
      <c r="F83" s="473"/>
      <c r="G83" s="34" t="s">
        <v>97</v>
      </c>
      <c r="H83" s="35"/>
      <c r="I83" s="36"/>
      <c r="J83" s="36"/>
      <c r="K83" s="36"/>
      <c r="L83" s="36"/>
      <c r="M83" s="37"/>
      <c r="N83" s="57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14">
        <f>F79+'[1]zał. nr 2 do URM cz. 2 '!F147</f>
        <v>275168</v>
      </c>
    </row>
    <row r="84" spans="1:37" ht="12.75">
      <c r="A84" s="498"/>
      <c r="B84" s="519"/>
      <c r="C84" s="511"/>
      <c r="D84" s="511"/>
      <c r="E84" s="478"/>
      <c r="F84" s="59" t="s">
        <v>98</v>
      </c>
      <c r="G84" s="34" t="s">
        <v>16</v>
      </c>
      <c r="H84" s="40">
        <f aca="true" t="shared" si="25" ref="H84:K85">H78+H80+H82</f>
        <v>32339</v>
      </c>
      <c r="I84" s="41">
        <f t="shared" si="25"/>
        <v>108194</v>
      </c>
      <c r="J84" s="41">
        <f t="shared" si="25"/>
        <v>22850</v>
      </c>
      <c r="K84" s="41">
        <f t="shared" si="25"/>
        <v>108194</v>
      </c>
      <c r="L84" s="41">
        <f>H84+J84</f>
        <v>55189</v>
      </c>
      <c r="M84" s="42">
        <f>L84/F79</f>
        <v>0.20056474590068613</v>
      </c>
      <c r="N84" s="60">
        <f aca="true" t="shared" si="26" ref="N84:AK84">N78+N80+N82</f>
        <v>0</v>
      </c>
      <c r="O84" s="41">
        <f t="shared" si="26"/>
        <v>0</v>
      </c>
      <c r="P84" s="41">
        <f t="shared" si="26"/>
        <v>0</v>
      </c>
      <c r="Q84" s="41">
        <f t="shared" si="26"/>
        <v>0</v>
      </c>
      <c r="R84" s="41">
        <f t="shared" si="26"/>
        <v>0</v>
      </c>
      <c r="S84" s="41">
        <f t="shared" si="26"/>
        <v>0</v>
      </c>
      <c r="T84" s="41">
        <f t="shared" si="26"/>
        <v>0</v>
      </c>
      <c r="U84" s="41">
        <f t="shared" si="26"/>
        <v>0</v>
      </c>
      <c r="V84" s="41">
        <f t="shared" si="26"/>
        <v>0</v>
      </c>
      <c r="W84" s="41">
        <f t="shared" si="26"/>
        <v>0</v>
      </c>
      <c r="X84" s="41">
        <f t="shared" si="26"/>
        <v>0</v>
      </c>
      <c r="Y84" s="41">
        <f t="shared" si="26"/>
        <v>0</v>
      </c>
      <c r="Z84" s="41">
        <f t="shared" si="26"/>
        <v>0</v>
      </c>
      <c r="AA84" s="41">
        <f t="shared" si="26"/>
        <v>0</v>
      </c>
      <c r="AB84" s="41">
        <f t="shared" si="26"/>
        <v>0</v>
      </c>
      <c r="AC84" s="41">
        <f t="shared" si="26"/>
        <v>0</v>
      </c>
      <c r="AD84" s="41">
        <f t="shared" si="26"/>
        <v>0</v>
      </c>
      <c r="AE84" s="41">
        <f t="shared" si="26"/>
        <v>0</v>
      </c>
      <c r="AF84" s="41">
        <f t="shared" si="26"/>
        <v>0</v>
      </c>
      <c r="AG84" s="41">
        <f t="shared" si="26"/>
        <v>0</v>
      </c>
      <c r="AH84" s="41">
        <f t="shared" si="26"/>
        <v>0</v>
      </c>
      <c r="AI84" s="41">
        <f t="shared" si="26"/>
        <v>0</v>
      </c>
      <c r="AJ84" s="41">
        <f t="shared" si="26"/>
        <v>0</v>
      </c>
      <c r="AK84" s="41">
        <f t="shared" si="26"/>
        <v>0</v>
      </c>
    </row>
    <row r="85" spans="1:37" ht="13.5" thickBot="1">
      <c r="A85" s="498"/>
      <c r="B85" s="520"/>
      <c r="C85" s="512"/>
      <c r="D85" s="512"/>
      <c r="E85" s="479"/>
      <c r="F85" s="61">
        <v>275168</v>
      </c>
      <c r="G85" s="46" t="s">
        <v>60</v>
      </c>
      <c r="H85" s="47">
        <f t="shared" si="25"/>
        <v>0</v>
      </c>
      <c r="I85" s="48">
        <f t="shared" si="25"/>
        <v>0</v>
      </c>
      <c r="J85" s="48">
        <f t="shared" si="25"/>
        <v>0</v>
      </c>
      <c r="K85" s="48">
        <f t="shared" si="25"/>
        <v>0</v>
      </c>
      <c r="L85" s="48">
        <f>H85+J85</f>
        <v>0</v>
      </c>
      <c r="M85" s="50">
        <f>M79+M81+M83</f>
        <v>0</v>
      </c>
      <c r="N85" s="62">
        <f aca="true" t="shared" si="27" ref="N85:AK85">N79+N81+N83</f>
        <v>0</v>
      </c>
      <c r="O85" s="48">
        <f t="shared" si="27"/>
        <v>0</v>
      </c>
      <c r="P85" s="48">
        <f t="shared" si="27"/>
        <v>0</v>
      </c>
      <c r="Q85" s="48">
        <f t="shared" si="27"/>
        <v>0</v>
      </c>
      <c r="R85" s="48">
        <f t="shared" si="27"/>
        <v>0</v>
      </c>
      <c r="S85" s="48">
        <f t="shared" si="27"/>
        <v>0</v>
      </c>
      <c r="T85" s="48">
        <f t="shared" si="27"/>
        <v>0</v>
      </c>
      <c r="U85" s="48">
        <f t="shared" si="27"/>
        <v>0</v>
      </c>
      <c r="V85" s="48">
        <f t="shared" si="27"/>
        <v>0</v>
      </c>
      <c r="W85" s="48">
        <f t="shared" si="27"/>
        <v>0</v>
      </c>
      <c r="X85" s="48">
        <f t="shared" si="27"/>
        <v>0</v>
      </c>
      <c r="Y85" s="48">
        <f t="shared" si="27"/>
        <v>0</v>
      </c>
      <c r="Z85" s="48">
        <f t="shared" si="27"/>
        <v>0</v>
      </c>
      <c r="AA85" s="48">
        <f t="shared" si="27"/>
        <v>0</v>
      </c>
      <c r="AB85" s="48">
        <f t="shared" si="27"/>
        <v>0</v>
      </c>
      <c r="AC85" s="48">
        <f t="shared" si="27"/>
        <v>0</v>
      </c>
      <c r="AD85" s="48">
        <f t="shared" si="27"/>
        <v>0</v>
      </c>
      <c r="AE85" s="48">
        <f t="shared" si="27"/>
        <v>0</v>
      </c>
      <c r="AF85" s="48">
        <f t="shared" si="27"/>
        <v>0</v>
      </c>
      <c r="AG85" s="48">
        <f t="shared" si="27"/>
        <v>0</v>
      </c>
      <c r="AH85" s="48">
        <f t="shared" si="27"/>
        <v>0</v>
      </c>
      <c r="AI85" s="48">
        <f t="shared" si="27"/>
        <v>0</v>
      </c>
      <c r="AJ85" s="48">
        <f t="shared" si="27"/>
        <v>0</v>
      </c>
      <c r="AK85" s="48">
        <f t="shared" si="27"/>
        <v>0</v>
      </c>
    </row>
    <row r="86" spans="1:37" ht="12.75" customHeight="1">
      <c r="A86" s="497">
        <v>11</v>
      </c>
      <c r="B86" s="518" t="s">
        <v>111</v>
      </c>
      <c r="C86" s="510">
        <v>71095</v>
      </c>
      <c r="D86" s="510" t="s">
        <v>110</v>
      </c>
      <c r="E86" s="495">
        <v>2015</v>
      </c>
      <c r="F86" s="51" t="s">
        <v>90</v>
      </c>
      <c r="G86" s="52" t="s">
        <v>91</v>
      </c>
      <c r="H86" s="53"/>
      <c r="I86" s="64">
        <v>6500</v>
      </c>
      <c r="J86" s="54">
        <v>0</v>
      </c>
      <c r="K86" s="64">
        <v>6500</v>
      </c>
      <c r="L86" s="54">
        <f>H86+J86</f>
        <v>0</v>
      </c>
      <c r="M86" s="33"/>
      <c r="N86" s="55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0.5" customHeight="1">
      <c r="A87" s="498"/>
      <c r="B87" s="519"/>
      <c r="C87" s="511"/>
      <c r="D87" s="511"/>
      <c r="E87" s="478"/>
      <c r="F87" s="472">
        <v>135000</v>
      </c>
      <c r="G87" s="34" t="s">
        <v>92</v>
      </c>
      <c r="H87" s="35"/>
      <c r="I87" s="65"/>
      <c r="J87" s="36"/>
      <c r="K87" s="65"/>
      <c r="L87" s="36"/>
      <c r="M87" s="37"/>
      <c r="N87" s="57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</row>
    <row r="88" spans="1:37" ht="10.5" customHeight="1">
      <c r="A88" s="498"/>
      <c r="B88" s="519"/>
      <c r="C88" s="511"/>
      <c r="D88" s="511"/>
      <c r="E88" s="478"/>
      <c r="F88" s="473"/>
      <c r="G88" s="34" t="s">
        <v>93</v>
      </c>
      <c r="H88" s="35"/>
      <c r="I88" s="65"/>
      <c r="J88" s="36"/>
      <c r="K88" s="65"/>
      <c r="L88" s="36"/>
      <c r="M88" s="37"/>
      <c r="N88" s="57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</row>
    <row r="89" spans="1:37" ht="11.25" customHeight="1">
      <c r="A89" s="498"/>
      <c r="B89" s="519"/>
      <c r="C89" s="511"/>
      <c r="D89" s="511"/>
      <c r="E89" s="496"/>
      <c r="F89" s="59" t="s">
        <v>94</v>
      </c>
      <c r="G89" s="34" t="s">
        <v>95</v>
      </c>
      <c r="H89" s="35"/>
      <c r="I89" s="65"/>
      <c r="J89" s="36"/>
      <c r="K89" s="65"/>
      <c r="L89" s="36"/>
      <c r="M89" s="37"/>
      <c r="N89" s="57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</row>
    <row r="90" spans="1:37" ht="12.75">
      <c r="A90" s="498"/>
      <c r="B90" s="519"/>
      <c r="C90" s="511"/>
      <c r="D90" s="511"/>
      <c r="E90" s="477">
        <v>2017</v>
      </c>
      <c r="F90" s="472">
        <v>0</v>
      </c>
      <c r="G90" s="34" t="s">
        <v>96</v>
      </c>
      <c r="H90" s="35"/>
      <c r="I90" s="65">
        <v>21500</v>
      </c>
      <c r="J90" s="36">
        <v>0</v>
      </c>
      <c r="K90" s="65">
        <v>21500</v>
      </c>
      <c r="L90" s="36">
        <f>H90+J90</f>
        <v>0</v>
      </c>
      <c r="M90" s="37"/>
      <c r="N90" s="57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ht="12.75">
      <c r="A91" s="498"/>
      <c r="B91" s="519"/>
      <c r="C91" s="511"/>
      <c r="D91" s="511"/>
      <c r="E91" s="478"/>
      <c r="F91" s="473"/>
      <c r="G91" s="34" t="s">
        <v>97</v>
      </c>
      <c r="H91" s="35"/>
      <c r="I91" s="36"/>
      <c r="J91" s="36"/>
      <c r="K91" s="36"/>
      <c r="L91" s="36"/>
      <c r="M91" s="37"/>
      <c r="N91" s="57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37" ht="12.75">
      <c r="A92" s="498"/>
      <c r="B92" s="519"/>
      <c r="C92" s="511"/>
      <c r="D92" s="511"/>
      <c r="E92" s="478"/>
      <c r="F92" s="59" t="s">
        <v>98</v>
      </c>
      <c r="G92" s="34" t="s">
        <v>16</v>
      </c>
      <c r="H92" s="40">
        <f aca="true" t="shared" si="28" ref="H92:K93">H86+H88+H90</f>
        <v>0</v>
      </c>
      <c r="I92" s="41">
        <f t="shared" si="28"/>
        <v>28000</v>
      </c>
      <c r="J92" s="41">
        <f t="shared" si="28"/>
        <v>0</v>
      </c>
      <c r="K92" s="41">
        <f t="shared" si="28"/>
        <v>28000</v>
      </c>
      <c r="L92" s="41">
        <f>H92+J92</f>
        <v>0</v>
      </c>
      <c r="M92" s="42">
        <f>L92/F87</f>
        <v>0</v>
      </c>
      <c r="N92" s="60">
        <f aca="true" t="shared" si="29" ref="N92:AK92">N86+N88+N90</f>
        <v>0</v>
      </c>
      <c r="O92" s="41">
        <f t="shared" si="29"/>
        <v>0</v>
      </c>
      <c r="P92" s="41">
        <f t="shared" si="29"/>
        <v>0</v>
      </c>
      <c r="Q92" s="41">
        <f t="shared" si="29"/>
        <v>0</v>
      </c>
      <c r="R92" s="41">
        <f t="shared" si="29"/>
        <v>0</v>
      </c>
      <c r="S92" s="41">
        <f t="shared" si="29"/>
        <v>0</v>
      </c>
      <c r="T92" s="41">
        <f t="shared" si="29"/>
        <v>0</v>
      </c>
      <c r="U92" s="41">
        <f t="shared" si="29"/>
        <v>0</v>
      </c>
      <c r="V92" s="41">
        <f t="shared" si="29"/>
        <v>0</v>
      </c>
      <c r="W92" s="41">
        <f t="shared" si="29"/>
        <v>0</v>
      </c>
      <c r="X92" s="41">
        <f t="shared" si="29"/>
        <v>0</v>
      </c>
      <c r="Y92" s="41">
        <f t="shared" si="29"/>
        <v>0</v>
      </c>
      <c r="Z92" s="41">
        <f t="shared" si="29"/>
        <v>0</v>
      </c>
      <c r="AA92" s="41">
        <f t="shared" si="29"/>
        <v>0</v>
      </c>
      <c r="AB92" s="41">
        <f t="shared" si="29"/>
        <v>0</v>
      </c>
      <c r="AC92" s="41">
        <f t="shared" si="29"/>
        <v>0</v>
      </c>
      <c r="AD92" s="41">
        <f t="shared" si="29"/>
        <v>0</v>
      </c>
      <c r="AE92" s="41">
        <f t="shared" si="29"/>
        <v>0</v>
      </c>
      <c r="AF92" s="41">
        <f t="shared" si="29"/>
        <v>0</v>
      </c>
      <c r="AG92" s="41">
        <f t="shared" si="29"/>
        <v>0</v>
      </c>
      <c r="AH92" s="41">
        <f t="shared" si="29"/>
        <v>0</v>
      </c>
      <c r="AI92" s="41">
        <f t="shared" si="29"/>
        <v>0</v>
      </c>
      <c r="AJ92" s="41">
        <f t="shared" si="29"/>
        <v>0</v>
      </c>
      <c r="AK92" s="41">
        <f t="shared" si="29"/>
        <v>0</v>
      </c>
    </row>
    <row r="93" spans="1:37" ht="15" customHeight="1" thickBot="1">
      <c r="A93" s="498"/>
      <c r="B93" s="520"/>
      <c r="C93" s="512"/>
      <c r="D93" s="512"/>
      <c r="E93" s="479"/>
      <c r="F93" s="61">
        <v>135000</v>
      </c>
      <c r="G93" s="46" t="s">
        <v>60</v>
      </c>
      <c r="H93" s="47">
        <f t="shared" si="28"/>
        <v>0</v>
      </c>
      <c r="I93" s="48">
        <f t="shared" si="28"/>
        <v>0</v>
      </c>
      <c r="J93" s="48">
        <f t="shared" si="28"/>
        <v>0</v>
      </c>
      <c r="K93" s="48">
        <f t="shared" si="28"/>
        <v>0</v>
      </c>
      <c r="L93" s="48">
        <f>H93+J93</f>
        <v>0</v>
      </c>
      <c r="M93" s="50">
        <f>M87+M89+M91</f>
        <v>0</v>
      </c>
      <c r="N93" s="62">
        <f aca="true" t="shared" si="30" ref="N93:AK93">N87+N89+N91</f>
        <v>0</v>
      </c>
      <c r="O93" s="48">
        <f t="shared" si="30"/>
        <v>0</v>
      </c>
      <c r="P93" s="48">
        <f t="shared" si="30"/>
        <v>0</v>
      </c>
      <c r="Q93" s="48">
        <f t="shared" si="30"/>
        <v>0</v>
      </c>
      <c r="R93" s="48">
        <f t="shared" si="30"/>
        <v>0</v>
      </c>
      <c r="S93" s="48">
        <f t="shared" si="30"/>
        <v>0</v>
      </c>
      <c r="T93" s="48">
        <f t="shared" si="30"/>
        <v>0</v>
      </c>
      <c r="U93" s="48">
        <f t="shared" si="30"/>
        <v>0</v>
      </c>
      <c r="V93" s="48">
        <f t="shared" si="30"/>
        <v>0</v>
      </c>
      <c r="W93" s="48">
        <f t="shared" si="30"/>
        <v>0</v>
      </c>
      <c r="X93" s="48">
        <f t="shared" si="30"/>
        <v>0</v>
      </c>
      <c r="Y93" s="48">
        <f t="shared" si="30"/>
        <v>0</v>
      </c>
      <c r="Z93" s="48">
        <f t="shared" si="30"/>
        <v>0</v>
      </c>
      <c r="AA93" s="48">
        <f t="shared" si="30"/>
        <v>0</v>
      </c>
      <c r="AB93" s="48">
        <f t="shared" si="30"/>
        <v>0</v>
      </c>
      <c r="AC93" s="48">
        <f t="shared" si="30"/>
        <v>0</v>
      </c>
      <c r="AD93" s="48">
        <f t="shared" si="30"/>
        <v>0</v>
      </c>
      <c r="AE93" s="48">
        <f t="shared" si="30"/>
        <v>0</v>
      </c>
      <c r="AF93" s="48">
        <f t="shared" si="30"/>
        <v>0</v>
      </c>
      <c r="AG93" s="48">
        <f t="shared" si="30"/>
        <v>0</v>
      </c>
      <c r="AH93" s="48">
        <f t="shared" si="30"/>
        <v>0</v>
      </c>
      <c r="AI93" s="48">
        <f t="shared" si="30"/>
        <v>0</v>
      </c>
      <c r="AJ93" s="48">
        <f t="shared" si="30"/>
        <v>0</v>
      </c>
      <c r="AK93" s="48">
        <f t="shared" si="30"/>
        <v>0</v>
      </c>
    </row>
    <row r="94" spans="1:37" ht="12.75" customHeight="1">
      <c r="A94" s="497">
        <v>12</v>
      </c>
      <c r="B94" s="518" t="s">
        <v>112</v>
      </c>
      <c r="C94" s="510">
        <v>71095</v>
      </c>
      <c r="D94" s="510" t="s">
        <v>108</v>
      </c>
      <c r="E94" s="495">
        <v>2014</v>
      </c>
      <c r="F94" s="51" t="s">
        <v>90</v>
      </c>
      <c r="G94" s="52" t="s">
        <v>91</v>
      </c>
      <c r="H94" s="53">
        <v>100000</v>
      </c>
      <c r="I94" s="54">
        <v>75000</v>
      </c>
      <c r="J94" s="54">
        <v>75000</v>
      </c>
      <c r="K94" s="54">
        <v>75000</v>
      </c>
      <c r="L94" s="54">
        <f>H94+J94</f>
        <v>175000</v>
      </c>
      <c r="M94" s="33"/>
      <c r="N94" s="55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ht="10.5" customHeight="1">
      <c r="A95" s="498"/>
      <c r="B95" s="519"/>
      <c r="C95" s="511"/>
      <c r="D95" s="511"/>
      <c r="E95" s="478"/>
      <c r="F95" s="472">
        <v>250000</v>
      </c>
      <c r="G95" s="34" t="s">
        <v>92</v>
      </c>
      <c r="H95" s="35"/>
      <c r="I95" s="36"/>
      <c r="J95" s="36"/>
      <c r="K95" s="36"/>
      <c r="L95" s="36"/>
      <c r="M95" s="37"/>
      <c r="N95" s="57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</row>
    <row r="96" spans="1:37" ht="10.5" customHeight="1">
      <c r="A96" s="498"/>
      <c r="B96" s="519"/>
      <c r="C96" s="511"/>
      <c r="D96" s="511"/>
      <c r="E96" s="478"/>
      <c r="F96" s="473"/>
      <c r="G96" s="34" t="s">
        <v>93</v>
      </c>
      <c r="H96" s="35"/>
      <c r="I96" s="36"/>
      <c r="J96" s="36"/>
      <c r="K96" s="36"/>
      <c r="L96" s="36"/>
      <c r="M96" s="37"/>
      <c r="N96" s="57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</row>
    <row r="97" spans="1:37" ht="11.25" customHeight="1">
      <c r="A97" s="498"/>
      <c r="B97" s="519"/>
      <c r="C97" s="511"/>
      <c r="D97" s="511"/>
      <c r="E97" s="496"/>
      <c r="F97" s="59" t="s">
        <v>94</v>
      </c>
      <c r="G97" s="34" t="s">
        <v>95</v>
      </c>
      <c r="H97" s="35"/>
      <c r="I97" s="36"/>
      <c r="J97" s="36"/>
      <c r="K97" s="36"/>
      <c r="L97" s="36"/>
      <c r="M97" s="37"/>
      <c r="N97" s="57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1:37" ht="12.75">
      <c r="A98" s="498"/>
      <c r="B98" s="519"/>
      <c r="C98" s="511"/>
      <c r="D98" s="511"/>
      <c r="E98" s="477">
        <v>2016</v>
      </c>
      <c r="F98" s="472">
        <v>0</v>
      </c>
      <c r="G98" s="34" t="s">
        <v>96</v>
      </c>
      <c r="H98" s="35"/>
      <c r="I98" s="36"/>
      <c r="J98" s="36"/>
      <c r="K98" s="36"/>
      <c r="L98" s="36"/>
      <c r="M98" s="37"/>
      <c r="N98" s="57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</row>
    <row r="99" spans="1:37" ht="12.75">
      <c r="A99" s="498"/>
      <c r="B99" s="519"/>
      <c r="C99" s="511"/>
      <c r="D99" s="511"/>
      <c r="E99" s="478"/>
      <c r="F99" s="473"/>
      <c r="G99" s="34" t="s">
        <v>97</v>
      </c>
      <c r="H99" s="35"/>
      <c r="I99" s="36"/>
      <c r="J99" s="36"/>
      <c r="K99" s="36"/>
      <c r="L99" s="36"/>
      <c r="M99" s="37"/>
      <c r="N99" s="57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ht="14.25" customHeight="1">
      <c r="A100" s="498"/>
      <c r="B100" s="519"/>
      <c r="C100" s="511"/>
      <c r="D100" s="511"/>
      <c r="E100" s="478"/>
      <c r="F100" s="59" t="s">
        <v>98</v>
      </c>
      <c r="G100" s="34" t="s">
        <v>16</v>
      </c>
      <c r="H100" s="40">
        <f aca="true" t="shared" si="31" ref="H100:K101">H94+H96+H98</f>
        <v>100000</v>
      </c>
      <c r="I100" s="41">
        <f t="shared" si="31"/>
        <v>75000</v>
      </c>
      <c r="J100" s="41">
        <f t="shared" si="31"/>
        <v>75000</v>
      </c>
      <c r="K100" s="41">
        <f t="shared" si="31"/>
        <v>75000</v>
      </c>
      <c r="L100" s="41">
        <f>H100+J100</f>
        <v>175000</v>
      </c>
      <c r="M100" s="42">
        <f>L100/F95</f>
        <v>0.7</v>
      </c>
      <c r="N100" s="60">
        <f aca="true" t="shared" si="32" ref="N100:AK100">N94+N96+N98</f>
        <v>0</v>
      </c>
      <c r="O100" s="41">
        <f t="shared" si="32"/>
        <v>0</v>
      </c>
      <c r="P100" s="41">
        <f t="shared" si="32"/>
        <v>0</v>
      </c>
      <c r="Q100" s="41">
        <f t="shared" si="32"/>
        <v>0</v>
      </c>
      <c r="R100" s="41">
        <f t="shared" si="32"/>
        <v>0</v>
      </c>
      <c r="S100" s="41">
        <f t="shared" si="32"/>
        <v>0</v>
      </c>
      <c r="T100" s="41">
        <f t="shared" si="32"/>
        <v>0</v>
      </c>
      <c r="U100" s="41">
        <f t="shared" si="32"/>
        <v>0</v>
      </c>
      <c r="V100" s="41">
        <f t="shared" si="32"/>
        <v>0</v>
      </c>
      <c r="W100" s="41">
        <f t="shared" si="32"/>
        <v>0</v>
      </c>
      <c r="X100" s="41">
        <f t="shared" si="32"/>
        <v>0</v>
      </c>
      <c r="Y100" s="41">
        <f t="shared" si="32"/>
        <v>0</v>
      </c>
      <c r="Z100" s="41">
        <f t="shared" si="32"/>
        <v>0</v>
      </c>
      <c r="AA100" s="41">
        <f t="shared" si="32"/>
        <v>0</v>
      </c>
      <c r="AB100" s="41">
        <f t="shared" si="32"/>
        <v>0</v>
      </c>
      <c r="AC100" s="41">
        <f t="shared" si="32"/>
        <v>0</v>
      </c>
      <c r="AD100" s="41">
        <f t="shared" si="32"/>
        <v>0</v>
      </c>
      <c r="AE100" s="41">
        <f t="shared" si="32"/>
        <v>0</v>
      </c>
      <c r="AF100" s="41">
        <f t="shared" si="32"/>
        <v>0</v>
      </c>
      <c r="AG100" s="41">
        <f t="shared" si="32"/>
        <v>0</v>
      </c>
      <c r="AH100" s="41">
        <f t="shared" si="32"/>
        <v>0</v>
      </c>
      <c r="AI100" s="41">
        <f t="shared" si="32"/>
        <v>0</v>
      </c>
      <c r="AJ100" s="41">
        <f t="shared" si="32"/>
        <v>0</v>
      </c>
      <c r="AK100" s="41">
        <f t="shared" si="32"/>
        <v>0</v>
      </c>
    </row>
    <row r="101" spans="1:37" ht="13.5" thickBot="1">
      <c r="A101" s="498"/>
      <c r="B101" s="520"/>
      <c r="C101" s="512"/>
      <c r="D101" s="512"/>
      <c r="E101" s="479"/>
      <c r="F101" s="61">
        <v>250000</v>
      </c>
      <c r="G101" s="46" t="s">
        <v>60</v>
      </c>
      <c r="H101" s="47">
        <f t="shared" si="31"/>
        <v>0</v>
      </c>
      <c r="I101" s="48">
        <f t="shared" si="31"/>
        <v>0</v>
      </c>
      <c r="J101" s="48">
        <f t="shared" si="31"/>
        <v>0</v>
      </c>
      <c r="K101" s="48">
        <f t="shared" si="31"/>
        <v>0</v>
      </c>
      <c r="L101" s="48">
        <f>H101+J101</f>
        <v>0</v>
      </c>
      <c r="M101" s="50">
        <f>M95+M97+M99</f>
        <v>0</v>
      </c>
      <c r="N101" s="62">
        <f aca="true" t="shared" si="33" ref="N101:AK101">N95+N97+N99</f>
        <v>0</v>
      </c>
      <c r="O101" s="48">
        <f t="shared" si="33"/>
        <v>0</v>
      </c>
      <c r="P101" s="48">
        <f t="shared" si="33"/>
        <v>0</v>
      </c>
      <c r="Q101" s="48">
        <f t="shared" si="33"/>
        <v>0</v>
      </c>
      <c r="R101" s="48">
        <f t="shared" si="33"/>
        <v>0</v>
      </c>
      <c r="S101" s="48">
        <f t="shared" si="33"/>
        <v>0</v>
      </c>
      <c r="T101" s="48">
        <f t="shared" si="33"/>
        <v>0</v>
      </c>
      <c r="U101" s="48">
        <f t="shared" si="33"/>
        <v>0</v>
      </c>
      <c r="V101" s="48">
        <f t="shared" si="33"/>
        <v>0</v>
      </c>
      <c r="W101" s="48">
        <f t="shared" si="33"/>
        <v>0</v>
      </c>
      <c r="X101" s="48">
        <f t="shared" si="33"/>
        <v>0</v>
      </c>
      <c r="Y101" s="48">
        <f t="shared" si="33"/>
        <v>0</v>
      </c>
      <c r="Z101" s="48">
        <f t="shared" si="33"/>
        <v>0</v>
      </c>
      <c r="AA101" s="48">
        <f t="shared" si="33"/>
        <v>0</v>
      </c>
      <c r="AB101" s="48">
        <f t="shared" si="33"/>
        <v>0</v>
      </c>
      <c r="AC101" s="48">
        <f t="shared" si="33"/>
        <v>0</v>
      </c>
      <c r="AD101" s="48">
        <f t="shared" si="33"/>
        <v>0</v>
      </c>
      <c r="AE101" s="48">
        <f t="shared" si="33"/>
        <v>0</v>
      </c>
      <c r="AF101" s="48">
        <f t="shared" si="33"/>
        <v>0</v>
      </c>
      <c r="AG101" s="48">
        <f t="shared" si="33"/>
        <v>0</v>
      </c>
      <c r="AH101" s="48">
        <f t="shared" si="33"/>
        <v>0</v>
      </c>
      <c r="AI101" s="48">
        <f t="shared" si="33"/>
        <v>0</v>
      </c>
      <c r="AJ101" s="48">
        <f t="shared" si="33"/>
        <v>0</v>
      </c>
      <c r="AK101" s="48">
        <f t="shared" si="33"/>
        <v>0</v>
      </c>
    </row>
    <row r="102" spans="1:37" ht="12.75" customHeight="1">
      <c r="A102" s="497">
        <v>13</v>
      </c>
      <c r="B102" s="499" t="s">
        <v>113</v>
      </c>
      <c r="C102" s="510">
        <v>75075</v>
      </c>
      <c r="D102" s="510" t="s">
        <v>108</v>
      </c>
      <c r="E102" s="495">
        <v>2013</v>
      </c>
      <c r="F102" s="51" t="s">
        <v>90</v>
      </c>
      <c r="G102" s="52" t="s">
        <v>91</v>
      </c>
      <c r="H102" s="53">
        <v>128763</v>
      </c>
      <c r="I102" s="54">
        <v>85842</v>
      </c>
      <c r="J102" s="54">
        <v>49921</v>
      </c>
      <c r="K102" s="54">
        <f>I102</f>
        <v>85842</v>
      </c>
      <c r="L102" s="54">
        <f>H102+J102</f>
        <v>178684</v>
      </c>
      <c r="M102" s="33"/>
      <c r="N102" s="55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</row>
    <row r="103" spans="1:37" ht="10.5" customHeight="1">
      <c r="A103" s="498"/>
      <c r="B103" s="500"/>
      <c r="C103" s="511"/>
      <c r="D103" s="511"/>
      <c r="E103" s="478"/>
      <c r="F103" s="472">
        <v>260101</v>
      </c>
      <c r="G103" s="34" t="s">
        <v>92</v>
      </c>
      <c r="H103" s="35"/>
      <c r="I103" s="36"/>
      <c r="J103" s="36"/>
      <c r="K103" s="36"/>
      <c r="L103" s="36"/>
      <c r="M103" s="37"/>
      <c r="N103" s="57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</row>
    <row r="104" spans="1:37" ht="10.5" customHeight="1">
      <c r="A104" s="498"/>
      <c r="B104" s="500"/>
      <c r="C104" s="511"/>
      <c r="D104" s="511"/>
      <c r="E104" s="478"/>
      <c r="F104" s="473"/>
      <c r="G104" s="34" t="s">
        <v>93</v>
      </c>
      <c r="H104" s="35"/>
      <c r="I104" s="36"/>
      <c r="J104" s="36"/>
      <c r="K104" s="36"/>
      <c r="L104" s="36"/>
      <c r="M104" s="37"/>
      <c r="N104" s="57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1:37" ht="11.25" customHeight="1">
      <c r="A105" s="498"/>
      <c r="B105" s="500"/>
      <c r="C105" s="511"/>
      <c r="D105" s="511"/>
      <c r="E105" s="496"/>
      <c r="F105" s="59" t="s">
        <v>94</v>
      </c>
      <c r="G105" s="34" t="s">
        <v>95</v>
      </c>
      <c r="H105" s="35"/>
      <c r="I105" s="36"/>
      <c r="J105" s="36"/>
      <c r="K105" s="36"/>
      <c r="L105" s="36"/>
      <c r="M105" s="37"/>
      <c r="N105" s="57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</row>
    <row r="106" spans="1:37" ht="12.75">
      <c r="A106" s="498"/>
      <c r="B106" s="500"/>
      <c r="C106" s="511"/>
      <c r="D106" s="511"/>
      <c r="E106" s="477">
        <v>2016</v>
      </c>
      <c r="F106" s="472">
        <v>0</v>
      </c>
      <c r="G106" s="34" t="s">
        <v>96</v>
      </c>
      <c r="H106" s="35"/>
      <c r="I106" s="36"/>
      <c r="J106" s="36"/>
      <c r="K106" s="36"/>
      <c r="L106" s="36"/>
      <c r="M106" s="37"/>
      <c r="N106" s="57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</row>
    <row r="107" spans="1:37" ht="12.75">
      <c r="A107" s="498"/>
      <c r="B107" s="500"/>
      <c r="C107" s="511"/>
      <c r="D107" s="511"/>
      <c r="E107" s="478"/>
      <c r="F107" s="473"/>
      <c r="G107" s="34" t="s">
        <v>97</v>
      </c>
      <c r="H107" s="35"/>
      <c r="I107" s="36"/>
      <c r="J107" s="36"/>
      <c r="K107" s="36"/>
      <c r="L107" s="36"/>
      <c r="M107" s="37"/>
      <c r="N107" s="57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1:37" ht="12.75">
      <c r="A108" s="498"/>
      <c r="B108" s="500"/>
      <c r="C108" s="511"/>
      <c r="D108" s="511"/>
      <c r="E108" s="478"/>
      <c r="F108" s="59" t="s">
        <v>98</v>
      </c>
      <c r="G108" s="34" t="s">
        <v>16</v>
      </c>
      <c r="H108" s="40">
        <f aca="true" t="shared" si="34" ref="H108:K109">H102+H104+H106</f>
        <v>128763</v>
      </c>
      <c r="I108" s="41">
        <f t="shared" si="34"/>
        <v>85842</v>
      </c>
      <c r="J108" s="41">
        <f t="shared" si="34"/>
        <v>49921</v>
      </c>
      <c r="K108" s="41">
        <f t="shared" si="34"/>
        <v>85842</v>
      </c>
      <c r="L108" s="41">
        <f>H108+J108</f>
        <v>178684</v>
      </c>
      <c r="M108" s="42">
        <f>L108/F103</f>
        <v>0.6869792888147297</v>
      </c>
      <c r="N108" s="60">
        <f aca="true" t="shared" si="35" ref="N108:AK108">N102+N104+N106</f>
        <v>0</v>
      </c>
      <c r="O108" s="41">
        <f t="shared" si="35"/>
        <v>0</v>
      </c>
      <c r="P108" s="41">
        <f t="shared" si="35"/>
        <v>0</v>
      </c>
      <c r="Q108" s="41">
        <f t="shared" si="35"/>
        <v>0</v>
      </c>
      <c r="R108" s="41">
        <f t="shared" si="35"/>
        <v>0</v>
      </c>
      <c r="S108" s="41">
        <f t="shared" si="35"/>
        <v>0</v>
      </c>
      <c r="T108" s="41">
        <f t="shared" si="35"/>
        <v>0</v>
      </c>
      <c r="U108" s="41">
        <f t="shared" si="35"/>
        <v>0</v>
      </c>
      <c r="V108" s="41">
        <f t="shared" si="35"/>
        <v>0</v>
      </c>
      <c r="W108" s="41">
        <f t="shared" si="35"/>
        <v>0</v>
      </c>
      <c r="X108" s="41">
        <f t="shared" si="35"/>
        <v>0</v>
      </c>
      <c r="Y108" s="41">
        <f t="shared" si="35"/>
        <v>0</v>
      </c>
      <c r="Z108" s="41">
        <f t="shared" si="35"/>
        <v>0</v>
      </c>
      <c r="AA108" s="41">
        <f t="shared" si="35"/>
        <v>0</v>
      </c>
      <c r="AB108" s="41">
        <f t="shared" si="35"/>
        <v>0</v>
      </c>
      <c r="AC108" s="41">
        <f t="shared" si="35"/>
        <v>0</v>
      </c>
      <c r="AD108" s="41">
        <f t="shared" si="35"/>
        <v>0</v>
      </c>
      <c r="AE108" s="41">
        <f t="shared" si="35"/>
        <v>0</v>
      </c>
      <c r="AF108" s="41">
        <f t="shared" si="35"/>
        <v>0</v>
      </c>
      <c r="AG108" s="41">
        <f t="shared" si="35"/>
        <v>0</v>
      </c>
      <c r="AH108" s="41">
        <f t="shared" si="35"/>
        <v>0</v>
      </c>
      <c r="AI108" s="41">
        <f t="shared" si="35"/>
        <v>0</v>
      </c>
      <c r="AJ108" s="41">
        <f t="shared" si="35"/>
        <v>0</v>
      </c>
      <c r="AK108" s="41">
        <f t="shared" si="35"/>
        <v>0</v>
      </c>
    </row>
    <row r="109" spans="1:37" ht="13.5" thickBot="1">
      <c r="A109" s="498"/>
      <c r="B109" s="500"/>
      <c r="C109" s="512"/>
      <c r="D109" s="512"/>
      <c r="E109" s="479"/>
      <c r="F109" s="61">
        <v>260101</v>
      </c>
      <c r="G109" s="46" t="s">
        <v>60</v>
      </c>
      <c r="H109" s="47">
        <f t="shared" si="34"/>
        <v>0</v>
      </c>
      <c r="I109" s="48">
        <f t="shared" si="34"/>
        <v>0</v>
      </c>
      <c r="J109" s="48">
        <f t="shared" si="34"/>
        <v>0</v>
      </c>
      <c r="K109" s="48">
        <f t="shared" si="34"/>
        <v>0</v>
      </c>
      <c r="L109" s="48">
        <f>H109+J109</f>
        <v>0</v>
      </c>
      <c r="M109" s="50">
        <f>M103+M105+M107</f>
        <v>0</v>
      </c>
      <c r="N109" s="62">
        <f aca="true" t="shared" si="36" ref="N109:AK109">N103+N105+N107</f>
        <v>0</v>
      </c>
      <c r="O109" s="48">
        <f t="shared" si="36"/>
        <v>0</v>
      </c>
      <c r="P109" s="48">
        <f t="shared" si="36"/>
        <v>0</v>
      </c>
      <c r="Q109" s="48">
        <f t="shared" si="36"/>
        <v>0</v>
      </c>
      <c r="R109" s="48">
        <f t="shared" si="36"/>
        <v>0</v>
      </c>
      <c r="S109" s="48">
        <f t="shared" si="36"/>
        <v>0</v>
      </c>
      <c r="T109" s="48">
        <f t="shared" si="36"/>
        <v>0</v>
      </c>
      <c r="U109" s="48">
        <f t="shared" si="36"/>
        <v>0</v>
      </c>
      <c r="V109" s="48">
        <f t="shared" si="36"/>
        <v>0</v>
      </c>
      <c r="W109" s="48">
        <f t="shared" si="36"/>
        <v>0</v>
      </c>
      <c r="X109" s="48">
        <f t="shared" si="36"/>
        <v>0</v>
      </c>
      <c r="Y109" s="48">
        <f t="shared" si="36"/>
        <v>0</v>
      </c>
      <c r="Z109" s="48">
        <f t="shared" si="36"/>
        <v>0</v>
      </c>
      <c r="AA109" s="48">
        <f t="shared" si="36"/>
        <v>0</v>
      </c>
      <c r="AB109" s="48">
        <f t="shared" si="36"/>
        <v>0</v>
      </c>
      <c r="AC109" s="48">
        <f t="shared" si="36"/>
        <v>0</v>
      </c>
      <c r="AD109" s="48">
        <f t="shared" si="36"/>
        <v>0</v>
      </c>
      <c r="AE109" s="48">
        <f t="shared" si="36"/>
        <v>0</v>
      </c>
      <c r="AF109" s="48">
        <f t="shared" si="36"/>
        <v>0</v>
      </c>
      <c r="AG109" s="48">
        <f t="shared" si="36"/>
        <v>0</v>
      </c>
      <c r="AH109" s="48">
        <f t="shared" si="36"/>
        <v>0</v>
      </c>
      <c r="AI109" s="48">
        <f t="shared" si="36"/>
        <v>0</v>
      </c>
      <c r="AJ109" s="48">
        <f t="shared" si="36"/>
        <v>0</v>
      </c>
      <c r="AK109" s="48">
        <f t="shared" si="36"/>
        <v>0</v>
      </c>
    </row>
    <row r="110" spans="1:37" ht="12.75" customHeight="1">
      <c r="A110" s="497">
        <v>14</v>
      </c>
      <c r="B110" s="499" t="s">
        <v>114</v>
      </c>
      <c r="C110" s="510">
        <v>75075</v>
      </c>
      <c r="D110" s="510" t="s">
        <v>108</v>
      </c>
      <c r="E110" s="495">
        <v>2013</v>
      </c>
      <c r="F110" s="51" t="s">
        <v>90</v>
      </c>
      <c r="G110" s="52" t="s">
        <v>91</v>
      </c>
      <c r="H110" s="53">
        <v>6150</v>
      </c>
      <c r="I110" s="54">
        <v>12300</v>
      </c>
      <c r="J110" s="54">
        <v>0</v>
      </c>
      <c r="K110" s="54">
        <f>I110</f>
        <v>12300</v>
      </c>
      <c r="L110" s="54">
        <f>H110+J110</f>
        <v>6150</v>
      </c>
      <c r="M110" s="33"/>
      <c r="N110" s="55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</row>
    <row r="111" spans="1:37" ht="10.5" customHeight="1">
      <c r="A111" s="498"/>
      <c r="B111" s="500"/>
      <c r="C111" s="511"/>
      <c r="D111" s="511"/>
      <c r="E111" s="478"/>
      <c r="F111" s="472">
        <v>24600</v>
      </c>
      <c r="G111" s="34" t="s">
        <v>92</v>
      </c>
      <c r="H111" s="35"/>
      <c r="I111" s="36"/>
      <c r="J111" s="36"/>
      <c r="K111" s="36"/>
      <c r="L111" s="36"/>
      <c r="M111" s="37"/>
      <c r="N111" s="57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  <row r="112" spans="1:37" ht="10.5" customHeight="1">
      <c r="A112" s="498"/>
      <c r="B112" s="500"/>
      <c r="C112" s="511"/>
      <c r="D112" s="511"/>
      <c r="E112" s="478"/>
      <c r="F112" s="473"/>
      <c r="G112" s="34" t="s">
        <v>93</v>
      </c>
      <c r="H112" s="35"/>
      <c r="I112" s="36"/>
      <c r="J112" s="36"/>
      <c r="K112" s="36"/>
      <c r="L112" s="36"/>
      <c r="M112" s="37"/>
      <c r="N112" s="57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</row>
    <row r="113" spans="1:37" ht="11.25" customHeight="1">
      <c r="A113" s="498"/>
      <c r="B113" s="500"/>
      <c r="C113" s="511"/>
      <c r="D113" s="511"/>
      <c r="E113" s="496"/>
      <c r="F113" s="59" t="s">
        <v>94</v>
      </c>
      <c r="G113" s="34" t="s">
        <v>95</v>
      </c>
      <c r="H113" s="35"/>
      <c r="I113" s="36"/>
      <c r="J113" s="36"/>
      <c r="K113" s="36"/>
      <c r="L113" s="36"/>
      <c r="M113" s="37"/>
      <c r="N113" s="57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37" ht="12.75">
      <c r="A114" s="498"/>
      <c r="B114" s="500"/>
      <c r="C114" s="511"/>
      <c r="D114" s="511"/>
      <c r="E114" s="477">
        <v>2016</v>
      </c>
      <c r="F114" s="472">
        <v>0</v>
      </c>
      <c r="G114" s="34" t="s">
        <v>96</v>
      </c>
      <c r="H114" s="35"/>
      <c r="I114" s="36"/>
      <c r="J114" s="36"/>
      <c r="K114" s="36"/>
      <c r="L114" s="36"/>
      <c r="M114" s="37"/>
      <c r="N114" s="57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</row>
    <row r="115" spans="1:37" ht="12.75">
      <c r="A115" s="498"/>
      <c r="B115" s="500"/>
      <c r="C115" s="511"/>
      <c r="D115" s="511"/>
      <c r="E115" s="478"/>
      <c r="F115" s="473"/>
      <c r="G115" s="34" t="s">
        <v>97</v>
      </c>
      <c r="H115" s="35"/>
      <c r="I115" s="36"/>
      <c r="J115" s="36"/>
      <c r="K115" s="36"/>
      <c r="L115" s="36"/>
      <c r="M115" s="37"/>
      <c r="N115" s="57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</row>
    <row r="116" spans="1:37" ht="12.75">
      <c r="A116" s="498"/>
      <c r="B116" s="500"/>
      <c r="C116" s="511"/>
      <c r="D116" s="511"/>
      <c r="E116" s="478"/>
      <c r="F116" s="59" t="s">
        <v>98</v>
      </c>
      <c r="G116" s="34" t="s">
        <v>16</v>
      </c>
      <c r="H116" s="40">
        <f aca="true" t="shared" si="37" ref="H116:K117">H110+H112+H114</f>
        <v>6150</v>
      </c>
      <c r="I116" s="41">
        <f t="shared" si="37"/>
        <v>12300</v>
      </c>
      <c r="J116" s="41">
        <f t="shared" si="37"/>
        <v>0</v>
      </c>
      <c r="K116" s="41">
        <f t="shared" si="37"/>
        <v>12300</v>
      </c>
      <c r="L116" s="41">
        <f>H116+J116</f>
        <v>6150</v>
      </c>
      <c r="M116" s="42">
        <f>L116/F111</f>
        <v>0.25</v>
      </c>
      <c r="N116" s="60">
        <f aca="true" t="shared" si="38" ref="N116:AK116">N110+N112+N114</f>
        <v>0</v>
      </c>
      <c r="O116" s="41">
        <f t="shared" si="38"/>
        <v>0</v>
      </c>
      <c r="P116" s="41">
        <f t="shared" si="38"/>
        <v>0</v>
      </c>
      <c r="Q116" s="41">
        <f t="shared" si="38"/>
        <v>0</v>
      </c>
      <c r="R116" s="41">
        <f t="shared" si="38"/>
        <v>0</v>
      </c>
      <c r="S116" s="41">
        <f t="shared" si="38"/>
        <v>0</v>
      </c>
      <c r="T116" s="41">
        <f t="shared" si="38"/>
        <v>0</v>
      </c>
      <c r="U116" s="41">
        <f t="shared" si="38"/>
        <v>0</v>
      </c>
      <c r="V116" s="41">
        <f t="shared" si="38"/>
        <v>0</v>
      </c>
      <c r="W116" s="41">
        <f t="shared" si="38"/>
        <v>0</v>
      </c>
      <c r="X116" s="41">
        <f t="shared" si="38"/>
        <v>0</v>
      </c>
      <c r="Y116" s="41">
        <f t="shared" si="38"/>
        <v>0</v>
      </c>
      <c r="Z116" s="41">
        <f t="shared" si="38"/>
        <v>0</v>
      </c>
      <c r="AA116" s="41">
        <f t="shared" si="38"/>
        <v>0</v>
      </c>
      <c r="AB116" s="41">
        <f t="shared" si="38"/>
        <v>0</v>
      </c>
      <c r="AC116" s="41">
        <f t="shared" si="38"/>
        <v>0</v>
      </c>
      <c r="AD116" s="41">
        <f t="shared" si="38"/>
        <v>0</v>
      </c>
      <c r="AE116" s="41">
        <f t="shared" si="38"/>
        <v>0</v>
      </c>
      <c r="AF116" s="41">
        <f t="shared" si="38"/>
        <v>0</v>
      </c>
      <c r="AG116" s="41">
        <f t="shared" si="38"/>
        <v>0</v>
      </c>
      <c r="AH116" s="41">
        <f t="shared" si="38"/>
        <v>0</v>
      </c>
      <c r="AI116" s="41">
        <f t="shared" si="38"/>
        <v>0</v>
      </c>
      <c r="AJ116" s="41">
        <f t="shared" si="38"/>
        <v>0</v>
      </c>
      <c r="AK116" s="41">
        <f t="shared" si="38"/>
        <v>0</v>
      </c>
    </row>
    <row r="117" spans="1:37" ht="13.5" thickBot="1">
      <c r="A117" s="498"/>
      <c r="B117" s="501"/>
      <c r="C117" s="512"/>
      <c r="D117" s="512"/>
      <c r="E117" s="479"/>
      <c r="F117" s="61">
        <v>24600</v>
      </c>
      <c r="G117" s="46" t="s">
        <v>60</v>
      </c>
      <c r="H117" s="47">
        <f t="shared" si="37"/>
        <v>0</v>
      </c>
      <c r="I117" s="48">
        <f t="shared" si="37"/>
        <v>0</v>
      </c>
      <c r="J117" s="48">
        <f t="shared" si="37"/>
        <v>0</v>
      </c>
      <c r="K117" s="48">
        <f t="shared" si="37"/>
        <v>0</v>
      </c>
      <c r="L117" s="48">
        <f>H117+J117</f>
        <v>0</v>
      </c>
      <c r="M117" s="50">
        <f>M111+M113+M115</f>
        <v>0</v>
      </c>
      <c r="N117" s="62">
        <f aca="true" t="shared" si="39" ref="N117:AK117">N111+N113+N115</f>
        <v>0</v>
      </c>
      <c r="O117" s="48">
        <f t="shared" si="39"/>
        <v>0</v>
      </c>
      <c r="P117" s="48">
        <f t="shared" si="39"/>
        <v>0</v>
      </c>
      <c r="Q117" s="48">
        <f t="shared" si="39"/>
        <v>0</v>
      </c>
      <c r="R117" s="48">
        <f t="shared" si="39"/>
        <v>0</v>
      </c>
      <c r="S117" s="48">
        <f t="shared" si="39"/>
        <v>0</v>
      </c>
      <c r="T117" s="48">
        <f t="shared" si="39"/>
        <v>0</v>
      </c>
      <c r="U117" s="48">
        <f t="shared" si="39"/>
        <v>0</v>
      </c>
      <c r="V117" s="48">
        <f t="shared" si="39"/>
        <v>0</v>
      </c>
      <c r="W117" s="48">
        <f t="shared" si="39"/>
        <v>0</v>
      </c>
      <c r="X117" s="48">
        <f t="shared" si="39"/>
        <v>0</v>
      </c>
      <c r="Y117" s="48">
        <f t="shared" si="39"/>
        <v>0</v>
      </c>
      <c r="Z117" s="48">
        <f t="shared" si="39"/>
        <v>0</v>
      </c>
      <c r="AA117" s="48">
        <f t="shared" si="39"/>
        <v>0</v>
      </c>
      <c r="AB117" s="48">
        <f t="shared" si="39"/>
        <v>0</v>
      </c>
      <c r="AC117" s="48">
        <f t="shared" si="39"/>
        <v>0</v>
      </c>
      <c r="AD117" s="48">
        <f t="shared" si="39"/>
        <v>0</v>
      </c>
      <c r="AE117" s="48">
        <f t="shared" si="39"/>
        <v>0</v>
      </c>
      <c r="AF117" s="48">
        <f t="shared" si="39"/>
        <v>0</v>
      </c>
      <c r="AG117" s="48">
        <f t="shared" si="39"/>
        <v>0</v>
      </c>
      <c r="AH117" s="48">
        <f t="shared" si="39"/>
        <v>0</v>
      </c>
      <c r="AI117" s="48">
        <f t="shared" si="39"/>
        <v>0</v>
      </c>
      <c r="AJ117" s="48">
        <f t="shared" si="39"/>
        <v>0</v>
      </c>
      <c r="AK117" s="48">
        <f t="shared" si="39"/>
        <v>0</v>
      </c>
    </row>
    <row r="118" spans="1:37" ht="12.75" customHeight="1">
      <c r="A118" s="497">
        <v>15</v>
      </c>
      <c r="B118" s="499" t="s">
        <v>115</v>
      </c>
      <c r="C118" s="510">
        <v>75075</v>
      </c>
      <c r="D118" s="510" t="s">
        <v>108</v>
      </c>
      <c r="E118" s="495">
        <v>2014</v>
      </c>
      <c r="F118" s="51" t="s">
        <v>90</v>
      </c>
      <c r="G118" s="52" t="s">
        <v>91</v>
      </c>
      <c r="H118" s="53">
        <v>1791</v>
      </c>
      <c r="I118" s="54">
        <v>1791</v>
      </c>
      <c r="J118" s="54">
        <v>1791</v>
      </c>
      <c r="K118" s="54">
        <v>1791</v>
      </c>
      <c r="L118" s="54">
        <f>H118+J118</f>
        <v>3582</v>
      </c>
      <c r="M118" s="33"/>
      <c r="N118" s="55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</row>
    <row r="119" spans="1:37" ht="10.5" customHeight="1">
      <c r="A119" s="498"/>
      <c r="B119" s="500"/>
      <c r="C119" s="511"/>
      <c r="D119" s="511"/>
      <c r="E119" s="478"/>
      <c r="F119" s="472">
        <v>3582</v>
      </c>
      <c r="G119" s="34" t="s">
        <v>92</v>
      </c>
      <c r="H119" s="35"/>
      <c r="I119" s="36"/>
      <c r="J119" s="36"/>
      <c r="K119" s="36"/>
      <c r="L119" s="36"/>
      <c r="M119" s="37"/>
      <c r="N119" s="57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</row>
    <row r="120" spans="1:37" ht="10.5" customHeight="1">
      <c r="A120" s="498"/>
      <c r="B120" s="500"/>
      <c r="C120" s="511"/>
      <c r="D120" s="511"/>
      <c r="E120" s="478"/>
      <c r="F120" s="473"/>
      <c r="G120" s="34" t="s">
        <v>93</v>
      </c>
      <c r="H120" s="35"/>
      <c r="I120" s="36"/>
      <c r="J120" s="36"/>
      <c r="K120" s="36"/>
      <c r="L120" s="36"/>
      <c r="M120" s="37"/>
      <c r="N120" s="57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</row>
    <row r="121" spans="1:37" ht="11.25" customHeight="1">
      <c r="A121" s="498"/>
      <c r="B121" s="500"/>
      <c r="C121" s="511"/>
      <c r="D121" s="511"/>
      <c r="E121" s="496"/>
      <c r="F121" s="59" t="s">
        <v>94</v>
      </c>
      <c r="G121" s="34" t="s">
        <v>95</v>
      </c>
      <c r="H121" s="35"/>
      <c r="I121" s="36"/>
      <c r="J121" s="36"/>
      <c r="K121" s="36"/>
      <c r="L121" s="36"/>
      <c r="M121" s="37"/>
      <c r="N121" s="57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</row>
    <row r="122" spans="1:37" ht="12.75">
      <c r="A122" s="498"/>
      <c r="B122" s="500"/>
      <c r="C122" s="511"/>
      <c r="D122" s="511"/>
      <c r="E122" s="477">
        <v>2015</v>
      </c>
      <c r="F122" s="472">
        <v>0</v>
      </c>
      <c r="G122" s="34" t="s">
        <v>96</v>
      </c>
      <c r="H122" s="35"/>
      <c r="I122" s="36"/>
      <c r="J122" s="36"/>
      <c r="K122" s="36"/>
      <c r="L122" s="36"/>
      <c r="M122" s="37"/>
      <c r="N122" s="57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</row>
    <row r="123" spans="1:37" ht="12.75">
      <c r="A123" s="498"/>
      <c r="B123" s="500"/>
      <c r="C123" s="511"/>
      <c r="D123" s="511"/>
      <c r="E123" s="478"/>
      <c r="F123" s="473"/>
      <c r="G123" s="34" t="s">
        <v>97</v>
      </c>
      <c r="H123" s="35"/>
      <c r="I123" s="36"/>
      <c r="J123" s="36"/>
      <c r="K123" s="36"/>
      <c r="L123" s="36"/>
      <c r="M123" s="37"/>
      <c r="N123" s="57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</row>
    <row r="124" spans="1:37" ht="12.75">
      <c r="A124" s="498"/>
      <c r="B124" s="500"/>
      <c r="C124" s="511"/>
      <c r="D124" s="511"/>
      <c r="E124" s="478"/>
      <c r="F124" s="59" t="s">
        <v>98</v>
      </c>
      <c r="G124" s="34" t="s">
        <v>16</v>
      </c>
      <c r="H124" s="40">
        <f aca="true" t="shared" si="40" ref="H124:K125">H118+H120+H122</f>
        <v>1791</v>
      </c>
      <c r="I124" s="41">
        <f t="shared" si="40"/>
        <v>1791</v>
      </c>
      <c r="J124" s="41">
        <f t="shared" si="40"/>
        <v>1791</v>
      </c>
      <c r="K124" s="41">
        <f t="shared" si="40"/>
        <v>1791</v>
      </c>
      <c r="L124" s="41">
        <f>H124+J124</f>
        <v>3582</v>
      </c>
      <c r="M124" s="42">
        <f>L124/F119</f>
        <v>1</v>
      </c>
      <c r="N124" s="60">
        <f aca="true" t="shared" si="41" ref="N124:AK124">N118+N120+N122</f>
        <v>0</v>
      </c>
      <c r="O124" s="41">
        <f t="shared" si="41"/>
        <v>0</v>
      </c>
      <c r="P124" s="41">
        <f t="shared" si="41"/>
        <v>0</v>
      </c>
      <c r="Q124" s="41">
        <f t="shared" si="41"/>
        <v>0</v>
      </c>
      <c r="R124" s="41">
        <f t="shared" si="41"/>
        <v>0</v>
      </c>
      <c r="S124" s="41">
        <f t="shared" si="41"/>
        <v>0</v>
      </c>
      <c r="T124" s="41">
        <f t="shared" si="41"/>
        <v>0</v>
      </c>
      <c r="U124" s="41">
        <f t="shared" si="41"/>
        <v>0</v>
      </c>
      <c r="V124" s="41">
        <f t="shared" si="41"/>
        <v>0</v>
      </c>
      <c r="W124" s="41">
        <f t="shared" si="41"/>
        <v>0</v>
      </c>
      <c r="X124" s="41">
        <f t="shared" si="41"/>
        <v>0</v>
      </c>
      <c r="Y124" s="41">
        <f t="shared" si="41"/>
        <v>0</v>
      </c>
      <c r="Z124" s="41">
        <f t="shared" si="41"/>
        <v>0</v>
      </c>
      <c r="AA124" s="41">
        <f t="shared" si="41"/>
        <v>0</v>
      </c>
      <c r="AB124" s="41">
        <f t="shared" si="41"/>
        <v>0</v>
      </c>
      <c r="AC124" s="41">
        <f t="shared" si="41"/>
        <v>0</v>
      </c>
      <c r="AD124" s="41">
        <f t="shared" si="41"/>
        <v>0</v>
      </c>
      <c r="AE124" s="41">
        <f t="shared" si="41"/>
        <v>0</v>
      </c>
      <c r="AF124" s="41">
        <f t="shared" si="41"/>
        <v>0</v>
      </c>
      <c r="AG124" s="41">
        <f t="shared" si="41"/>
        <v>0</v>
      </c>
      <c r="AH124" s="41">
        <f t="shared" si="41"/>
        <v>0</v>
      </c>
      <c r="AI124" s="41">
        <f t="shared" si="41"/>
        <v>0</v>
      </c>
      <c r="AJ124" s="41">
        <f t="shared" si="41"/>
        <v>0</v>
      </c>
      <c r="AK124" s="41">
        <f t="shared" si="41"/>
        <v>0</v>
      </c>
    </row>
    <row r="125" spans="1:37" ht="13.5" thickBot="1">
      <c r="A125" s="498"/>
      <c r="B125" s="501"/>
      <c r="C125" s="512"/>
      <c r="D125" s="512"/>
      <c r="E125" s="479"/>
      <c r="F125" s="61">
        <v>3582</v>
      </c>
      <c r="G125" s="46" t="s">
        <v>60</v>
      </c>
      <c r="H125" s="47">
        <f t="shared" si="40"/>
        <v>0</v>
      </c>
      <c r="I125" s="48">
        <f t="shared" si="40"/>
        <v>0</v>
      </c>
      <c r="J125" s="48">
        <f t="shared" si="40"/>
        <v>0</v>
      </c>
      <c r="K125" s="48">
        <f t="shared" si="40"/>
        <v>0</v>
      </c>
      <c r="L125" s="48">
        <f>H125+J125</f>
        <v>0</v>
      </c>
      <c r="M125" s="50">
        <f>M119+M121+M123</f>
        <v>0</v>
      </c>
      <c r="N125" s="62">
        <f aca="true" t="shared" si="42" ref="N125:AK125">N119+N121+N123</f>
        <v>0</v>
      </c>
      <c r="O125" s="48">
        <f t="shared" si="42"/>
        <v>0</v>
      </c>
      <c r="P125" s="48">
        <f t="shared" si="42"/>
        <v>0</v>
      </c>
      <c r="Q125" s="48">
        <f t="shared" si="42"/>
        <v>0</v>
      </c>
      <c r="R125" s="48">
        <f t="shared" si="42"/>
        <v>0</v>
      </c>
      <c r="S125" s="48">
        <f t="shared" si="42"/>
        <v>0</v>
      </c>
      <c r="T125" s="48">
        <f t="shared" si="42"/>
        <v>0</v>
      </c>
      <c r="U125" s="48">
        <f t="shared" si="42"/>
        <v>0</v>
      </c>
      <c r="V125" s="48">
        <f t="shared" si="42"/>
        <v>0</v>
      </c>
      <c r="W125" s="48">
        <f t="shared" si="42"/>
        <v>0</v>
      </c>
      <c r="X125" s="48">
        <f t="shared" si="42"/>
        <v>0</v>
      </c>
      <c r="Y125" s="48">
        <f t="shared" si="42"/>
        <v>0</v>
      </c>
      <c r="Z125" s="48">
        <f t="shared" si="42"/>
        <v>0</v>
      </c>
      <c r="AA125" s="48">
        <f t="shared" si="42"/>
        <v>0</v>
      </c>
      <c r="AB125" s="48">
        <f t="shared" si="42"/>
        <v>0</v>
      </c>
      <c r="AC125" s="48">
        <f t="shared" si="42"/>
        <v>0</v>
      </c>
      <c r="AD125" s="48">
        <f t="shared" si="42"/>
        <v>0</v>
      </c>
      <c r="AE125" s="48">
        <f t="shared" si="42"/>
        <v>0</v>
      </c>
      <c r="AF125" s="48">
        <f t="shared" si="42"/>
        <v>0</v>
      </c>
      <c r="AG125" s="48">
        <f t="shared" si="42"/>
        <v>0</v>
      </c>
      <c r="AH125" s="48">
        <f t="shared" si="42"/>
        <v>0</v>
      </c>
      <c r="AI125" s="48">
        <f t="shared" si="42"/>
        <v>0</v>
      </c>
      <c r="AJ125" s="48">
        <f t="shared" si="42"/>
        <v>0</v>
      </c>
      <c r="AK125" s="48">
        <f t="shared" si="42"/>
        <v>0</v>
      </c>
    </row>
    <row r="126" spans="1:37" ht="12.75" customHeight="1">
      <c r="A126" s="497">
        <v>15</v>
      </c>
      <c r="B126" s="499" t="s">
        <v>116</v>
      </c>
      <c r="C126" s="510">
        <v>75075</v>
      </c>
      <c r="D126" s="510" t="s">
        <v>108</v>
      </c>
      <c r="E126" s="495">
        <v>2014</v>
      </c>
      <c r="F126" s="51" t="s">
        <v>90</v>
      </c>
      <c r="G126" s="52" t="s">
        <v>91</v>
      </c>
      <c r="H126" s="53">
        <v>2952</v>
      </c>
      <c r="I126" s="54">
        <v>1476</v>
      </c>
      <c r="J126" s="54">
        <v>1476</v>
      </c>
      <c r="K126" s="54">
        <f>I126</f>
        <v>1476</v>
      </c>
      <c r="L126" s="54">
        <f>H126+J126</f>
        <v>4428</v>
      </c>
      <c r="M126" s="33"/>
      <c r="N126" s="55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</row>
    <row r="127" spans="1:37" ht="10.5" customHeight="1">
      <c r="A127" s="498"/>
      <c r="B127" s="500"/>
      <c r="C127" s="511"/>
      <c r="D127" s="511"/>
      <c r="E127" s="478"/>
      <c r="F127" s="472">
        <v>4428</v>
      </c>
      <c r="G127" s="34" t="s">
        <v>92</v>
      </c>
      <c r="H127" s="35"/>
      <c r="I127" s="36"/>
      <c r="J127" s="36"/>
      <c r="K127" s="36"/>
      <c r="L127" s="36"/>
      <c r="M127" s="37"/>
      <c r="N127" s="57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</row>
    <row r="128" spans="1:37" ht="10.5" customHeight="1">
      <c r="A128" s="498"/>
      <c r="B128" s="500"/>
      <c r="C128" s="511"/>
      <c r="D128" s="511"/>
      <c r="E128" s="478"/>
      <c r="F128" s="473"/>
      <c r="G128" s="34" t="s">
        <v>93</v>
      </c>
      <c r="H128" s="35"/>
      <c r="I128" s="36"/>
      <c r="J128" s="36"/>
      <c r="K128" s="36"/>
      <c r="L128" s="36"/>
      <c r="M128" s="37"/>
      <c r="N128" s="57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</row>
    <row r="129" spans="1:37" ht="11.25" customHeight="1">
      <c r="A129" s="498"/>
      <c r="B129" s="500"/>
      <c r="C129" s="511"/>
      <c r="D129" s="511"/>
      <c r="E129" s="496"/>
      <c r="F129" s="59" t="s">
        <v>94</v>
      </c>
      <c r="G129" s="34" t="s">
        <v>95</v>
      </c>
      <c r="H129" s="35"/>
      <c r="I129" s="36"/>
      <c r="J129" s="36"/>
      <c r="K129" s="36"/>
      <c r="L129" s="36"/>
      <c r="M129" s="37"/>
      <c r="N129" s="57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</row>
    <row r="130" spans="1:37" ht="12.75">
      <c r="A130" s="498"/>
      <c r="B130" s="500"/>
      <c r="C130" s="511"/>
      <c r="D130" s="511"/>
      <c r="E130" s="477">
        <v>2015</v>
      </c>
      <c r="F130" s="472">
        <v>0</v>
      </c>
      <c r="G130" s="34" t="s">
        <v>96</v>
      </c>
      <c r="H130" s="35"/>
      <c r="I130" s="36"/>
      <c r="J130" s="36"/>
      <c r="K130" s="36"/>
      <c r="L130" s="36"/>
      <c r="M130" s="37"/>
      <c r="N130" s="57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</row>
    <row r="131" spans="1:37" ht="12.75">
      <c r="A131" s="498"/>
      <c r="B131" s="500"/>
      <c r="C131" s="511"/>
      <c r="D131" s="511"/>
      <c r="E131" s="478"/>
      <c r="F131" s="473"/>
      <c r="G131" s="34" t="s">
        <v>97</v>
      </c>
      <c r="H131" s="35"/>
      <c r="I131" s="36"/>
      <c r="J131" s="36"/>
      <c r="K131" s="36"/>
      <c r="L131" s="36"/>
      <c r="M131" s="37"/>
      <c r="N131" s="57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</row>
    <row r="132" spans="1:37" ht="12.75">
      <c r="A132" s="498"/>
      <c r="B132" s="500"/>
      <c r="C132" s="511"/>
      <c r="D132" s="511"/>
      <c r="E132" s="478"/>
      <c r="F132" s="59" t="s">
        <v>98</v>
      </c>
      <c r="G132" s="34" t="s">
        <v>16</v>
      </c>
      <c r="H132" s="40">
        <f aca="true" t="shared" si="43" ref="H132:K133">H126+H128+H130</f>
        <v>2952</v>
      </c>
      <c r="I132" s="41">
        <f t="shared" si="43"/>
        <v>1476</v>
      </c>
      <c r="J132" s="41">
        <f t="shared" si="43"/>
        <v>1476</v>
      </c>
      <c r="K132" s="41">
        <f t="shared" si="43"/>
        <v>1476</v>
      </c>
      <c r="L132" s="41">
        <f>H132+J132</f>
        <v>4428</v>
      </c>
      <c r="M132" s="42">
        <f>L132/F127</f>
        <v>1</v>
      </c>
      <c r="N132" s="60">
        <f aca="true" t="shared" si="44" ref="N132:AK132">N126+N128+N130</f>
        <v>0</v>
      </c>
      <c r="O132" s="41">
        <f t="shared" si="44"/>
        <v>0</v>
      </c>
      <c r="P132" s="41">
        <f t="shared" si="44"/>
        <v>0</v>
      </c>
      <c r="Q132" s="41">
        <f t="shared" si="44"/>
        <v>0</v>
      </c>
      <c r="R132" s="41">
        <f t="shared" si="44"/>
        <v>0</v>
      </c>
      <c r="S132" s="41">
        <f t="shared" si="44"/>
        <v>0</v>
      </c>
      <c r="T132" s="41">
        <f t="shared" si="44"/>
        <v>0</v>
      </c>
      <c r="U132" s="41">
        <f t="shared" si="44"/>
        <v>0</v>
      </c>
      <c r="V132" s="41">
        <f t="shared" si="44"/>
        <v>0</v>
      </c>
      <c r="W132" s="41">
        <f t="shared" si="44"/>
        <v>0</v>
      </c>
      <c r="X132" s="41">
        <f t="shared" si="44"/>
        <v>0</v>
      </c>
      <c r="Y132" s="41">
        <f t="shared" si="44"/>
        <v>0</v>
      </c>
      <c r="Z132" s="41">
        <f t="shared" si="44"/>
        <v>0</v>
      </c>
      <c r="AA132" s="41">
        <f t="shared" si="44"/>
        <v>0</v>
      </c>
      <c r="AB132" s="41">
        <f t="shared" si="44"/>
        <v>0</v>
      </c>
      <c r="AC132" s="41">
        <f t="shared" si="44"/>
        <v>0</v>
      </c>
      <c r="AD132" s="41">
        <f t="shared" si="44"/>
        <v>0</v>
      </c>
      <c r="AE132" s="41">
        <f t="shared" si="44"/>
        <v>0</v>
      </c>
      <c r="AF132" s="41">
        <f t="shared" si="44"/>
        <v>0</v>
      </c>
      <c r="AG132" s="41">
        <f t="shared" si="44"/>
        <v>0</v>
      </c>
      <c r="AH132" s="41">
        <f t="shared" si="44"/>
        <v>0</v>
      </c>
      <c r="AI132" s="41">
        <f t="shared" si="44"/>
        <v>0</v>
      </c>
      <c r="AJ132" s="41">
        <f t="shared" si="44"/>
        <v>0</v>
      </c>
      <c r="AK132" s="41">
        <f t="shared" si="44"/>
        <v>0</v>
      </c>
    </row>
    <row r="133" spans="1:37" ht="13.5" thickBot="1">
      <c r="A133" s="498"/>
      <c r="B133" s="501"/>
      <c r="C133" s="512"/>
      <c r="D133" s="512"/>
      <c r="E133" s="479"/>
      <c r="F133" s="61">
        <v>4428</v>
      </c>
      <c r="G133" s="46" t="s">
        <v>60</v>
      </c>
      <c r="H133" s="47">
        <f t="shared" si="43"/>
        <v>0</v>
      </c>
      <c r="I133" s="48">
        <f t="shared" si="43"/>
        <v>0</v>
      </c>
      <c r="J133" s="48">
        <f t="shared" si="43"/>
        <v>0</v>
      </c>
      <c r="K133" s="48">
        <f t="shared" si="43"/>
        <v>0</v>
      </c>
      <c r="L133" s="48">
        <f>H133+J133</f>
        <v>0</v>
      </c>
      <c r="M133" s="50">
        <f>M127+M129+M131</f>
        <v>0</v>
      </c>
      <c r="N133" s="62">
        <f aca="true" t="shared" si="45" ref="N133:AK133">N127+N129+N131</f>
        <v>0</v>
      </c>
      <c r="O133" s="48">
        <f t="shared" si="45"/>
        <v>0</v>
      </c>
      <c r="P133" s="48">
        <f t="shared" si="45"/>
        <v>0</v>
      </c>
      <c r="Q133" s="48">
        <f t="shared" si="45"/>
        <v>0</v>
      </c>
      <c r="R133" s="48">
        <f t="shared" si="45"/>
        <v>0</v>
      </c>
      <c r="S133" s="48">
        <f t="shared" si="45"/>
        <v>0</v>
      </c>
      <c r="T133" s="48">
        <f t="shared" si="45"/>
        <v>0</v>
      </c>
      <c r="U133" s="48">
        <f t="shared" si="45"/>
        <v>0</v>
      </c>
      <c r="V133" s="48">
        <f t="shared" si="45"/>
        <v>0</v>
      </c>
      <c r="W133" s="48">
        <f t="shared" si="45"/>
        <v>0</v>
      </c>
      <c r="X133" s="48">
        <f t="shared" si="45"/>
        <v>0</v>
      </c>
      <c r="Y133" s="48">
        <f t="shared" si="45"/>
        <v>0</v>
      </c>
      <c r="Z133" s="48">
        <f t="shared" si="45"/>
        <v>0</v>
      </c>
      <c r="AA133" s="48">
        <f t="shared" si="45"/>
        <v>0</v>
      </c>
      <c r="AB133" s="48">
        <f t="shared" si="45"/>
        <v>0</v>
      </c>
      <c r="AC133" s="48">
        <f t="shared" si="45"/>
        <v>0</v>
      </c>
      <c r="AD133" s="48">
        <f t="shared" si="45"/>
        <v>0</v>
      </c>
      <c r="AE133" s="48">
        <f t="shared" si="45"/>
        <v>0</v>
      </c>
      <c r="AF133" s="48">
        <f t="shared" si="45"/>
        <v>0</v>
      </c>
      <c r="AG133" s="48">
        <f t="shared" si="45"/>
        <v>0</v>
      </c>
      <c r="AH133" s="48">
        <f t="shared" si="45"/>
        <v>0</v>
      </c>
      <c r="AI133" s="48">
        <f t="shared" si="45"/>
        <v>0</v>
      </c>
      <c r="AJ133" s="48">
        <f t="shared" si="45"/>
        <v>0</v>
      </c>
      <c r="AK133" s="48">
        <f t="shared" si="45"/>
        <v>0</v>
      </c>
    </row>
    <row r="134" spans="1:37" ht="12.75" customHeight="1">
      <c r="A134" s="497">
        <v>16</v>
      </c>
      <c r="B134" s="499" t="s">
        <v>117</v>
      </c>
      <c r="C134" s="510">
        <v>75075</v>
      </c>
      <c r="D134" s="510" t="s">
        <v>108</v>
      </c>
      <c r="E134" s="495">
        <v>2015</v>
      </c>
      <c r="F134" s="51" t="s">
        <v>90</v>
      </c>
      <c r="G134" s="52" t="s">
        <v>91</v>
      </c>
      <c r="H134" s="53"/>
      <c r="I134" s="54">
        <v>4213</v>
      </c>
      <c r="J134" s="54">
        <v>1937</v>
      </c>
      <c r="K134" s="54">
        <f>I134</f>
        <v>4213</v>
      </c>
      <c r="L134" s="54">
        <f>H134+J134</f>
        <v>1937</v>
      </c>
      <c r="M134" s="33"/>
      <c r="N134" s="55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</row>
    <row r="135" spans="1:37" ht="10.5" customHeight="1">
      <c r="A135" s="498"/>
      <c r="B135" s="500"/>
      <c r="C135" s="511"/>
      <c r="D135" s="511"/>
      <c r="E135" s="478"/>
      <c r="F135" s="472">
        <v>4613</v>
      </c>
      <c r="G135" s="34" t="s">
        <v>92</v>
      </c>
      <c r="H135" s="35"/>
      <c r="I135" s="36"/>
      <c r="J135" s="36"/>
      <c r="K135" s="36"/>
      <c r="L135" s="36"/>
      <c r="M135" s="37"/>
      <c r="N135" s="57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</row>
    <row r="136" spans="1:37" ht="10.5" customHeight="1">
      <c r="A136" s="498"/>
      <c r="B136" s="500"/>
      <c r="C136" s="511"/>
      <c r="D136" s="511"/>
      <c r="E136" s="478"/>
      <c r="F136" s="473"/>
      <c r="G136" s="34" t="s">
        <v>93</v>
      </c>
      <c r="H136" s="35"/>
      <c r="I136" s="36"/>
      <c r="J136" s="36"/>
      <c r="K136" s="36"/>
      <c r="L136" s="36"/>
      <c r="M136" s="37"/>
      <c r="N136" s="57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</row>
    <row r="137" spans="1:37" ht="11.25" customHeight="1">
      <c r="A137" s="498"/>
      <c r="B137" s="500"/>
      <c r="C137" s="511"/>
      <c r="D137" s="511"/>
      <c r="E137" s="496"/>
      <c r="F137" s="59" t="s">
        <v>94</v>
      </c>
      <c r="G137" s="34" t="s">
        <v>95</v>
      </c>
      <c r="H137" s="35"/>
      <c r="I137" s="36"/>
      <c r="J137" s="36"/>
      <c r="K137" s="36"/>
      <c r="L137" s="36"/>
      <c r="M137" s="37"/>
      <c r="N137" s="57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</row>
    <row r="138" spans="1:37" ht="12.75">
      <c r="A138" s="498"/>
      <c r="B138" s="500"/>
      <c r="C138" s="511"/>
      <c r="D138" s="511"/>
      <c r="E138" s="477">
        <v>2016</v>
      </c>
      <c r="F138" s="472">
        <v>0</v>
      </c>
      <c r="G138" s="34" t="s">
        <v>96</v>
      </c>
      <c r="H138" s="35"/>
      <c r="I138" s="36"/>
      <c r="J138" s="36"/>
      <c r="K138" s="36"/>
      <c r="L138" s="36"/>
      <c r="M138" s="37"/>
      <c r="N138" s="57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</row>
    <row r="139" spans="1:37" ht="12.75">
      <c r="A139" s="498"/>
      <c r="B139" s="500"/>
      <c r="C139" s="511"/>
      <c r="D139" s="511"/>
      <c r="E139" s="478"/>
      <c r="F139" s="473"/>
      <c r="G139" s="34" t="s">
        <v>97</v>
      </c>
      <c r="H139" s="35"/>
      <c r="I139" s="36"/>
      <c r="J139" s="36"/>
      <c r="K139" s="36"/>
      <c r="L139" s="36"/>
      <c r="M139" s="37"/>
      <c r="N139" s="57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</row>
    <row r="140" spans="1:37" ht="12.75">
      <c r="A140" s="498"/>
      <c r="B140" s="500"/>
      <c r="C140" s="511"/>
      <c r="D140" s="511"/>
      <c r="E140" s="478"/>
      <c r="F140" s="59" t="s">
        <v>98</v>
      </c>
      <c r="G140" s="34" t="s">
        <v>16</v>
      </c>
      <c r="H140" s="40">
        <f aca="true" t="shared" si="46" ref="H140:K141">H134+H136+H138</f>
        <v>0</v>
      </c>
      <c r="I140" s="41">
        <f t="shared" si="46"/>
        <v>4213</v>
      </c>
      <c r="J140" s="41">
        <f t="shared" si="46"/>
        <v>1937</v>
      </c>
      <c r="K140" s="41">
        <f t="shared" si="46"/>
        <v>4213</v>
      </c>
      <c r="L140" s="41">
        <f>H140+J140</f>
        <v>1937</v>
      </c>
      <c r="M140" s="42">
        <f>L140/F135</f>
        <v>0.4199002818122697</v>
      </c>
      <c r="N140" s="60">
        <f aca="true" t="shared" si="47" ref="N140:AK140">N134+N136+N138</f>
        <v>0</v>
      </c>
      <c r="O140" s="41">
        <f t="shared" si="47"/>
        <v>0</v>
      </c>
      <c r="P140" s="41">
        <f t="shared" si="47"/>
        <v>0</v>
      </c>
      <c r="Q140" s="41">
        <f t="shared" si="47"/>
        <v>0</v>
      </c>
      <c r="R140" s="41">
        <f t="shared" si="47"/>
        <v>0</v>
      </c>
      <c r="S140" s="41">
        <f t="shared" si="47"/>
        <v>0</v>
      </c>
      <c r="T140" s="41">
        <f t="shared" si="47"/>
        <v>0</v>
      </c>
      <c r="U140" s="41">
        <f t="shared" si="47"/>
        <v>0</v>
      </c>
      <c r="V140" s="41">
        <f t="shared" si="47"/>
        <v>0</v>
      </c>
      <c r="W140" s="41">
        <f t="shared" si="47"/>
        <v>0</v>
      </c>
      <c r="X140" s="41">
        <f t="shared" si="47"/>
        <v>0</v>
      </c>
      <c r="Y140" s="41">
        <f t="shared" si="47"/>
        <v>0</v>
      </c>
      <c r="Z140" s="41">
        <f t="shared" si="47"/>
        <v>0</v>
      </c>
      <c r="AA140" s="41">
        <f t="shared" si="47"/>
        <v>0</v>
      </c>
      <c r="AB140" s="41">
        <f t="shared" si="47"/>
        <v>0</v>
      </c>
      <c r="AC140" s="41">
        <f t="shared" si="47"/>
        <v>0</v>
      </c>
      <c r="AD140" s="41">
        <f t="shared" si="47"/>
        <v>0</v>
      </c>
      <c r="AE140" s="41">
        <f t="shared" si="47"/>
        <v>0</v>
      </c>
      <c r="AF140" s="41">
        <f t="shared" si="47"/>
        <v>0</v>
      </c>
      <c r="AG140" s="41">
        <f t="shared" si="47"/>
        <v>0</v>
      </c>
      <c r="AH140" s="41">
        <f t="shared" si="47"/>
        <v>0</v>
      </c>
      <c r="AI140" s="41">
        <f t="shared" si="47"/>
        <v>0</v>
      </c>
      <c r="AJ140" s="41">
        <f t="shared" si="47"/>
        <v>0</v>
      </c>
      <c r="AK140" s="41">
        <f t="shared" si="47"/>
        <v>0</v>
      </c>
    </row>
    <row r="141" spans="1:37" ht="13.5" thickBot="1">
      <c r="A141" s="498"/>
      <c r="B141" s="501"/>
      <c r="C141" s="512"/>
      <c r="D141" s="512"/>
      <c r="E141" s="479"/>
      <c r="F141" s="61">
        <v>4613</v>
      </c>
      <c r="G141" s="46" t="s">
        <v>60</v>
      </c>
      <c r="H141" s="47">
        <f t="shared" si="46"/>
        <v>0</v>
      </c>
      <c r="I141" s="48">
        <f t="shared" si="46"/>
        <v>0</v>
      </c>
      <c r="J141" s="48">
        <f t="shared" si="46"/>
        <v>0</v>
      </c>
      <c r="K141" s="48">
        <f t="shared" si="46"/>
        <v>0</v>
      </c>
      <c r="L141" s="48">
        <f>H141+J141</f>
        <v>0</v>
      </c>
      <c r="M141" s="50">
        <f>M135+M137+M139</f>
        <v>0</v>
      </c>
      <c r="N141" s="62">
        <f aca="true" t="shared" si="48" ref="N141:AK141">N135+N137+N139</f>
        <v>0</v>
      </c>
      <c r="O141" s="48">
        <f t="shared" si="48"/>
        <v>0</v>
      </c>
      <c r="P141" s="48">
        <f t="shared" si="48"/>
        <v>0</v>
      </c>
      <c r="Q141" s="48">
        <f t="shared" si="48"/>
        <v>0</v>
      </c>
      <c r="R141" s="48">
        <f t="shared" si="48"/>
        <v>0</v>
      </c>
      <c r="S141" s="48">
        <f t="shared" si="48"/>
        <v>0</v>
      </c>
      <c r="T141" s="48">
        <f t="shared" si="48"/>
        <v>0</v>
      </c>
      <c r="U141" s="48">
        <f t="shared" si="48"/>
        <v>0</v>
      </c>
      <c r="V141" s="48">
        <f t="shared" si="48"/>
        <v>0</v>
      </c>
      <c r="W141" s="48">
        <f t="shared" si="48"/>
        <v>0</v>
      </c>
      <c r="X141" s="48">
        <f t="shared" si="48"/>
        <v>0</v>
      </c>
      <c r="Y141" s="48">
        <f t="shared" si="48"/>
        <v>0</v>
      </c>
      <c r="Z141" s="48">
        <f t="shared" si="48"/>
        <v>0</v>
      </c>
      <c r="AA141" s="48">
        <f t="shared" si="48"/>
        <v>0</v>
      </c>
      <c r="AB141" s="48">
        <f t="shared" si="48"/>
        <v>0</v>
      </c>
      <c r="AC141" s="48">
        <f t="shared" si="48"/>
        <v>0</v>
      </c>
      <c r="AD141" s="48">
        <f t="shared" si="48"/>
        <v>0</v>
      </c>
      <c r="AE141" s="48">
        <f t="shared" si="48"/>
        <v>0</v>
      </c>
      <c r="AF141" s="48">
        <f t="shared" si="48"/>
        <v>0</v>
      </c>
      <c r="AG141" s="48">
        <f t="shared" si="48"/>
        <v>0</v>
      </c>
      <c r="AH141" s="48">
        <f t="shared" si="48"/>
        <v>0</v>
      </c>
      <c r="AI141" s="48">
        <f t="shared" si="48"/>
        <v>0</v>
      </c>
      <c r="AJ141" s="48">
        <f t="shared" si="48"/>
        <v>0</v>
      </c>
      <c r="AK141" s="48">
        <f t="shared" si="48"/>
        <v>0</v>
      </c>
    </row>
    <row r="142" spans="1:37" ht="12.75" customHeight="1">
      <c r="A142" s="497">
        <v>17</v>
      </c>
      <c r="B142" s="518" t="s">
        <v>118</v>
      </c>
      <c r="C142" s="510" t="s">
        <v>119</v>
      </c>
      <c r="D142" s="510" t="s">
        <v>120</v>
      </c>
      <c r="E142" s="495">
        <v>2014</v>
      </c>
      <c r="F142" s="51" t="s">
        <v>90</v>
      </c>
      <c r="G142" s="52" t="s">
        <v>91</v>
      </c>
      <c r="H142" s="53">
        <f>210000</f>
        <v>210000</v>
      </c>
      <c r="I142" s="54">
        <v>420000</v>
      </c>
      <c r="J142" s="54">
        <f>160000+260000</f>
        <v>420000</v>
      </c>
      <c r="K142" s="54">
        <v>420000</v>
      </c>
      <c r="L142" s="54">
        <f>H142+J142</f>
        <v>630000</v>
      </c>
      <c r="M142" s="33"/>
      <c r="N142" s="55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</row>
    <row r="143" spans="1:37" ht="12.75">
      <c r="A143" s="498"/>
      <c r="B143" s="519"/>
      <c r="C143" s="511"/>
      <c r="D143" s="511"/>
      <c r="E143" s="478"/>
      <c r="F143" s="472">
        <v>630000</v>
      </c>
      <c r="G143" s="34" t="s">
        <v>92</v>
      </c>
      <c r="H143" s="35"/>
      <c r="I143" s="36"/>
      <c r="J143" s="36"/>
      <c r="K143" s="36"/>
      <c r="L143" s="36"/>
      <c r="M143" s="37"/>
      <c r="N143" s="57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</row>
    <row r="144" spans="1:37" ht="10.5" customHeight="1">
      <c r="A144" s="498"/>
      <c r="B144" s="519"/>
      <c r="C144" s="511"/>
      <c r="D144" s="511"/>
      <c r="E144" s="478"/>
      <c r="F144" s="473"/>
      <c r="G144" s="34" t="s">
        <v>93</v>
      </c>
      <c r="H144" s="35"/>
      <c r="I144" s="36"/>
      <c r="J144" s="36"/>
      <c r="K144" s="36"/>
      <c r="L144" s="36"/>
      <c r="M144" s="37"/>
      <c r="N144" s="57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</row>
    <row r="145" spans="1:37" ht="11.25" customHeight="1">
      <c r="A145" s="498"/>
      <c r="B145" s="519"/>
      <c r="C145" s="511"/>
      <c r="D145" s="511"/>
      <c r="E145" s="496"/>
      <c r="F145" s="59" t="s">
        <v>94</v>
      </c>
      <c r="G145" s="34" t="s">
        <v>95</v>
      </c>
      <c r="H145" s="35"/>
      <c r="I145" s="36"/>
      <c r="J145" s="36"/>
      <c r="K145" s="36"/>
      <c r="L145" s="36"/>
      <c r="M145" s="37"/>
      <c r="N145" s="57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</row>
    <row r="146" spans="1:37" ht="12.75">
      <c r="A146" s="498"/>
      <c r="B146" s="519"/>
      <c r="C146" s="511"/>
      <c r="D146" s="511"/>
      <c r="E146" s="477">
        <v>2015</v>
      </c>
      <c r="F146" s="472">
        <v>0</v>
      </c>
      <c r="G146" s="34" t="s">
        <v>96</v>
      </c>
      <c r="H146" s="35"/>
      <c r="I146" s="36"/>
      <c r="J146" s="36"/>
      <c r="K146" s="36"/>
      <c r="L146" s="36"/>
      <c r="M146" s="37"/>
      <c r="N146" s="57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</row>
    <row r="147" spans="1:37" ht="12.75">
      <c r="A147" s="498"/>
      <c r="B147" s="519"/>
      <c r="C147" s="511"/>
      <c r="D147" s="511"/>
      <c r="E147" s="478"/>
      <c r="F147" s="473"/>
      <c r="G147" s="34" t="s">
        <v>97</v>
      </c>
      <c r="H147" s="35"/>
      <c r="I147" s="36"/>
      <c r="J147" s="36"/>
      <c r="K147" s="36"/>
      <c r="L147" s="36"/>
      <c r="M147" s="37"/>
      <c r="N147" s="57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</row>
    <row r="148" spans="1:37" ht="12.75">
      <c r="A148" s="498"/>
      <c r="B148" s="519"/>
      <c r="C148" s="511"/>
      <c r="D148" s="511"/>
      <c r="E148" s="478"/>
      <c r="F148" s="59" t="s">
        <v>98</v>
      </c>
      <c r="G148" s="34" t="s">
        <v>16</v>
      </c>
      <c r="H148" s="40">
        <f aca="true" t="shared" si="49" ref="H148:K149">H142+H144+H146</f>
        <v>210000</v>
      </c>
      <c r="I148" s="41">
        <f t="shared" si="49"/>
        <v>420000</v>
      </c>
      <c r="J148" s="41">
        <f t="shared" si="49"/>
        <v>420000</v>
      </c>
      <c r="K148" s="41">
        <f t="shared" si="49"/>
        <v>420000</v>
      </c>
      <c r="L148" s="41">
        <f>H148+J148</f>
        <v>630000</v>
      </c>
      <c r="M148" s="42">
        <f>L148/F143</f>
        <v>1</v>
      </c>
      <c r="N148" s="60">
        <f aca="true" t="shared" si="50" ref="N148:AK148">N142+N144+N146</f>
        <v>0</v>
      </c>
      <c r="O148" s="41">
        <f t="shared" si="50"/>
        <v>0</v>
      </c>
      <c r="P148" s="41">
        <f t="shared" si="50"/>
        <v>0</v>
      </c>
      <c r="Q148" s="41">
        <f t="shared" si="50"/>
        <v>0</v>
      </c>
      <c r="R148" s="41">
        <f t="shared" si="50"/>
        <v>0</v>
      </c>
      <c r="S148" s="41">
        <f t="shared" si="50"/>
        <v>0</v>
      </c>
      <c r="T148" s="41">
        <f t="shared" si="50"/>
        <v>0</v>
      </c>
      <c r="U148" s="41">
        <f t="shared" si="50"/>
        <v>0</v>
      </c>
      <c r="V148" s="41">
        <f t="shared" si="50"/>
        <v>0</v>
      </c>
      <c r="W148" s="41">
        <f t="shared" si="50"/>
        <v>0</v>
      </c>
      <c r="X148" s="41">
        <f t="shared" si="50"/>
        <v>0</v>
      </c>
      <c r="Y148" s="41">
        <f t="shared" si="50"/>
        <v>0</v>
      </c>
      <c r="Z148" s="41">
        <f t="shared" si="50"/>
        <v>0</v>
      </c>
      <c r="AA148" s="41">
        <f t="shared" si="50"/>
        <v>0</v>
      </c>
      <c r="AB148" s="41">
        <f t="shared" si="50"/>
        <v>0</v>
      </c>
      <c r="AC148" s="41">
        <f t="shared" si="50"/>
        <v>0</v>
      </c>
      <c r="AD148" s="41">
        <f t="shared" si="50"/>
        <v>0</v>
      </c>
      <c r="AE148" s="41">
        <f t="shared" si="50"/>
        <v>0</v>
      </c>
      <c r="AF148" s="41">
        <f t="shared" si="50"/>
        <v>0</v>
      </c>
      <c r="AG148" s="41">
        <f t="shared" si="50"/>
        <v>0</v>
      </c>
      <c r="AH148" s="41">
        <f t="shared" si="50"/>
        <v>0</v>
      </c>
      <c r="AI148" s="41">
        <f t="shared" si="50"/>
        <v>0</v>
      </c>
      <c r="AJ148" s="41">
        <f t="shared" si="50"/>
        <v>0</v>
      </c>
      <c r="AK148" s="41">
        <f t="shared" si="50"/>
        <v>0</v>
      </c>
    </row>
    <row r="149" spans="1:37" ht="13.5" thickBot="1">
      <c r="A149" s="498"/>
      <c r="B149" s="520"/>
      <c r="C149" s="512"/>
      <c r="D149" s="512"/>
      <c r="E149" s="479"/>
      <c r="F149" s="61">
        <v>630000</v>
      </c>
      <c r="G149" s="46" t="s">
        <v>60</v>
      </c>
      <c r="H149" s="47">
        <f t="shared" si="49"/>
        <v>0</v>
      </c>
      <c r="I149" s="48">
        <f t="shared" si="49"/>
        <v>0</v>
      </c>
      <c r="J149" s="48">
        <f t="shared" si="49"/>
        <v>0</v>
      </c>
      <c r="K149" s="48">
        <f t="shared" si="49"/>
        <v>0</v>
      </c>
      <c r="L149" s="48">
        <f>H149+J149</f>
        <v>0</v>
      </c>
      <c r="M149" s="50">
        <f>M143+M145+M147</f>
        <v>0</v>
      </c>
      <c r="N149" s="62">
        <f aca="true" t="shared" si="51" ref="N149:AK149">N143+N145+N147</f>
        <v>0</v>
      </c>
      <c r="O149" s="48">
        <f t="shared" si="51"/>
        <v>0</v>
      </c>
      <c r="P149" s="48">
        <f t="shared" si="51"/>
        <v>0</v>
      </c>
      <c r="Q149" s="48">
        <f t="shared" si="51"/>
        <v>0</v>
      </c>
      <c r="R149" s="48">
        <f t="shared" si="51"/>
        <v>0</v>
      </c>
      <c r="S149" s="48">
        <f t="shared" si="51"/>
        <v>0</v>
      </c>
      <c r="T149" s="48">
        <f t="shared" si="51"/>
        <v>0</v>
      </c>
      <c r="U149" s="48">
        <f t="shared" si="51"/>
        <v>0</v>
      </c>
      <c r="V149" s="48">
        <f t="shared" si="51"/>
        <v>0</v>
      </c>
      <c r="W149" s="48">
        <f t="shared" si="51"/>
        <v>0</v>
      </c>
      <c r="X149" s="48">
        <f t="shared" si="51"/>
        <v>0</v>
      </c>
      <c r="Y149" s="48">
        <f t="shared" si="51"/>
        <v>0</v>
      </c>
      <c r="Z149" s="48">
        <f t="shared" si="51"/>
        <v>0</v>
      </c>
      <c r="AA149" s="48">
        <f t="shared" si="51"/>
        <v>0</v>
      </c>
      <c r="AB149" s="48">
        <f t="shared" si="51"/>
        <v>0</v>
      </c>
      <c r="AC149" s="48">
        <f t="shared" si="51"/>
        <v>0</v>
      </c>
      <c r="AD149" s="48">
        <f t="shared" si="51"/>
        <v>0</v>
      </c>
      <c r="AE149" s="48">
        <f t="shared" si="51"/>
        <v>0</v>
      </c>
      <c r="AF149" s="48">
        <f t="shared" si="51"/>
        <v>0</v>
      </c>
      <c r="AG149" s="48">
        <f t="shared" si="51"/>
        <v>0</v>
      </c>
      <c r="AH149" s="48">
        <f t="shared" si="51"/>
        <v>0</v>
      </c>
      <c r="AI149" s="48">
        <f t="shared" si="51"/>
        <v>0</v>
      </c>
      <c r="AJ149" s="48">
        <f t="shared" si="51"/>
        <v>0</v>
      </c>
      <c r="AK149" s="48">
        <f t="shared" si="51"/>
        <v>0</v>
      </c>
    </row>
    <row r="150" spans="1:37" ht="12.75" customHeight="1" hidden="1">
      <c r="A150" s="513">
        <v>7</v>
      </c>
      <c r="B150" s="551" t="s">
        <v>121</v>
      </c>
      <c r="C150" s="521">
        <v>75412</v>
      </c>
      <c r="D150" s="548" t="s">
        <v>89</v>
      </c>
      <c r="E150" s="554">
        <v>2013</v>
      </c>
      <c r="F150" s="66" t="s">
        <v>90</v>
      </c>
      <c r="G150" s="67" t="s">
        <v>91</v>
      </c>
      <c r="H150" s="68"/>
      <c r="I150" s="69"/>
      <c r="J150" s="69"/>
      <c r="K150" s="69"/>
      <c r="L150" s="69"/>
      <c r="M150" s="70"/>
      <c r="N150" s="71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1:37" ht="12.75" customHeight="1" hidden="1">
      <c r="A151" s="514"/>
      <c r="B151" s="552"/>
      <c r="C151" s="522"/>
      <c r="D151" s="549"/>
      <c r="E151" s="475"/>
      <c r="F151" s="505">
        <v>0</v>
      </c>
      <c r="G151" s="73" t="s">
        <v>92</v>
      </c>
      <c r="H151" s="74"/>
      <c r="I151" s="75"/>
      <c r="J151" s="75"/>
      <c r="K151" s="75"/>
      <c r="L151" s="75"/>
      <c r="M151" s="76"/>
      <c r="N151" s="7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</row>
    <row r="152" spans="1:37" ht="12.75" customHeight="1" hidden="1">
      <c r="A152" s="514"/>
      <c r="B152" s="552"/>
      <c r="C152" s="522"/>
      <c r="D152" s="549"/>
      <c r="E152" s="475"/>
      <c r="F152" s="506"/>
      <c r="G152" s="73" t="s">
        <v>93</v>
      </c>
      <c r="H152" s="74"/>
      <c r="I152" s="75"/>
      <c r="J152" s="75"/>
      <c r="K152" s="75"/>
      <c r="L152" s="75"/>
      <c r="M152" s="76"/>
      <c r="N152" s="7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</row>
    <row r="153" spans="1:37" ht="12.75" customHeight="1" hidden="1">
      <c r="A153" s="514"/>
      <c r="B153" s="552"/>
      <c r="C153" s="522"/>
      <c r="D153" s="549"/>
      <c r="E153" s="555"/>
      <c r="F153" s="79" t="s">
        <v>94</v>
      </c>
      <c r="G153" s="73" t="s">
        <v>95</v>
      </c>
      <c r="H153" s="74"/>
      <c r="I153" s="75"/>
      <c r="J153" s="75"/>
      <c r="K153" s="75"/>
      <c r="L153" s="75"/>
      <c r="M153" s="76"/>
      <c r="N153" s="7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</row>
    <row r="154" spans="1:37" ht="12.75" customHeight="1" hidden="1">
      <c r="A154" s="514"/>
      <c r="B154" s="552"/>
      <c r="C154" s="522"/>
      <c r="D154" s="549"/>
      <c r="E154" s="474">
        <v>2017</v>
      </c>
      <c r="F154" s="505">
        <v>0</v>
      </c>
      <c r="G154" s="73" t="s">
        <v>96</v>
      </c>
      <c r="H154" s="74"/>
      <c r="I154" s="75"/>
      <c r="J154" s="75"/>
      <c r="K154" s="75"/>
      <c r="L154" s="75"/>
      <c r="M154" s="76"/>
      <c r="N154" s="7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</row>
    <row r="155" spans="1:37" ht="12.75" customHeight="1" hidden="1">
      <c r="A155" s="514"/>
      <c r="B155" s="552"/>
      <c r="C155" s="522"/>
      <c r="D155" s="549"/>
      <c r="E155" s="475"/>
      <c r="F155" s="506"/>
      <c r="G155" s="73" t="s">
        <v>97</v>
      </c>
      <c r="H155" s="74"/>
      <c r="I155" s="75"/>
      <c r="J155" s="75"/>
      <c r="K155" s="75"/>
      <c r="L155" s="75"/>
      <c r="M155" s="76"/>
      <c r="N155" s="7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</row>
    <row r="156" spans="1:37" ht="12.75" customHeight="1" hidden="1">
      <c r="A156" s="514"/>
      <c r="B156" s="552"/>
      <c r="C156" s="522"/>
      <c r="D156" s="549"/>
      <c r="E156" s="475"/>
      <c r="F156" s="79" t="s">
        <v>98</v>
      </c>
      <c r="G156" s="73" t="s">
        <v>16</v>
      </c>
      <c r="H156" s="80">
        <f aca="true" t="shared" si="52" ref="H156:AK156">H150+H152+H154</f>
        <v>0</v>
      </c>
      <c r="I156" s="81">
        <f t="shared" si="52"/>
        <v>0</v>
      </c>
      <c r="J156" s="81">
        <f t="shared" si="52"/>
        <v>0</v>
      </c>
      <c r="K156" s="81">
        <f t="shared" si="52"/>
        <v>0</v>
      </c>
      <c r="L156" s="81">
        <f t="shared" si="52"/>
        <v>0</v>
      </c>
      <c r="M156" s="82">
        <f t="shared" si="52"/>
        <v>0</v>
      </c>
      <c r="N156" s="83">
        <f t="shared" si="52"/>
        <v>0</v>
      </c>
      <c r="O156" s="81">
        <f t="shared" si="52"/>
        <v>0</v>
      </c>
      <c r="P156" s="81">
        <f t="shared" si="52"/>
        <v>0</v>
      </c>
      <c r="Q156" s="81">
        <f t="shared" si="52"/>
        <v>0</v>
      </c>
      <c r="R156" s="81">
        <f t="shared" si="52"/>
        <v>0</v>
      </c>
      <c r="S156" s="81">
        <f t="shared" si="52"/>
        <v>0</v>
      </c>
      <c r="T156" s="81">
        <f t="shared" si="52"/>
        <v>0</v>
      </c>
      <c r="U156" s="81">
        <f t="shared" si="52"/>
        <v>0</v>
      </c>
      <c r="V156" s="81">
        <f t="shared" si="52"/>
        <v>0</v>
      </c>
      <c r="W156" s="81">
        <f t="shared" si="52"/>
        <v>0</v>
      </c>
      <c r="X156" s="81">
        <f t="shared" si="52"/>
        <v>0</v>
      </c>
      <c r="Y156" s="81">
        <f t="shared" si="52"/>
        <v>0</v>
      </c>
      <c r="Z156" s="81">
        <f t="shared" si="52"/>
        <v>0</v>
      </c>
      <c r="AA156" s="81">
        <f t="shared" si="52"/>
        <v>0</v>
      </c>
      <c r="AB156" s="81">
        <f t="shared" si="52"/>
        <v>0</v>
      </c>
      <c r="AC156" s="81">
        <f t="shared" si="52"/>
        <v>0</v>
      </c>
      <c r="AD156" s="81">
        <f t="shared" si="52"/>
        <v>0</v>
      </c>
      <c r="AE156" s="81">
        <f t="shared" si="52"/>
        <v>0</v>
      </c>
      <c r="AF156" s="81">
        <f t="shared" si="52"/>
        <v>0</v>
      </c>
      <c r="AG156" s="81">
        <f t="shared" si="52"/>
        <v>0</v>
      </c>
      <c r="AH156" s="81">
        <f t="shared" si="52"/>
        <v>0</v>
      </c>
      <c r="AI156" s="81">
        <f t="shared" si="52"/>
        <v>0</v>
      </c>
      <c r="AJ156" s="81">
        <f t="shared" si="52"/>
        <v>0</v>
      </c>
      <c r="AK156" s="81">
        <f t="shared" si="52"/>
        <v>0</v>
      </c>
    </row>
    <row r="157" spans="1:37" ht="13.5" customHeight="1" hidden="1" thickBot="1">
      <c r="A157" s="569"/>
      <c r="B157" s="553"/>
      <c r="C157" s="523"/>
      <c r="D157" s="550"/>
      <c r="E157" s="476"/>
      <c r="F157" s="84">
        <v>0</v>
      </c>
      <c r="G157" s="85" t="s">
        <v>60</v>
      </c>
      <c r="H157" s="86">
        <f aca="true" t="shared" si="53" ref="H157:AK157">H151+H153+H155</f>
        <v>0</v>
      </c>
      <c r="I157" s="87">
        <f t="shared" si="53"/>
        <v>0</v>
      </c>
      <c r="J157" s="87">
        <f t="shared" si="53"/>
        <v>0</v>
      </c>
      <c r="K157" s="87">
        <f t="shared" si="53"/>
        <v>0</v>
      </c>
      <c r="L157" s="87">
        <f t="shared" si="53"/>
        <v>0</v>
      </c>
      <c r="M157" s="88">
        <f t="shared" si="53"/>
        <v>0</v>
      </c>
      <c r="N157" s="89">
        <f t="shared" si="53"/>
        <v>0</v>
      </c>
      <c r="O157" s="87">
        <f t="shared" si="53"/>
        <v>0</v>
      </c>
      <c r="P157" s="87">
        <f t="shared" si="53"/>
        <v>0</v>
      </c>
      <c r="Q157" s="87">
        <f t="shared" si="53"/>
        <v>0</v>
      </c>
      <c r="R157" s="87">
        <f t="shared" si="53"/>
        <v>0</v>
      </c>
      <c r="S157" s="87">
        <f t="shared" si="53"/>
        <v>0</v>
      </c>
      <c r="T157" s="87">
        <f t="shared" si="53"/>
        <v>0</v>
      </c>
      <c r="U157" s="87">
        <f t="shared" si="53"/>
        <v>0</v>
      </c>
      <c r="V157" s="87">
        <f t="shared" si="53"/>
        <v>0</v>
      </c>
      <c r="W157" s="87">
        <f t="shared" si="53"/>
        <v>0</v>
      </c>
      <c r="X157" s="87">
        <f t="shared" si="53"/>
        <v>0</v>
      </c>
      <c r="Y157" s="87">
        <f t="shared" si="53"/>
        <v>0</v>
      </c>
      <c r="Z157" s="87">
        <f t="shared" si="53"/>
        <v>0</v>
      </c>
      <c r="AA157" s="87">
        <f t="shared" si="53"/>
        <v>0</v>
      </c>
      <c r="AB157" s="87">
        <f t="shared" si="53"/>
        <v>0</v>
      </c>
      <c r="AC157" s="87">
        <f t="shared" si="53"/>
        <v>0</v>
      </c>
      <c r="AD157" s="87">
        <f t="shared" si="53"/>
        <v>0</v>
      </c>
      <c r="AE157" s="87">
        <f t="shared" si="53"/>
        <v>0</v>
      </c>
      <c r="AF157" s="87">
        <f t="shared" si="53"/>
        <v>0</v>
      </c>
      <c r="AG157" s="87">
        <f t="shared" si="53"/>
        <v>0</v>
      </c>
      <c r="AH157" s="87">
        <f t="shared" si="53"/>
        <v>0</v>
      </c>
      <c r="AI157" s="87">
        <f t="shared" si="53"/>
        <v>0</v>
      </c>
      <c r="AJ157" s="87">
        <f t="shared" si="53"/>
        <v>0</v>
      </c>
      <c r="AK157" s="87">
        <f t="shared" si="53"/>
        <v>0</v>
      </c>
    </row>
    <row r="158" spans="1:37" ht="12.75" customHeight="1" hidden="1">
      <c r="A158" s="513">
        <v>8</v>
      </c>
      <c r="B158" s="551" t="s">
        <v>122</v>
      </c>
      <c r="C158" s="521">
        <v>75421</v>
      </c>
      <c r="D158" s="548" t="s">
        <v>89</v>
      </c>
      <c r="E158" s="554">
        <v>2011</v>
      </c>
      <c r="F158" s="66" t="s">
        <v>90</v>
      </c>
      <c r="G158" s="67" t="s">
        <v>91</v>
      </c>
      <c r="H158" s="68"/>
      <c r="I158" s="69"/>
      <c r="J158" s="69"/>
      <c r="K158" s="69"/>
      <c r="L158" s="69"/>
      <c r="M158" s="70"/>
      <c r="N158" s="71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1:37" ht="12.75" customHeight="1" hidden="1">
      <c r="A159" s="514"/>
      <c r="B159" s="552"/>
      <c r="C159" s="522"/>
      <c r="D159" s="549"/>
      <c r="E159" s="475"/>
      <c r="F159" s="505">
        <v>0</v>
      </c>
      <c r="G159" s="73" t="s">
        <v>92</v>
      </c>
      <c r="H159" s="74"/>
      <c r="I159" s="75"/>
      <c r="J159" s="75"/>
      <c r="K159" s="75"/>
      <c r="L159" s="75"/>
      <c r="M159" s="76"/>
      <c r="N159" s="7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</row>
    <row r="160" spans="1:37" ht="12.75" customHeight="1" hidden="1">
      <c r="A160" s="514"/>
      <c r="B160" s="552"/>
      <c r="C160" s="522"/>
      <c r="D160" s="549"/>
      <c r="E160" s="475"/>
      <c r="F160" s="506"/>
      <c r="G160" s="73" t="s">
        <v>93</v>
      </c>
      <c r="H160" s="74"/>
      <c r="I160" s="75"/>
      <c r="J160" s="75"/>
      <c r="K160" s="75"/>
      <c r="L160" s="75"/>
      <c r="M160" s="76"/>
      <c r="N160" s="7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</row>
    <row r="161" spans="1:37" ht="12.75" customHeight="1" hidden="1">
      <c r="A161" s="514"/>
      <c r="B161" s="552"/>
      <c r="C161" s="522"/>
      <c r="D161" s="549"/>
      <c r="E161" s="555"/>
      <c r="F161" s="79" t="s">
        <v>94</v>
      </c>
      <c r="G161" s="73" t="s">
        <v>95</v>
      </c>
      <c r="H161" s="74"/>
      <c r="I161" s="75"/>
      <c r="J161" s="75"/>
      <c r="K161" s="75"/>
      <c r="L161" s="75"/>
      <c r="M161" s="76"/>
      <c r="N161" s="7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</row>
    <row r="162" spans="1:37" ht="12.75" customHeight="1" hidden="1">
      <c r="A162" s="514"/>
      <c r="B162" s="552"/>
      <c r="C162" s="522"/>
      <c r="D162" s="549"/>
      <c r="E162" s="474">
        <v>2017</v>
      </c>
      <c r="F162" s="505">
        <v>0</v>
      </c>
      <c r="G162" s="73" t="s">
        <v>96</v>
      </c>
      <c r="H162" s="74"/>
      <c r="I162" s="75"/>
      <c r="J162" s="75"/>
      <c r="K162" s="75"/>
      <c r="L162" s="75"/>
      <c r="M162" s="76"/>
      <c r="N162" s="7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</row>
    <row r="163" spans="1:37" ht="12.75" customHeight="1" hidden="1">
      <c r="A163" s="514"/>
      <c r="B163" s="552"/>
      <c r="C163" s="522"/>
      <c r="D163" s="549"/>
      <c r="E163" s="475"/>
      <c r="F163" s="506"/>
      <c r="G163" s="73" t="s">
        <v>97</v>
      </c>
      <c r="H163" s="74"/>
      <c r="I163" s="75"/>
      <c r="J163" s="75"/>
      <c r="K163" s="75"/>
      <c r="L163" s="75"/>
      <c r="M163" s="76"/>
      <c r="N163" s="77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</row>
    <row r="164" spans="1:37" ht="12.75" customHeight="1" hidden="1">
      <c r="A164" s="514"/>
      <c r="B164" s="552"/>
      <c r="C164" s="522"/>
      <c r="D164" s="549"/>
      <c r="E164" s="475"/>
      <c r="F164" s="79" t="s">
        <v>98</v>
      </c>
      <c r="G164" s="73" t="s">
        <v>16</v>
      </c>
      <c r="H164" s="80">
        <f aca="true" t="shared" si="54" ref="H164:AK164">H158+H160+H162</f>
        <v>0</v>
      </c>
      <c r="I164" s="81">
        <f t="shared" si="54"/>
        <v>0</v>
      </c>
      <c r="J164" s="81">
        <f t="shared" si="54"/>
        <v>0</v>
      </c>
      <c r="K164" s="81">
        <f t="shared" si="54"/>
        <v>0</v>
      </c>
      <c r="L164" s="81">
        <f t="shared" si="54"/>
        <v>0</v>
      </c>
      <c r="M164" s="82">
        <f t="shared" si="54"/>
        <v>0</v>
      </c>
      <c r="N164" s="83">
        <f t="shared" si="54"/>
        <v>0</v>
      </c>
      <c r="O164" s="81">
        <f t="shared" si="54"/>
        <v>0</v>
      </c>
      <c r="P164" s="81">
        <f t="shared" si="54"/>
        <v>0</v>
      </c>
      <c r="Q164" s="81">
        <f t="shared" si="54"/>
        <v>0</v>
      </c>
      <c r="R164" s="81">
        <f t="shared" si="54"/>
        <v>0</v>
      </c>
      <c r="S164" s="81">
        <f t="shared" si="54"/>
        <v>0</v>
      </c>
      <c r="T164" s="81">
        <f t="shared" si="54"/>
        <v>0</v>
      </c>
      <c r="U164" s="81">
        <f t="shared" si="54"/>
        <v>0</v>
      </c>
      <c r="V164" s="81">
        <f t="shared" si="54"/>
        <v>0</v>
      </c>
      <c r="W164" s="81">
        <f t="shared" si="54"/>
        <v>0</v>
      </c>
      <c r="X164" s="81">
        <f t="shared" si="54"/>
        <v>0</v>
      </c>
      <c r="Y164" s="81">
        <f t="shared" si="54"/>
        <v>0</v>
      </c>
      <c r="Z164" s="81">
        <f t="shared" si="54"/>
        <v>0</v>
      </c>
      <c r="AA164" s="81">
        <f t="shared" si="54"/>
        <v>0</v>
      </c>
      <c r="AB164" s="81">
        <f t="shared" si="54"/>
        <v>0</v>
      </c>
      <c r="AC164" s="81">
        <f t="shared" si="54"/>
        <v>0</v>
      </c>
      <c r="AD164" s="81">
        <f t="shared" si="54"/>
        <v>0</v>
      </c>
      <c r="AE164" s="81">
        <f t="shared" si="54"/>
        <v>0</v>
      </c>
      <c r="AF164" s="81">
        <f t="shared" si="54"/>
        <v>0</v>
      </c>
      <c r="AG164" s="81">
        <f t="shared" si="54"/>
        <v>0</v>
      </c>
      <c r="AH164" s="81">
        <f t="shared" si="54"/>
        <v>0</v>
      </c>
      <c r="AI164" s="81">
        <f t="shared" si="54"/>
        <v>0</v>
      </c>
      <c r="AJ164" s="81">
        <f t="shared" si="54"/>
        <v>0</v>
      </c>
      <c r="AK164" s="81">
        <f t="shared" si="54"/>
        <v>0</v>
      </c>
    </row>
    <row r="165" spans="1:37" ht="13.5" customHeight="1" hidden="1" thickBot="1">
      <c r="A165" s="569"/>
      <c r="B165" s="553"/>
      <c r="C165" s="523"/>
      <c r="D165" s="550"/>
      <c r="E165" s="476"/>
      <c r="F165" s="84">
        <v>0</v>
      </c>
      <c r="G165" s="85" t="s">
        <v>60</v>
      </c>
      <c r="H165" s="86">
        <f aca="true" t="shared" si="55" ref="H165:AK165">H159+H161+H163</f>
        <v>0</v>
      </c>
      <c r="I165" s="87">
        <f t="shared" si="55"/>
        <v>0</v>
      </c>
      <c r="J165" s="87">
        <f t="shared" si="55"/>
        <v>0</v>
      </c>
      <c r="K165" s="87">
        <f t="shared" si="55"/>
        <v>0</v>
      </c>
      <c r="L165" s="87">
        <f t="shared" si="55"/>
        <v>0</v>
      </c>
      <c r="M165" s="88">
        <f t="shared" si="55"/>
        <v>0</v>
      </c>
      <c r="N165" s="89">
        <f t="shared" si="55"/>
        <v>0</v>
      </c>
      <c r="O165" s="87">
        <f t="shared" si="55"/>
        <v>0</v>
      </c>
      <c r="P165" s="87">
        <f t="shared" si="55"/>
        <v>0</v>
      </c>
      <c r="Q165" s="87">
        <f t="shared" si="55"/>
        <v>0</v>
      </c>
      <c r="R165" s="87">
        <f t="shared" si="55"/>
        <v>0</v>
      </c>
      <c r="S165" s="87">
        <f t="shared" si="55"/>
        <v>0</v>
      </c>
      <c r="T165" s="87">
        <f t="shared" si="55"/>
        <v>0</v>
      </c>
      <c r="U165" s="87">
        <f t="shared" si="55"/>
        <v>0</v>
      </c>
      <c r="V165" s="87">
        <f t="shared" si="55"/>
        <v>0</v>
      </c>
      <c r="W165" s="87">
        <f t="shared" si="55"/>
        <v>0</v>
      </c>
      <c r="X165" s="87">
        <f t="shared" si="55"/>
        <v>0</v>
      </c>
      <c r="Y165" s="87">
        <f t="shared" si="55"/>
        <v>0</v>
      </c>
      <c r="Z165" s="87">
        <f t="shared" si="55"/>
        <v>0</v>
      </c>
      <c r="AA165" s="87">
        <f t="shared" si="55"/>
        <v>0</v>
      </c>
      <c r="AB165" s="87">
        <f t="shared" si="55"/>
        <v>0</v>
      </c>
      <c r="AC165" s="87">
        <f t="shared" si="55"/>
        <v>0</v>
      </c>
      <c r="AD165" s="87">
        <f t="shared" si="55"/>
        <v>0</v>
      </c>
      <c r="AE165" s="87">
        <f t="shared" si="55"/>
        <v>0</v>
      </c>
      <c r="AF165" s="87">
        <f t="shared" si="55"/>
        <v>0</v>
      </c>
      <c r="AG165" s="87">
        <f t="shared" si="55"/>
        <v>0</v>
      </c>
      <c r="AH165" s="87">
        <f t="shared" si="55"/>
        <v>0</v>
      </c>
      <c r="AI165" s="87">
        <f t="shared" si="55"/>
        <v>0</v>
      </c>
      <c r="AJ165" s="87">
        <f t="shared" si="55"/>
        <v>0</v>
      </c>
      <c r="AK165" s="87">
        <f t="shared" si="55"/>
        <v>0</v>
      </c>
    </row>
    <row r="166" spans="1:37" ht="12.75" customHeight="1" hidden="1">
      <c r="A166" s="513">
        <v>9</v>
      </c>
      <c r="B166" s="551" t="s">
        <v>123</v>
      </c>
      <c r="C166" s="521">
        <v>75495</v>
      </c>
      <c r="D166" s="548" t="s">
        <v>89</v>
      </c>
      <c r="E166" s="554">
        <v>2011</v>
      </c>
      <c r="F166" s="66" t="s">
        <v>90</v>
      </c>
      <c r="G166" s="67" t="s">
        <v>91</v>
      </c>
      <c r="H166" s="68"/>
      <c r="I166" s="69"/>
      <c r="J166" s="69"/>
      <c r="K166" s="69"/>
      <c r="L166" s="69"/>
      <c r="M166" s="70"/>
      <c r="N166" s="71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spans="1:37" ht="11.25" customHeight="1" hidden="1">
      <c r="A167" s="514"/>
      <c r="B167" s="552"/>
      <c r="C167" s="522"/>
      <c r="D167" s="549"/>
      <c r="E167" s="475"/>
      <c r="F167" s="505">
        <v>0</v>
      </c>
      <c r="G167" s="73" t="s">
        <v>92</v>
      </c>
      <c r="H167" s="74"/>
      <c r="I167" s="75"/>
      <c r="J167" s="75"/>
      <c r="K167" s="75"/>
      <c r="L167" s="75"/>
      <c r="M167" s="76"/>
      <c r="N167" s="7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</row>
    <row r="168" spans="1:37" ht="12" customHeight="1" hidden="1">
      <c r="A168" s="514"/>
      <c r="B168" s="552"/>
      <c r="C168" s="522"/>
      <c r="D168" s="549"/>
      <c r="E168" s="475"/>
      <c r="F168" s="506"/>
      <c r="G168" s="73" t="s">
        <v>93</v>
      </c>
      <c r="H168" s="74"/>
      <c r="I168" s="75"/>
      <c r="J168" s="75"/>
      <c r="K168" s="75"/>
      <c r="L168" s="75"/>
      <c r="M168" s="76"/>
      <c r="N168" s="7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</row>
    <row r="169" spans="1:37" ht="12.75" customHeight="1" hidden="1">
      <c r="A169" s="514"/>
      <c r="B169" s="552"/>
      <c r="C169" s="522"/>
      <c r="D169" s="549"/>
      <c r="E169" s="555"/>
      <c r="F169" s="79" t="s">
        <v>94</v>
      </c>
      <c r="G169" s="73" t="s">
        <v>95</v>
      </c>
      <c r="H169" s="74"/>
      <c r="I169" s="75"/>
      <c r="J169" s="75"/>
      <c r="K169" s="75"/>
      <c r="L169" s="75"/>
      <c r="M169" s="76"/>
      <c r="N169" s="7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</row>
    <row r="170" spans="1:37" ht="12.75" customHeight="1" hidden="1">
      <c r="A170" s="514"/>
      <c r="B170" s="552"/>
      <c r="C170" s="522"/>
      <c r="D170" s="549"/>
      <c r="E170" s="474">
        <v>2017</v>
      </c>
      <c r="F170" s="505">
        <v>0</v>
      </c>
      <c r="G170" s="73" t="s">
        <v>96</v>
      </c>
      <c r="H170" s="74"/>
      <c r="I170" s="75"/>
      <c r="J170" s="75"/>
      <c r="K170" s="75"/>
      <c r="L170" s="75"/>
      <c r="M170" s="76"/>
      <c r="N170" s="7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</row>
    <row r="171" spans="1:37" ht="12.75" customHeight="1" hidden="1">
      <c r="A171" s="514"/>
      <c r="B171" s="552"/>
      <c r="C171" s="522"/>
      <c r="D171" s="549"/>
      <c r="E171" s="475"/>
      <c r="F171" s="506"/>
      <c r="G171" s="73" t="s">
        <v>97</v>
      </c>
      <c r="H171" s="74"/>
      <c r="I171" s="75"/>
      <c r="J171" s="75"/>
      <c r="K171" s="75"/>
      <c r="L171" s="75"/>
      <c r="M171" s="76"/>
      <c r="N171" s="7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</row>
    <row r="172" spans="1:37" ht="12.75" customHeight="1" hidden="1">
      <c r="A172" s="514"/>
      <c r="B172" s="552"/>
      <c r="C172" s="522"/>
      <c r="D172" s="549"/>
      <c r="E172" s="475"/>
      <c r="F172" s="79" t="s">
        <v>98</v>
      </c>
      <c r="G172" s="73" t="s">
        <v>16</v>
      </c>
      <c r="H172" s="80">
        <f aca="true" t="shared" si="56" ref="H172:AK172">H166+H168+H170</f>
        <v>0</v>
      </c>
      <c r="I172" s="81">
        <f t="shared" si="56"/>
        <v>0</v>
      </c>
      <c r="J172" s="81">
        <f t="shared" si="56"/>
        <v>0</v>
      </c>
      <c r="K172" s="81">
        <f t="shared" si="56"/>
        <v>0</v>
      </c>
      <c r="L172" s="81">
        <f t="shared" si="56"/>
        <v>0</v>
      </c>
      <c r="M172" s="82">
        <f t="shared" si="56"/>
        <v>0</v>
      </c>
      <c r="N172" s="83">
        <f t="shared" si="56"/>
        <v>0</v>
      </c>
      <c r="O172" s="81">
        <f t="shared" si="56"/>
        <v>0</v>
      </c>
      <c r="P172" s="81">
        <f t="shared" si="56"/>
        <v>0</v>
      </c>
      <c r="Q172" s="81">
        <f t="shared" si="56"/>
        <v>0</v>
      </c>
      <c r="R172" s="81">
        <f t="shared" si="56"/>
        <v>0</v>
      </c>
      <c r="S172" s="81">
        <f t="shared" si="56"/>
        <v>0</v>
      </c>
      <c r="T172" s="81">
        <f t="shared" si="56"/>
        <v>0</v>
      </c>
      <c r="U172" s="81">
        <f t="shared" si="56"/>
        <v>0</v>
      </c>
      <c r="V172" s="81">
        <f t="shared" si="56"/>
        <v>0</v>
      </c>
      <c r="W172" s="81">
        <f t="shared" si="56"/>
        <v>0</v>
      </c>
      <c r="X172" s="81">
        <f t="shared" si="56"/>
        <v>0</v>
      </c>
      <c r="Y172" s="81">
        <f t="shared" si="56"/>
        <v>0</v>
      </c>
      <c r="Z172" s="81">
        <f t="shared" si="56"/>
        <v>0</v>
      </c>
      <c r="AA172" s="81">
        <f t="shared" si="56"/>
        <v>0</v>
      </c>
      <c r="AB172" s="81">
        <f t="shared" si="56"/>
        <v>0</v>
      </c>
      <c r="AC172" s="81">
        <f t="shared" si="56"/>
        <v>0</v>
      </c>
      <c r="AD172" s="81">
        <f t="shared" si="56"/>
        <v>0</v>
      </c>
      <c r="AE172" s="81">
        <f t="shared" si="56"/>
        <v>0</v>
      </c>
      <c r="AF172" s="81">
        <f t="shared" si="56"/>
        <v>0</v>
      </c>
      <c r="AG172" s="81">
        <f t="shared" si="56"/>
        <v>0</v>
      </c>
      <c r="AH172" s="81">
        <f t="shared" si="56"/>
        <v>0</v>
      </c>
      <c r="AI172" s="81">
        <f t="shared" si="56"/>
        <v>0</v>
      </c>
      <c r="AJ172" s="81">
        <f t="shared" si="56"/>
        <v>0</v>
      </c>
      <c r="AK172" s="81">
        <f t="shared" si="56"/>
        <v>0</v>
      </c>
    </row>
    <row r="173" spans="1:37" ht="13.5" customHeight="1" hidden="1" thickBot="1">
      <c r="A173" s="569"/>
      <c r="B173" s="553"/>
      <c r="C173" s="523"/>
      <c r="D173" s="550"/>
      <c r="E173" s="476"/>
      <c r="F173" s="84">
        <v>0</v>
      </c>
      <c r="G173" s="85" t="s">
        <v>60</v>
      </c>
      <c r="H173" s="86">
        <f aca="true" t="shared" si="57" ref="H173:AK173">H167+H169+H171</f>
        <v>0</v>
      </c>
      <c r="I173" s="87">
        <f t="shared" si="57"/>
        <v>0</v>
      </c>
      <c r="J173" s="87">
        <f t="shared" si="57"/>
        <v>0</v>
      </c>
      <c r="K173" s="87">
        <f t="shared" si="57"/>
        <v>0</v>
      </c>
      <c r="L173" s="87">
        <f t="shared" si="57"/>
        <v>0</v>
      </c>
      <c r="M173" s="88">
        <f t="shared" si="57"/>
        <v>0</v>
      </c>
      <c r="N173" s="89">
        <f t="shared" si="57"/>
        <v>0</v>
      </c>
      <c r="O173" s="87">
        <f t="shared" si="57"/>
        <v>0</v>
      </c>
      <c r="P173" s="87">
        <f t="shared" si="57"/>
        <v>0</v>
      </c>
      <c r="Q173" s="87">
        <f t="shared" si="57"/>
        <v>0</v>
      </c>
      <c r="R173" s="87">
        <f t="shared" si="57"/>
        <v>0</v>
      </c>
      <c r="S173" s="87">
        <f t="shared" si="57"/>
        <v>0</v>
      </c>
      <c r="T173" s="87">
        <f t="shared" si="57"/>
        <v>0</v>
      </c>
      <c r="U173" s="87">
        <f t="shared" si="57"/>
        <v>0</v>
      </c>
      <c r="V173" s="87">
        <f t="shared" si="57"/>
        <v>0</v>
      </c>
      <c r="W173" s="87">
        <f t="shared" si="57"/>
        <v>0</v>
      </c>
      <c r="X173" s="87">
        <f t="shared" si="57"/>
        <v>0</v>
      </c>
      <c r="Y173" s="87">
        <f t="shared" si="57"/>
        <v>0</v>
      </c>
      <c r="Z173" s="87">
        <f t="shared" si="57"/>
        <v>0</v>
      </c>
      <c r="AA173" s="87">
        <f t="shared" si="57"/>
        <v>0</v>
      </c>
      <c r="AB173" s="87">
        <f t="shared" si="57"/>
        <v>0</v>
      </c>
      <c r="AC173" s="87">
        <f t="shared" si="57"/>
        <v>0</v>
      </c>
      <c r="AD173" s="87">
        <f t="shared" si="57"/>
        <v>0</v>
      </c>
      <c r="AE173" s="87">
        <f t="shared" si="57"/>
        <v>0</v>
      </c>
      <c r="AF173" s="87">
        <f t="shared" si="57"/>
        <v>0</v>
      </c>
      <c r="AG173" s="87">
        <f t="shared" si="57"/>
        <v>0</v>
      </c>
      <c r="AH173" s="87">
        <f t="shared" si="57"/>
        <v>0</v>
      </c>
      <c r="AI173" s="87">
        <f t="shared" si="57"/>
        <v>0</v>
      </c>
      <c r="AJ173" s="87">
        <f t="shared" si="57"/>
        <v>0</v>
      </c>
      <c r="AK173" s="87">
        <f t="shared" si="57"/>
        <v>0</v>
      </c>
    </row>
    <row r="174" spans="1:37" ht="12.75" customHeight="1" hidden="1">
      <c r="A174" s="513">
        <v>10</v>
      </c>
      <c r="B174" s="551" t="s">
        <v>124</v>
      </c>
      <c r="C174" s="521">
        <v>75495</v>
      </c>
      <c r="D174" s="548" t="s">
        <v>89</v>
      </c>
      <c r="E174" s="554">
        <v>2012</v>
      </c>
      <c r="F174" s="66" t="s">
        <v>90</v>
      </c>
      <c r="G174" s="67" t="s">
        <v>91</v>
      </c>
      <c r="H174" s="68"/>
      <c r="I174" s="69"/>
      <c r="J174" s="69"/>
      <c r="K174" s="69"/>
      <c r="L174" s="69"/>
      <c r="M174" s="70"/>
      <c r="N174" s="71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spans="1:37" ht="11.25" customHeight="1" hidden="1">
      <c r="A175" s="514"/>
      <c r="B175" s="552"/>
      <c r="C175" s="522"/>
      <c r="D175" s="549"/>
      <c r="E175" s="475"/>
      <c r="F175" s="505">
        <v>0</v>
      </c>
      <c r="G175" s="73" t="s">
        <v>92</v>
      </c>
      <c r="H175" s="74"/>
      <c r="I175" s="75"/>
      <c r="J175" s="75"/>
      <c r="K175" s="75"/>
      <c r="L175" s="75"/>
      <c r="M175" s="76"/>
      <c r="N175" s="7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</row>
    <row r="176" spans="1:37" ht="12" customHeight="1" hidden="1">
      <c r="A176" s="514"/>
      <c r="B176" s="552"/>
      <c r="C176" s="522"/>
      <c r="D176" s="549"/>
      <c r="E176" s="475"/>
      <c r="F176" s="506"/>
      <c r="G176" s="73" t="s">
        <v>93</v>
      </c>
      <c r="H176" s="74"/>
      <c r="I176" s="75"/>
      <c r="J176" s="75"/>
      <c r="K176" s="75"/>
      <c r="L176" s="75"/>
      <c r="M176" s="76"/>
      <c r="N176" s="7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</row>
    <row r="177" spans="1:37" ht="12.75" customHeight="1" hidden="1">
      <c r="A177" s="514"/>
      <c r="B177" s="552"/>
      <c r="C177" s="522"/>
      <c r="D177" s="549"/>
      <c r="E177" s="555"/>
      <c r="F177" s="79" t="s">
        <v>94</v>
      </c>
      <c r="G177" s="73" t="s">
        <v>95</v>
      </c>
      <c r="H177" s="74"/>
      <c r="I177" s="75"/>
      <c r="J177" s="75"/>
      <c r="K177" s="75"/>
      <c r="L177" s="75"/>
      <c r="M177" s="76"/>
      <c r="N177" s="7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37" ht="12.75" customHeight="1" hidden="1">
      <c r="A178" s="514"/>
      <c r="B178" s="552"/>
      <c r="C178" s="522"/>
      <c r="D178" s="549"/>
      <c r="E178" s="474">
        <v>2017</v>
      </c>
      <c r="F178" s="505">
        <v>0</v>
      </c>
      <c r="G178" s="73" t="s">
        <v>96</v>
      </c>
      <c r="H178" s="74"/>
      <c r="I178" s="75"/>
      <c r="J178" s="75"/>
      <c r="K178" s="75"/>
      <c r="L178" s="75"/>
      <c r="M178" s="76"/>
      <c r="N178" s="7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37" ht="12.75" customHeight="1" hidden="1">
      <c r="A179" s="514"/>
      <c r="B179" s="552"/>
      <c r="C179" s="522"/>
      <c r="D179" s="549"/>
      <c r="E179" s="475"/>
      <c r="F179" s="506"/>
      <c r="G179" s="73" t="s">
        <v>97</v>
      </c>
      <c r="H179" s="74"/>
      <c r="I179" s="75"/>
      <c r="J179" s="75"/>
      <c r="K179" s="75"/>
      <c r="L179" s="75"/>
      <c r="M179" s="76"/>
      <c r="N179" s="7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</row>
    <row r="180" spans="1:37" ht="12.75" customHeight="1" hidden="1">
      <c r="A180" s="514"/>
      <c r="B180" s="552"/>
      <c r="C180" s="522"/>
      <c r="D180" s="549"/>
      <c r="E180" s="475"/>
      <c r="F180" s="79" t="s">
        <v>98</v>
      </c>
      <c r="G180" s="73" t="s">
        <v>16</v>
      </c>
      <c r="H180" s="80">
        <f aca="true" t="shared" si="58" ref="H180:AK180">H174+H176+H178</f>
        <v>0</v>
      </c>
      <c r="I180" s="81">
        <f t="shared" si="58"/>
        <v>0</v>
      </c>
      <c r="J180" s="81">
        <f t="shared" si="58"/>
        <v>0</v>
      </c>
      <c r="K180" s="81">
        <f t="shared" si="58"/>
        <v>0</v>
      </c>
      <c r="L180" s="81">
        <f t="shared" si="58"/>
        <v>0</v>
      </c>
      <c r="M180" s="82">
        <f t="shared" si="58"/>
        <v>0</v>
      </c>
      <c r="N180" s="83">
        <f t="shared" si="58"/>
        <v>0</v>
      </c>
      <c r="O180" s="81">
        <f t="shared" si="58"/>
        <v>0</v>
      </c>
      <c r="P180" s="81">
        <f t="shared" si="58"/>
        <v>0</v>
      </c>
      <c r="Q180" s="81">
        <f t="shared" si="58"/>
        <v>0</v>
      </c>
      <c r="R180" s="81">
        <f t="shared" si="58"/>
        <v>0</v>
      </c>
      <c r="S180" s="81">
        <f t="shared" si="58"/>
        <v>0</v>
      </c>
      <c r="T180" s="81">
        <f t="shared" si="58"/>
        <v>0</v>
      </c>
      <c r="U180" s="81">
        <f t="shared" si="58"/>
        <v>0</v>
      </c>
      <c r="V180" s="81">
        <f t="shared" si="58"/>
        <v>0</v>
      </c>
      <c r="W180" s="81">
        <f t="shared" si="58"/>
        <v>0</v>
      </c>
      <c r="X180" s="81">
        <f t="shared" si="58"/>
        <v>0</v>
      </c>
      <c r="Y180" s="81">
        <f t="shared" si="58"/>
        <v>0</v>
      </c>
      <c r="Z180" s="81">
        <f t="shared" si="58"/>
        <v>0</v>
      </c>
      <c r="AA180" s="81">
        <f t="shared" si="58"/>
        <v>0</v>
      </c>
      <c r="AB180" s="81">
        <f t="shared" si="58"/>
        <v>0</v>
      </c>
      <c r="AC180" s="81">
        <f t="shared" si="58"/>
        <v>0</v>
      </c>
      <c r="AD180" s="81">
        <f t="shared" si="58"/>
        <v>0</v>
      </c>
      <c r="AE180" s="81">
        <f t="shared" si="58"/>
        <v>0</v>
      </c>
      <c r="AF180" s="81">
        <f t="shared" si="58"/>
        <v>0</v>
      </c>
      <c r="AG180" s="81">
        <f t="shared" si="58"/>
        <v>0</v>
      </c>
      <c r="AH180" s="81">
        <f t="shared" si="58"/>
        <v>0</v>
      </c>
      <c r="AI180" s="81">
        <f t="shared" si="58"/>
        <v>0</v>
      </c>
      <c r="AJ180" s="81">
        <f t="shared" si="58"/>
        <v>0</v>
      </c>
      <c r="AK180" s="81">
        <f t="shared" si="58"/>
        <v>0</v>
      </c>
    </row>
    <row r="181" spans="1:37" ht="13.5" customHeight="1" hidden="1" thickBot="1">
      <c r="A181" s="569"/>
      <c r="B181" s="553"/>
      <c r="C181" s="523"/>
      <c r="D181" s="550"/>
      <c r="E181" s="476"/>
      <c r="F181" s="84">
        <v>0</v>
      </c>
      <c r="G181" s="85" t="s">
        <v>60</v>
      </c>
      <c r="H181" s="86">
        <f aca="true" t="shared" si="59" ref="H181:AK181">H175+H177+H179</f>
        <v>0</v>
      </c>
      <c r="I181" s="87">
        <f t="shared" si="59"/>
        <v>0</v>
      </c>
      <c r="J181" s="87">
        <f t="shared" si="59"/>
        <v>0</v>
      </c>
      <c r="K181" s="87">
        <f t="shared" si="59"/>
        <v>0</v>
      </c>
      <c r="L181" s="87">
        <f t="shared" si="59"/>
        <v>0</v>
      </c>
      <c r="M181" s="88">
        <f t="shared" si="59"/>
        <v>0</v>
      </c>
      <c r="N181" s="89">
        <f t="shared" si="59"/>
        <v>0</v>
      </c>
      <c r="O181" s="87">
        <f t="shared" si="59"/>
        <v>0</v>
      </c>
      <c r="P181" s="87">
        <f t="shared" si="59"/>
        <v>0</v>
      </c>
      <c r="Q181" s="87">
        <f t="shared" si="59"/>
        <v>0</v>
      </c>
      <c r="R181" s="87">
        <f t="shared" si="59"/>
        <v>0</v>
      </c>
      <c r="S181" s="87">
        <f t="shared" si="59"/>
        <v>0</v>
      </c>
      <c r="T181" s="87">
        <f t="shared" si="59"/>
        <v>0</v>
      </c>
      <c r="U181" s="87">
        <f t="shared" si="59"/>
        <v>0</v>
      </c>
      <c r="V181" s="87">
        <f t="shared" si="59"/>
        <v>0</v>
      </c>
      <c r="W181" s="87">
        <f t="shared" si="59"/>
        <v>0</v>
      </c>
      <c r="X181" s="87">
        <f t="shared" si="59"/>
        <v>0</v>
      </c>
      <c r="Y181" s="87">
        <f t="shared" si="59"/>
        <v>0</v>
      </c>
      <c r="Z181" s="87">
        <f t="shared" si="59"/>
        <v>0</v>
      </c>
      <c r="AA181" s="87">
        <f t="shared" si="59"/>
        <v>0</v>
      </c>
      <c r="AB181" s="87">
        <f t="shared" si="59"/>
        <v>0</v>
      </c>
      <c r="AC181" s="87">
        <f t="shared" si="59"/>
        <v>0</v>
      </c>
      <c r="AD181" s="87">
        <f t="shared" si="59"/>
        <v>0</v>
      </c>
      <c r="AE181" s="87">
        <f t="shared" si="59"/>
        <v>0</v>
      </c>
      <c r="AF181" s="87">
        <f t="shared" si="59"/>
        <v>0</v>
      </c>
      <c r="AG181" s="87">
        <f t="shared" si="59"/>
        <v>0</v>
      </c>
      <c r="AH181" s="87">
        <f t="shared" si="59"/>
        <v>0</v>
      </c>
      <c r="AI181" s="87">
        <f t="shared" si="59"/>
        <v>0</v>
      </c>
      <c r="AJ181" s="87">
        <f t="shared" si="59"/>
        <v>0</v>
      </c>
      <c r="AK181" s="87">
        <f t="shared" si="59"/>
        <v>0</v>
      </c>
    </row>
    <row r="182" spans="1:37" ht="12.75" customHeight="1">
      <c r="A182" s="497">
        <v>18</v>
      </c>
      <c r="B182" s="518" t="s">
        <v>125</v>
      </c>
      <c r="C182" s="515">
        <v>80195</v>
      </c>
      <c r="D182" s="510" t="s">
        <v>108</v>
      </c>
      <c r="E182" s="495">
        <v>2012</v>
      </c>
      <c r="F182" s="51" t="s">
        <v>90</v>
      </c>
      <c r="G182" s="28" t="s">
        <v>91</v>
      </c>
      <c r="H182" s="29">
        <f>74999+74999+149998+74999</f>
        <v>374995</v>
      </c>
      <c r="I182" s="30">
        <v>74999</v>
      </c>
      <c r="J182" s="30">
        <v>74999</v>
      </c>
      <c r="K182" s="30">
        <v>74999</v>
      </c>
      <c r="L182" s="30">
        <f>H182+J182</f>
        <v>449994</v>
      </c>
      <c r="M182" s="31"/>
      <c r="N182" s="90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</row>
    <row r="183" spans="1:37" ht="12.75">
      <c r="A183" s="498"/>
      <c r="B183" s="519"/>
      <c r="C183" s="516"/>
      <c r="D183" s="511"/>
      <c r="E183" s="478"/>
      <c r="F183" s="472">
        <v>449994</v>
      </c>
      <c r="G183" s="34" t="s">
        <v>92</v>
      </c>
      <c r="H183" s="35"/>
      <c r="I183" s="36"/>
      <c r="J183" s="36"/>
      <c r="K183" s="36"/>
      <c r="L183" s="36"/>
      <c r="M183" s="37"/>
      <c r="N183" s="57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</row>
    <row r="184" spans="1:37" ht="12.75">
      <c r="A184" s="498"/>
      <c r="B184" s="519"/>
      <c r="C184" s="516"/>
      <c r="D184" s="511"/>
      <c r="E184" s="478"/>
      <c r="F184" s="473"/>
      <c r="G184" s="34" t="s">
        <v>93</v>
      </c>
      <c r="H184" s="35"/>
      <c r="I184" s="36"/>
      <c r="J184" s="36"/>
      <c r="K184" s="36"/>
      <c r="L184" s="36"/>
      <c r="M184" s="37"/>
      <c r="N184" s="57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</row>
    <row r="185" spans="1:37" ht="12.75">
      <c r="A185" s="498"/>
      <c r="B185" s="519"/>
      <c r="C185" s="516"/>
      <c r="D185" s="511"/>
      <c r="E185" s="496"/>
      <c r="F185" s="59" t="s">
        <v>94</v>
      </c>
      <c r="G185" s="34" t="s">
        <v>95</v>
      </c>
      <c r="H185" s="35"/>
      <c r="I185" s="36"/>
      <c r="J185" s="36"/>
      <c r="K185" s="36"/>
      <c r="L185" s="36"/>
      <c r="M185" s="37"/>
      <c r="N185" s="57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</row>
    <row r="186" spans="1:37" ht="12.75">
      <c r="A186" s="498"/>
      <c r="B186" s="519"/>
      <c r="C186" s="516"/>
      <c r="D186" s="511"/>
      <c r="E186" s="477">
        <v>2015</v>
      </c>
      <c r="F186" s="472">
        <v>0</v>
      </c>
      <c r="G186" s="34" t="s">
        <v>96</v>
      </c>
      <c r="H186" s="35"/>
      <c r="I186" s="36"/>
      <c r="J186" s="36"/>
      <c r="K186" s="36"/>
      <c r="L186" s="36"/>
      <c r="M186" s="37"/>
      <c r="N186" s="57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</row>
    <row r="187" spans="1:37" ht="12.75">
      <c r="A187" s="498"/>
      <c r="B187" s="519"/>
      <c r="C187" s="516"/>
      <c r="D187" s="511"/>
      <c r="E187" s="478"/>
      <c r="F187" s="473"/>
      <c r="G187" s="34" t="s">
        <v>97</v>
      </c>
      <c r="H187" s="35"/>
      <c r="I187" s="36"/>
      <c r="J187" s="36"/>
      <c r="K187" s="36"/>
      <c r="L187" s="36"/>
      <c r="M187" s="37"/>
      <c r="N187" s="57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</row>
    <row r="188" spans="1:37" ht="12.75">
      <c r="A188" s="498"/>
      <c r="B188" s="519"/>
      <c r="C188" s="516"/>
      <c r="D188" s="511"/>
      <c r="E188" s="478"/>
      <c r="F188" s="59" t="s">
        <v>98</v>
      </c>
      <c r="G188" s="34" t="s">
        <v>16</v>
      </c>
      <c r="H188" s="40">
        <f aca="true" t="shared" si="60" ref="H188:K189">H182+H184+H186</f>
        <v>374995</v>
      </c>
      <c r="I188" s="41">
        <f t="shared" si="60"/>
        <v>74999</v>
      </c>
      <c r="J188" s="41">
        <f t="shared" si="60"/>
        <v>74999</v>
      </c>
      <c r="K188" s="41">
        <f t="shared" si="60"/>
        <v>74999</v>
      </c>
      <c r="L188" s="41">
        <f>H188+J188</f>
        <v>449994</v>
      </c>
      <c r="M188" s="42">
        <f>L188/F183</f>
        <v>1</v>
      </c>
      <c r="N188" s="60">
        <f aca="true" t="shared" si="61" ref="N188:AK188">N182+N184+N186</f>
        <v>0</v>
      </c>
      <c r="O188" s="41">
        <f t="shared" si="61"/>
        <v>0</v>
      </c>
      <c r="P188" s="41">
        <f t="shared" si="61"/>
        <v>0</v>
      </c>
      <c r="Q188" s="41">
        <f t="shared" si="61"/>
        <v>0</v>
      </c>
      <c r="R188" s="41">
        <f t="shared" si="61"/>
        <v>0</v>
      </c>
      <c r="S188" s="41">
        <f t="shared" si="61"/>
        <v>0</v>
      </c>
      <c r="T188" s="41">
        <f t="shared" si="61"/>
        <v>0</v>
      </c>
      <c r="U188" s="41">
        <f t="shared" si="61"/>
        <v>0</v>
      </c>
      <c r="V188" s="41">
        <f t="shared" si="61"/>
        <v>0</v>
      </c>
      <c r="W188" s="41">
        <f t="shared" si="61"/>
        <v>0</v>
      </c>
      <c r="X188" s="41">
        <f t="shared" si="61"/>
        <v>0</v>
      </c>
      <c r="Y188" s="41">
        <f t="shared" si="61"/>
        <v>0</v>
      </c>
      <c r="Z188" s="41">
        <f t="shared" si="61"/>
        <v>0</v>
      </c>
      <c r="AA188" s="41">
        <f t="shared" si="61"/>
        <v>0</v>
      </c>
      <c r="AB188" s="41">
        <f t="shared" si="61"/>
        <v>0</v>
      </c>
      <c r="AC188" s="41">
        <f t="shared" si="61"/>
        <v>0</v>
      </c>
      <c r="AD188" s="41">
        <f t="shared" si="61"/>
        <v>0</v>
      </c>
      <c r="AE188" s="41">
        <f t="shared" si="61"/>
        <v>0</v>
      </c>
      <c r="AF188" s="41">
        <f t="shared" si="61"/>
        <v>0</v>
      </c>
      <c r="AG188" s="41">
        <f t="shared" si="61"/>
        <v>0</v>
      </c>
      <c r="AH188" s="41">
        <f t="shared" si="61"/>
        <v>0</v>
      </c>
      <c r="AI188" s="41">
        <f t="shared" si="61"/>
        <v>0</v>
      </c>
      <c r="AJ188" s="41">
        <f t="shared" si="61"/>
        <v>0</v>
      </c>
      <c r="AK188" s="41">
        <f t="shared" si="61"/>
        <v>0</v>
      </c>
    </row>
    <row r="189" spans="1:37" ht="13.5" thickBot="1">
      <c r="A189" s="498"/>
      <c r="B189" s="520"/>
      <c r="C189" s="517"/>
      <c r="D189" s="512"/>
      <c r="E189" s="479"/>
      <c r="F189" s="61">
        <v>449994</v>
      </c>
      <c r="G189" s="46" t="s">
        <v>60</v>
      </c>
      <c r="H189" s="47">
        <f t="shared" si="60"/>
        <v>0</v>
      </c>
      <c r="I189" s="48">
        <f t="shared" si="60"/>
        <v>0</v>
      </c>
      <c r="J189" s="48">
        <f t="shared" si="60"/>
        <v>0</v>
      </c>
      <c r="K189" s="48">
        <f t="shared" si="60"/>
        <v>0</v>
      </c>
      <c r="L189" s="48">
        <f>H189+J189</f>
        <v>0</v>
      </c>
      <c r="M189" s="50">
        <f>M183+M185+M187</f>
        <v>0</v>
      </c>
      <c r="N189" s="62">
        <f aca="true" t="shared" si="62" ref="N189:AK189">N183+N185+N187</f>
        <v>0</v>
      </c>
      <c r="O189" s="48">
        <f t="shared" si="62"/>
        <v>0</v>
      </c>
      <c r="P189" s="48">
        <f t="shared" si="62"/>
        <v>0</v>
      </c>
      <c r="Q189" s="48">
        <f t="shared" si="62"/>
        <v>0</v>
      </c>
      <c r="R189" s="48">
        <f t="shared" si="62"/>
        <v>0</v>
      </c>
      <c r="S189" s="48">
        <f t="shared" si="62"/>
        <v>0</v>
      </c>
      <c r="T189" s="48">
        <f t="shared" si="62"/>
        <v>0</v>
      </c>
      <c r="U189" s="48">
        <f t="shared" si="62"/>
        <v>0</v>
      </c>
      <c r="V189" s="48">
        <f t="shared" si="62"/>
        <v>0</v>
      </c>
      <c r="W189" s="48">
        <f t="shared" si="62"/>
        <v>0</v>
      </c>
      <c r="X189" s="48">
        <f t="shared" si="62"/>
        <v>0</v>
      </c>
      <c r="Y189" s="48">
        <f t="shared" si="62"/>
        <v>0</v>
      </c>
      <c r="Z189" s="48">
        <f t="shared" si="62"/>
        <v>0</v>
      </c>
      <c r="AA189" s="48">
        <f t="shared" si="62"/>
        <v>0</v>
      </c>
      <c r="AB189" s="48">
        <f t="shared" si="62"/>
        <v>0</v>
      </c>
      <c r="AC189" s="48">
        <f t="shared" si="62"/>
        <v>0</v>
      </c>
      <c r="AD189" s="48">
        <f t="shared" si="62"/>
        <v>0</v>
      </c>
      <c r="AE189" s="48">
        <f t="shared" si="62"/>
        <v>0</v>
      </c>
      <c r="AF189" s="48">
        <f t="shared" si="62"/>
        <v>0</v>
      </c>
      <c r="AG189" s="48">
        <f t="shared" si="62"/>
        <v>0</v>
      </c>
      <c r="AH189" s="48">
        <f t="shared" si="62"/>
        <v>0</v>
      </c>
      <c r="AI189" s="48">
        <f t="shared" si="62"/>
        <v>0</v>
      </c>
      <c r="AJ189" s="48">
        <f t="shared" si="62"/>
        <v>0</v>
      </c>
      <c r="AK189" s="48">
        <f t="shared" si="62"/>
        <v>0</v>
      </c>
    </row>
    <row r="190" spans="1:37" ht="12.75" customHeight="1">
      <c r="A190" s="497">
        <v>19</v>
      </c>
      <c r="B190" s="518" t="s">
        <v>126</v>
      </c>
      <c r="C190" s="515">
        <v>80195</v>
      </c>
      <c r="D190" s="510" t="s">
        <v>108</v>
      </c>
      <c r="E190" s="495">
        <v>2015</v>
      </c>
      <c r="F190" s="51" t="s">
        <v>90</v>
      </c>
      <c r="G190" s="28" t="s">
        <v>91</v>
      </c>
      <c r="H190" s="29"/>
      <c r="I190" s="30">
        <v>75000</v>
      </c>
      <c r="J190" s="30">
        <v>0</v>
      </c>
      <c r="K190" s="30">
        <v>0</v>
      </c>
      <c r="L190" s="30">
        <f>H190+J190</f>
        <v>0</v>
      </c>
      <c r="M190" s="31"/>
      <c r="N190" s="90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</row>
    <row r="191" spans="1:37" ht="12.75">
      <c r="A191" s="498"/>
      <c r="B191" s="519"/>
      <c r="C191" s="516"/>
      <c r="D191" s="511"/>
      <c r="E191" s="478"/>
      <c r="F191" s="472">
        <v>450000</v>
      </c>
      <c r="G191" s="34" t="s">
        <v>92</v>
      </c>
      <c r="H191" s="35"/>
      <c r="I191" s="36"/>
      <c r="J191" s="36"/>
      <c r="K191" s="36"/>
      <c r="L191" s="36"/>
      <c r="M191" s="37"/>
      <c r="N191" s="57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</row>
    <row r="192" spans="1:37" ht="12.75">
      <c r="A192" s="498"/>
      <c r="B192" s="519"/>
      <c r="C192" s="516"/>
      <c r="D192" s="511"/>
      <c r="E192" s="478"/>
      <c r="F192" s="473"/>
      <c r="G192" s="34" t="s">
        <v>93</v>
      </c>
      <c r="H192" s="35"/>
      <c r="I192" s="36"/>
      <c r="J192" s="36"/>
      <c r="K192" s="36"/>
      <c r="L192" s="36"/>
      <c r="M192" s="37"/>
      <c r="N192" s="57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</row>
    <row r="193" spans="1:37" ht="12.75">
      <c r="A193" s="498"/>
      <c r="B193" s="519"/>
      <c r="C193" s="516"/>
      <c r="D193" s="511"/>
      <c r="E193" s="496"/>
      <c r="F193" s="59" t="s">
        <v>94</v>
      </c>
      <c r="G193" s="34" t="s">
        <v>95</v>
      </c>
      <c r="H193" s="35"/>
      <c r="I193" s="36"/>
      <c r="J193" s="36"/>
      <c r="K193" s="36"/>
      <c r="L193" s="36"/>
      <c r="M193" s="37"/>
      <c r="N193" s="57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</row>
    <row r="194" spans="1:37" ht="12.75">
      <c r="A194" s="498"/>
      <c r="B194" s="519"/>
      <c r="C194" s="516"/>
      <c r="D194" s="511"/>
      <c r="E194" s="477">
        <v>2018</v>
      </c>
      <c r="F194" s="472">
        <v>0</v>
      </c>
      <c r="G194" s="34" t="s">
        <v>96</v>
      </c>
      <c r="H194" s="35"/>
      <c r="I194" s="36"/>
      <c r="J194" s="36"/>
      <c r="K194" s="36"/>
      <c r="L194" s="36"/>
      <c r="M194" s="37"/>
      <c r="N194" s="57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</row>
    <row r="195" spans="1:37" ht="12.75">
      <c r="A195" s="498"/>
      <c r="B195" s="519"/>
      <c r="C195" s="516"/>
      <c r="D195" s="511"/>
      <c r="E195" s="478"/>
      <c r="F195" s="473"/>
      <c r="G195" s="34" t="s">
        <v>97</v>
      </c>
      <c r="H195" s="35"/>
      <c r="I195" s="36"/>
      <c r="J195" s="36"/>
      <c r="K195" s="36"/>
      <c r="L195" s="36"/>
      <c r="M195" s="37"/>
      <c r="N195" s="57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</row>
    <row r="196" spans="1:37" ht="12.75">
      <c r="A196" s="498"/>
      <c r="B196" s="519"/>
      <c r="C196" s="516"/>
      <c r="D196" s="511"/>
      <c r="E196" s="478"/>
      <c r="F196" s="59" t="s">
        <v>98</v>
      </c>
      <c r="G196" s="34" t="s">
        <v>16</v>
      </c>
      <c r="H196" s="40">
        <f aca="true" t="shared" si="63" ref="H196:K197">H190+H192+H194</f>
        <v>0</v>
      </c>
      <c r="I196" s="41">
        <f t="shared" si="63"/>
        <v>75000</v>
      </c>
      <c r="J196" s="41">
        <f t="shared" si="63"/>
        <v>0</v>
      </c>
      <c r="K196" s="41">
        <f t="shared" si="63"/>
        <v>0</v>
      </c>
      <c r="L196" s="41">
        <f>H196+J196</f>
        <v>0</v>
      </c>
      <c r="M196" s="42">
        <f>L196/F191</f>
        <v>0</v>
      </c>
      <c r="N196" s="60">
        <f aca="true" t="shared" si="64" ref="N196:AK196">N190+N192+N194</f>
        <v>0</v>
      </c>
      <c r="O196" s="41">
        <f t="shared" si="64"/>
        <v>0</v>
      </c>
      <c r="P196" s="41">
        <f t="shared" si="64"/>
        <v>0</v>
      </c>
      <c r="Q196" s="41">
        <f t="shared" si="64"/>
        <v>0</v>
      </c>
      <c r="R196" s="41">
        <f t="shared" si="64"/>
        <v>0</v>
      </c>
      <c r="S196" s="41">
        <f t="shared" si="64"/>
        <v>0</v>
      </c>
      <c r="T196" s="41">
        <f t="shared" si="64"/>
        <v>0</v>
      </c>
      <c r="U196" s="41">
        <f t="shared" si="64"/>
        <v>0</v>
      </c>
      <c r="V196" s="41">
        <f t="shared" si="64"/>
        <v>0</v>
      </c>
      <c r="W196" s="41">
        <f t="shared" si="64"/>
        <v>0</v>
      </c>
      <c r="X196" s="41">
        <f t="shared" si="64"/>
        <v>0</v>
      </c>
      <c r="Y196" s="41">
        <f t="shared" si="64"/>
        <v>0</v>
      </c>
      <c r="Z196" s="41">
        <f t="shared" si="64"/>
        <v>0</v>
      </c>
      <c r="AA196" s="41">
        <f t="shared" si="64"/>
        <v>0</v>
      </c>
      <c r="AB196" s="41">
        <f t="shared" si="64"/>
        <v>0</v>
      </c>
      <c r="AC196" s="41">
        <f t="shared" si="64"/>
        <v>0</v>
      </c>
      <c r="AD196" s="41">
        <f t="shared" si="64"/>
        <v>0</v>
      </c>
      <c r="AE196" s="41">
        <f t="shared" si="64"/>
        <v>0</v>
      </c>
      <c r="AF196" s="41">
        <f t="shared" si="64"/>
        <v>0</v>
      </c>
      <c r="AG196" s="41">
        <f t="shared" si="64"/>
        <v>0</v>
      </c>
      <c r="AH196" s="41">
        <f t="shared" si="64"/>
        <v>0</v>
      </c>
      <c r="AI196" s="41">
        <f t="shared" si="64"/>
        <v>0</v>
      </c>
      <c r="AJ196" s="41">
        <f t="shared" si="64"/>
        <v>0</v>
      </c>
      <c r="AK196" s="41">
        <f t="shared" si="64"/>
        <v>0</v>
      </c>
    </row>
    <row r="197" spans="1:37" ht="13.5" thickBot="1">
      <c r="A197" s="498"/>
      <c r="B197" s="520"/>
      <c r="C197" s="517"/>
      <c r="D197" s="512"/>
      <c r="E197" s="479"/>
      <c r="F197" s="61">
        <v>450000</v>
      </c>
      <c r="G197" s="46" t="s">
        <v>60</v>
      </c>
      <c r="H197" s="47">
        <f t="shared" si="63"/>
        <v>0</v>
      </c>
      <c r="I197" s="48">
        <f t="shared" si="63"/>
        <v>0</v>
      </c>
      <c r="J197" s="48">
        <f t="shared" si="63"/>
        <v>0</v>
      </c>
      <c r="K197" s="48">
        <f t="shared" si="63"/>
        <v>0</v>
      </c>
      <c r="L197" s="48">
        <f>H197+J197</f>
        <v>0</v>
      </c>
      <c r="M197" s="50">
        <f>M191+M193+M195</f>
        <v>0</v>
      </c>
      <c r="N197" s="62">
        <f aca="true" t="shared" si="65" ref="N197:AK197">N191+N193+N195</f>
        <v>0</v>
      </c>
      <c r="O197" s="48">
        <f t="shared" si="65"/>
        <v>0</v>
      </c>
      <c r="P197" s="48">
        <f t="shared" si="65"/>
        <v>0</v>
      </c>
      <c r="Q197" s="48">
        <f t="shared" si="65"/>
        <v>0</v>
      </c>
      <c r="R197" s="48">
        <f t="shared" si="65"/>
        <v>0</v>
      </c>
      <c r="S197" s="48">
        <f t="shared" si="65"/>
        <v>0</v>
      </c>
      <c r="T197" s="48">
        <f t="shared" si="65"/>
        <v>0</v>
      </c>
      <c r="U197" s="48">
        <f t="shared" si="65"/>
        <v>0</v>
      </c>
      <c r="V197" s="48">
        <f t="shared" si="65"/>
        <v>0</v>
      </c>
      <c r="W197" s="48">
        <f t="shared" si="65"/>
        <v>0</v>
      </c>
      <c r="X197" s="48">
        <f t="shared" si="65"/>
        <v>0</v>
      </c>
      <c r="Y197" s="48">
        <f t="shared" si="65"/>
        <v>0</v>
      </c>
      <c r="Z197" s="48">
        <f t="shared" si="65"/>
        <v>0</v>
      </c>
      <c r="AA197" s="48">
        <f t="shared" si="65"/>
        <v>0</v>
      </c>
      <c r="AB197" s="48">
        <f t="shared" si="65"/>
        <v>0</v>
      </c>
      <c r="AC197" s="48">
        <f t="shared" si="65"/>
        <v>0</v>
      </c>
      <c r="AD197" s="48">
        <f t="shared" si="65"/>
        <v>0</v>
      </c>
      <c r="AE197" s="48">
        <f t="shared" si="65"/>
        <v>0</v>
      </c>
      <c r="AF197" s="48">
        <f t="shared" si="65"/>
        <v>0</v>
      </c>
      <c r="AG197" s="48">
        <f t="shared" si="65"/>
        <v>0</v>
      </c>
      <c r="AH197" s="48">
        <f t="shared" si="65"/>
        <v>0</v>
      </c>
      <c r="AI197" s="48">
        <f t="shared" si="65"/>
        <v>0</v>
      </c>
      <c r="AJ197" s="48">
        <f t="shared" si="65"/>
        <v>0</v>
      </c>
      <c r="AK197" s="48">
        <f t="shared" si="65"/>
        <v>0</v>
      </c>
    </row>
    <row r="198" spans="1:37" ht="12.75" customHeight="1">
      <c r="A198" s="497">
        <v>20</v>
      </c>
      <c r="B198" s="518" t="s">
        <v>127</v>
      </c>
      <c r="C198" s="515">
        <v>80195</v>
      </c>
      <c r="D198" s="510" t="s">
        <v>89</v>
      </c>
      <c r="E198" s="495">
        <v>2014</v>
      </c>
      <c r="F198" s="51" t="s">
        <v>90</v>
      </c>
      <c r="G198" s="52" t="s">
        <v>91</v>
      </c>
      <c r="H198" s="53">
        <v>7200</v>
      </c>
      <c r="I198" s="54">
        <v>14400</v>
      </c>
      <c r="J198" s="54">
        <v>14400</v>
      </c>
      <c r="K198" s="54">
        <v>14400</v>
      </c>
      <c r="L198" s="54">
        <f>H198+J198</f>
        <v>21600</v>
      </c>
      <c r="M198" s="33"/>
      <c r="N198" s="55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</row>
    <row r="199" spans="1:37" ht="11.25" customHeight="1">
      <c r="A199" s="498"/>
      <c r="B199" s="519"/>
      <c r="C199" s="516"/>
      <c r="D199" s="511"/>
      <c r="E199" s="478"/>
      <c r="F199" s="472">
        <v>28800</v>
      </c>
      <c r="G199" s="34" t="s">
        <v>92</v>
      </c>
      <c r="H199" s="35"/>
      <c r="I199" s="36"/>
      <c r="J199" s="36"/>
      <c r="K199" s="36"/>
      <c r="L199" s="36"/>
      <c r="M199" s="37"/>
      <c r="N199" s="57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</row>
    <row r="200" spans="1:37" ht="11.25" customHeight="1">
      <c r="A200" s="498"/>
      <c r="B200" s="519"/>
      <c r="C200" s="516"/>
      <c r="D200" s="511"/>
      <c r="E200" s="478"/>
      <c r="F200" s="473"/>
      <c r="G200" s="34" t="s">
        <v>93</v>
      </c>
      <c r="H200" s="35"/>
      <c r="I200" s="36"/>
      <c r="J200" s="36"/>
      <c r="K200" s="36"/>
      <c r="L200" s="36"/>
      <c r="M200" s="37"/>
      <c r="N200" s="57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</row>
    <row r="201" spans="1:37" ht="12.75">
      <c r="A201" s="498"/>
      <c r="B201" s="519"/>
      <c r="C201" s="516"/>
      <c r="D201" s="511"/>
      <c r="E201" s="496"/>
      <c r="F201" s="59" t="s">
        <v>94</v>
      </c>
      <c r="G201" s="34" t="s">
        <v>95</v>
      </c>
      <c r="H201" s="35"/>
      <c r="I201" s="36"/>
      <c r="J201" s="36"/>
      <c r="K201" s="36"/>
      <c r="L201" s="36"/>
      <c r="M201" s="37"/>
      <c r="N201" s="57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</row>
    <row r="202" spans="1:37" ht="10.5" customHeight="1">
      <c r="A202" s="498"/>
      <c r="B202" s="519"/>
      <c r="C202" s="516"/>
      <c r="D202" s="511"/>
      <c r="E202" s="477">
        <v>2016</v>
      </c>
      <c r="F202" s="472">
        <v>0</v>
      </c>
      <c r="G202" s="34" t="s">
        <v>96</v>
      </c>
      <c r="H202" s="35"/>
      <c r="I202" s="36"/>
      <c r="J202" s="36"/>
      <c r="K202" s="36"/>
      <c r="L202" s="36"/>
      <c r="M202" s="37"/>
      <c r="N202" s="57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</row>
    <row r="203" spans="1:37" ht="9.75" customHeight="1">
      <c r="A203" s="498"/>
      <c r="B203" s="519"/>
      <c r="C203" s="516"/>
      <c r="D203" s="511"/>
      <c r="E203" s="478"/>
      <c r="F203" s="473"/>
      <c r="G203" s="34" t="s">
        <v>97</v>
      </c>
      <c r="H203" s="35"/>
      <c r="I203" s="36"/>
      <c r="J203" s="36"/>
      <c r="K203" s="36"/>
      <c r="L203" s="36"/>
      <c r="M203" s="37"/>
      <c r="N203" s="57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</row>
    <row r="204" spans="1:37" ht="12.75">
      <c r="A204" s="498"/>
      <c r="B204" s="519"/>
      <c r="C204" s="516"/>
      <c r="D204" s="511"/>
      <c r="E204" s="478"/>
      <c r="F204" s="59" t="s">
        <v>98</v>
      </c>
      <c r="G204" s="34" t="s">
        <v>16</v>
      </c>
      <c r="H204" s="40">
        <f aca="true" t="shared" si="66" ref="H204:K205">H198+H200+H202</f>
        <v>7200</v>
      </c>
      <c r="I204" s="41">
        <f t="shared" si="66"/>
        <v>14400</v>
      </c>
      <c r="J204" s="41">
        <f t="shared" si="66"/>
        <v>14400</v>
      </c>
      <c r="K204" s="41">
        <f t="shared" si="66"/>
        <v>14400</v>
      </c>
      <c r="L204" s="41">
        <f>H204+J204</f>
        <v>21600</v>
      </c>
      <c r="M204" s="42">
        <f>L204/F199</f>
        <v>0.75</v>
      </c>
      <c r="N204" s="60">
        <f aca="true" t="shared" si="67" ref="N204:AK204">N198+N200+N202</f>
        <v>0</v>
      </c>
      <c r="O204" s="41">
        <f t="shared" si="67"/>
        <v>0</v>
      </c>
      <c r="P204" s="41">
        <f t="shared" si="67"/>
        <v>0</v>
      </c>
      <c r="Q204" s="41">
        <f t="shared" si="67"/>
        <v>0</v>
      </c>
      <c r="R204" s="41">
        <f t="shared" si="67"/>
        <v>0</v>
      </c>
      <c r="S204" s="41">
        <f t="shared" si="67"/>
        <v>0</v>
      </c>
      <c r="T204" s="41">
        <f t="shared" si="67"/>
        <v>0</v>
      </c>
      <c r="U204" s="41">
        <f t="shared" si="67"/>
        <v>0</v>
      </c>
      <c r="V204" s="41">
        <f t="shared" si="67"/>
        <v>0</v>
      </c>
      <c r="W204" s="41">
        <f t="shared" si="67"/>
        <v>0</v>
      </c>
      <c r="X204" s="41">
        <f t="shared" si="67"/>
        <v>0</v>
      </c>
      <c r="Y204" s="41">
        <f t="shared" si="67"/>
        <v>0</v>
      </c>
      <c r="Z204" s="41">
        <f t="shared" si="67"/>
        <v>0</v>
      </c>
      <c r="AA204" s="41">
        <f t="shared" si="67"/>
        <v>0</v>
      </c>
      <c r="AB204" s="41">
        <f t="shared" si="67"/>
        <v>0</v>
      </c>
      <c r="AC204" s="41">
        <f t="shared" si="67"/>
        <v>0</v>
      </c>
      <c r="AD204" s="41">
        <f t="shared" si="67"/>
        <v>0</v>
      </c>
      <c r="AE204" s="41">
        <f t="shared" si="67"/>
        <v>0</v>
      </c>
      <c r="AF204" s="41">
        <f t="shared" si="67"/>
        <v>0</v>
      </c>
      <c r="AG204" s="41">
        <f t="shared" si="67"/>
        <v>0</v>
      </c>
      <c r="AH204" s="41">
        <f t="shared" si="67"/>
        <v>0</v>
      </c>
      <c r="AI204" s="41">
        <f t="shared" si="67"/>
        <v>0</v>
      </c>
      <c r="AJ204" s="41">
        <f t="shared" si="67"/>
        <v>0</v>
      </c>
      <c r="AK204" s="41">
        <f t="shared" si="67"/>
        <v>0</v>
      </c>
    </row>
    <row r="205" spans="1:37" ht="13.5" thickBot="1">
      <c r="A205" s="498"/>
      <c r="B205" s="520"/>
      <c r="C205" s="517"/>
      <c r="D205" s="512"/>
      <c r="E205" s="479"/>
      <c r="F205" s="61">
        <v>28800</v>
      </c>
      <c r="G205" s="46" t="s">
        <v>60</v>
      </c>
      <c r="H205" s="47">
        <f t="shared" si="66"/>
        <v>0</v>
      </c>
      <c r="I205" s="48">
        <f t="shared" si="66"/>
        <v>0</v>
      </c>
      <c r="J205" s="48">
        <f t="shared" si="66"/>
        <v>0</v>
      </c>
      <c r="K205" s="48">
        <f t="shared" si="66"/>
        <v>0</v>
      </c>
      <c r="L205" s="48">
        <f>H205+J205</f>
        <v>0</v>
      </c>
      <c r="M205" s="50">
        <f>M199+M201+M203</f>
        <v>0</v>
      </c>
      <c r="N205" s="62">
        <f aca="true" t="shared" si="68" ref="N205:AK205">N199+N201+N203</f>
        <v>0</v>
      </c>
      <c r="O205" s="48">
        <f t="shared" si="68"/>
        <v>0</v>
      </c>
      <c r="P205" s="48">
        <f t="shared" si="68"/>
        <v>0</v>
      </c>
      <c r="Q205" s="48">
        <f t="shared" si="68"/>
        <v>0</v>
      </c>
      <c r="R205" s="48">
        <f t="shared" si="68"/>
        <v>0</v>
      </c>
      <c r="S205" s="48">
        <f t="shared" si="68"/>
        <v>0</v>
      </c>
      <c r="T205" s="48">
        <f t="shared" si="68"/>
        <v>0</v>
      </c>
      <c r="U205" s="48">
        <f t="shared" si="68"/>
        <v>0</v>
      </c>
      <c r="V205" s="48">
        <f t="shared" si="68"/>
        <v>0</v>
      </c>
      <c r="W205" s="48">
        <f t="shared" si="68"/>
        <v>0</v>
      </c>
      <c r="X205" s="48">
        <f t="shared" si="68"/>
        <v>0</v>
      </c>
      <c r="Y205" s="48">
        <f t="shared" si="68"/>
        <v>0</v>
      </c>
      <c r="Z205" s="48">
        <f t="shared" si="68"/>
        <v>0</v>
      </c>
      <c r="AA205" s="48">
        <f t="shared" si="68"/>
        <v>0</v>
      </c>
      <c r="AB205" s="48">
        <f t="shared" si="68"/>
        <v>0</v>
      </c>
      <c r="AC205" s="48">
        <f t="shared" si="68"/>
        <v>0</v>
      </c>
      <c r="AD205" s="48">
        <f t="shared" si="68"/>
        <v>0</v>
      </c>
      <c r="AE205" s="48">
        <f t="shared" si="68"/>
        <v>0</v>
      </c>
      <c r="AF205" s="48">
        <f t="shared" si="68"/>
        <v>0</v>
      </c>
      <c r="AG205" s="48">
        <f t="shared" si="68"/>
        <v>0</v>
      </c>
      <c r="AH205" s="48">
        <f t="shared" si="68"/>
        <v>0</v>
      </c>
      <c r="AI205" s="48">
        <f t="shared" si="68"/>
        <v>0</v>
      </c>
      <c r="AJ205" s="48">
        <f t="shared" si="68"/>
        <v>0</v>
      </c>
      <c r="AK205" s="48">
        <f t="shared" si="68"/>
        <v>0</v>
      </c>
    </row>
    <row r="206" spans="1:37" ht="12.75" customHeight="1">
      <c r="A206" s="497">
        <v>21</v>
      </c>
      <c r="B206" s="518" t="s">
        <v>128</v>
      </c>
      <c r="C206" s="510">
        <v>80195</v>
      </c>
      <c r="D206" s="510" t="s">
        <v>89</v>
      </c>
      <c r="E206" s="495">
        <v>2013</v>
      </c>
      <c r="F206" s="51" t="s">
        <v>90</v>
      </c>
      <c r="G206" s="52" t="s">
        <v>91</v>
      </c>
      <c r="H206" s="53">
        <f>30000+90000</f>
        <v>120000</v>
      </c>
      <c r="I206" s="54">
        <v>80000</v>
      </c>
      <c r="J206" s="54">
        <v>80000</v>
      </c>
      <c r="K206" s="54">
        <f>I206</f>
        <v>80000</v>
      </c>
      <c r="L206" s="54">
        <f>H206+J206</f>
        <v>200000</v>
      </c>
      <c r="M206" s="33"/>
      <c r="N206" s="55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</row>
    <row r="207" spans="1:37" ht="12.75">
      <c r="A207" s="498"/>
      <c r="B207" s="519"/>
      <c r="C207" s="511"/>
      <c r="D207" s="511"/>
      <c r="E207" s="478"/>
      <c r="F207" s="472">
        <v>200000</v>
      </c>
      <c r="G207" s="34" t="s">
        <v>92</v>
      </c>
      <c r="H207" s="35"/>
      <c r="I207" s="36"/>
      <c r="J207" s="36"/>
      <c r="K207" s="36"/>
      <c r="L207" s="36"/>
      <c r="M207" s="37"/>
      <c r="N207" s="57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</row>
    <row r="208" spans="1:37" ht="12.75">
      <c r="A208" s="498"/>
      <c r="B208" s="519"/>
      <c r="C208" s="511"/>
      <c r="D208" s="511"/>
      <c r="E208" s="478"/>
      <c r="F208" s="473"/>
      <c r="G208" s="34" t="s">
        <v>93</v>
      </c>
      <c r="H208" s="35"/>
      <c r="I208" s="36"/>
      <c r="J208" s="36"/>
      <c r="K208" s="36"/>
      <c r="L208" s="36"/>
      <c r="M208" s="37"/>
      <c r="N208" s="57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</row>
    <row r="209" spans="1:37" ht="12.75">
      <c r="A209" s="498"/>
      <c r="B209" s="519"/>
      <c r="C209" s="511"/>
      <c r="D209" s="511"/>
      <c r="E209" s="496"/>
      <c r="F209" s="59" t="s">
        <v>94</v>
      </c>
      <c r="G209" s="34" t="s">
        <v>95</v>
      </c>
      <c r="H209" s="35"/>
      <c r="I209" s="36"/>
      <c r="J209" s="36"/>
      <c r="K209" s="36"/>
      <c r="L209" s="36"/>
      <c r="M209" s="37"/>
      <c r="N209" s="57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</row>
    <row r="210" spans="1:37" ht="9.75" customHeight="1">
      <c r="A210" s="498"/>
      <c r="B210" s="519"/>
      <c r="C210" s="511"/>
      <c r="D210" s="511"/>
      <c r="E210" s="477">
        <v>2015</v>
      </c>
      <c r="F210" s="472">
        <v>0</v>
      </c>
      <c r="G210" s="34" t="s">
        <v>96</v>
      </c>
      <c r="H210" s="35"/>
      <c r="I210" s="36"/>
      <c r="J210" s="36"/>
      <c r="K210" s="36"/>
      <c r="L210" s="36"/>
      <c r="M210" s="37"/>
      <c r="N210" s="57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</row>
    <row r="211" spans="1:37" ht="10.5" customHeight="1">
      <c r="A211" s="498"/>
      <c r="B211" s="519"/>
      <c r="C211" s="511"/>
      <c r="D211" s="511"/>
      <c r="E211" s="478"/>
      <c r="F211" s="473"/>
      <c r="G211" s="34" t="s">
        <v>97</v>
      </c>
      <c r="H211" s="35"/>
      <c r="I211" s="36"/>
      <c r="J211" s="36"/>
      <c r="K211" s="36"/>
      <c r="L211" s="36"/>
      <c r="M211" s="37"/>
      <c r="N211" s="57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</row>
    <row r="212" spans="1:37" ht="12.75">
      <c r="A212" s="498"/>
      <c r="B212" s="519"/>
      <c r="C212" s="511"/>
      <c r="D212" s="511"/>
      <c r="E212" s="478"/>
      <c r="F212" s="59" t="s">
        <v>98</v>
      </c>
      <c r="G212" s="34" t="s">
        <v>16</v>
      </c>
      <c r="H212" s="40">
        <f aca="true" t="shared" si="69" ref="H212:K213">H206+H208+H210</f>
        <v>120000</v>
      </c>
      <c r="I212" s="41">
        <f t="shared" si="69"/>
        <v>80000</v>
      </c>
      <c r="J212" s="41">
        <f t="shared" si="69"/>
        <v>80000</v>
      </c>
      <c r="K212" s="41">
        <f t="shared" si="69"/>
        <v>80000</v>
      </c>
      <c r="L212" s="41">
        <f>H212+J212</f>
        <v>200000</v>
      </c>
      <c r="M212" s="42">
        <f>L212/F207</f>
        <v>1</v>
      </c>
      <c r="N212" s="60">
        <f aca="true" t="shared" si="70" ref="N212:AK212">N206+N208+N210</f>
        <v>0</v>
      </c>
      <c r="O212" s="41">
        <f t="shared" si="70"/>
        <v>0</v>
      </c>
      <c r="P212" s="41">
        <f t="shared" si="70"/>
        <v>0</v>
      </c>
      <c r="Q212" s="41">
        <f t="shared" si="70"/>
        <v>0</v>
      </c>
      <c r="R212" s="41">
        <f t="shared" si="70"/>
        <v>0</v>
      </c>
      <c r="S212" s="41">
        <f t="shared" si="70"/>
        <v>0</v>
      </c>
      <c r="T212" s="41">
        <f t="shared" si="70"/>
        <v>0</v>
      </c>
      <c r="U212" s="41">
        <f t="shared" si="70"/>
        <v>0</v>
      </c>
      <c r="V212" s="41">
        <f t="shared" si="70"/>
        <v>0</v>
      </c>
      <c r="W212" s="41">
        <f t="shared" si="70"/>
        <v>0</v>
      </c>
      <c r="X212" s="41">
        <f t="shared" si="70"/>
        <v>0</v>
      </c>
      <c r="Y212" s="41">
        <f t="shared" si="70"/>
        <v>0</v>
      </c>
      <c r="Z212" s="41">
        <f t="shared" si="70"/>
        <v>0</v>
      </c>
      <c r="AA212" s="41">
        <f t="shared" si="70"/>
        <v>0</v>
      </c>
      <c r="AB212" s="41">
        <f t="shared" si="70"/>
        <v>0</v>
      </c>
      <c r="AC212" s="41">
        <f t="shared" si="70"/>
        <v>0</v>
      </c>
      <c r="AD212" s="41">
        <f t="shared" si="70"/>
        <v>0</v>
      </c>
      <c r="AE212" s="41">
        <f t="shared" si="70"/>
        <v>0</v>
      </c>
      <c r="AF212" s="41">
        <f t="shared" si="70"/>
        <v>0</v>
      </c>
      <c r="AG212" s="41">
        <f t="shared" si="70"/>
        <v>0</v>
      </c>
      <c r="AH212" s="41">
        <f t="shared" si="70"/>
        <v>0</v>
      </c>
      <c r="AI212" s="41">
        <f t="shared" si="70"/>
        <v>0</v>
      </c>
      <c r="AJ212" s="41">
        <f t="shared" si="70"/>
        <v>0</v>
      </c>
      <c r="AK212" s="41">
        <f t="shared" si="70"/>
        <v>0</v>
      </c>
    </row>
    <row r="213" spans="1:37" ht="13.5" thickBot="1">
      <c r="A213" s="498"/>
      <c r="B213" s="520"/>
      <c r="C213" s="512"/>
      <c r="D213" s="511"/>
      <c r="E213" s="479"/>
      <c r="F213" s="61">
        <v>200000</v>
      </c>
      <c r="G213" s="46" t="s">
        <v>60</v>
      </c>
      <c r="H213" s="47">
        <f t="shared" si="69"/>
        <v>0</v>
      </c>
      <c r="I213" s="48">
        <f t="shared" si="69"/>
        <v>0</v>
      </c>
      <c r="J213" s="48">
        <f t="shared" si="69"/>
        <v>0</v>
      </c>
      <c r="K213" s="48">
        <f t="shared" si="69"/>
        <v>0</v>
      </c>
      <c r="L213" s="48">
        <f>H213+J213</f>
        <v>0</v>
      </c>
      <c r="M213" s="50">
        <f>M207+M209+M211</f>
        <v>0</v>
      </c>
      <c r="N213" s="62">
        <f aca="true" t="shared" si="71" ref="N213:AK213">N207+N209+N211</f>
        <v>0</v>
      </c>
      <c r="O213" s="48">
        <f t="shared" si="71"/>
        <v>0</v>
      </c>
      <c r="P213" s="48">
        <f t="shared" si="71"/>
        <v>0</v>
      </c>
      <c r="Q213" s="48">
        <f t="shared" si="71"/>
        <v>0</v>
      </c>
      <c r="R213" s="48">
        <f t="shared" si="71"/>
        <v>0</v>
      </c>
      <c r="S213" s="48">
        <f t="shared" si="71"/>
        <v>0</v>
      </c>
      <c r="T213" s="48">
        <f t="shared" si="71"/>
        <v>0</v>
      </c>
      <c r="U213" s="48">
        <f t="shared" si="71"/>
        <v>0</v>
      </c>
      <c r="V213" s="48">
        <f t="shared" si="71"/>
        <v>0</v>
      </c>
      <c r="W213" s="48">
        <f t="shared" si="71"/>
        <v>0</v>
      </c>
      <c r="X213" s="48">
        <f t="shared" si="71"/>
        <v>0</v>
      </c>
      <c r="Y213" s="48">
        <f t="shared" si="71"/>
        <v>0</v>
      </c>
      <c r="Z213" s="48">
        <f t="shared" si="71"/>
        <v>0</v>
      </c>
      <c r="AA213" s="48">
        <f t="shared" si="71"/>
        <v>0</v>
      </c>
      <c r="AB213" s="48">
        <f t="shared" si="71"/>
        <v>0</v>
      </c>
      <c r="AC213" s="48">
        <f t="shared" si="71"/>
        <v>0</v>
      </c>
      <c r="AD213" s="48">
        <f t="shared" si="71"/>
        <v>0</v>
      </c>
      <c r="AE213" s="48">
        <f t="shared" si="71"/>
        <v>0</v>
      </c>
      <c r="AF213" s="48">
        <f t="shared" si="71"/>
        <v>0</v>
      </c>
      <c r="AG213" s="48">
        <f t="shared" si="71"/>
        <v>0</v>
      </c>
      <c r="AH213" s="48">
        <f t="shared" si="71"/>
        <v>0</v>
      </c>
      <c r="AI213" s="48">
        <f t="shared" si="71"/>
        <v>0</v>
      </c>
      <c r="AJ213" s="48">
        <f t="shared" si="71"/>
        <v>0</v>
      </c>
      <c r="AK213" s="48">
        <f t="shared" si="71"/>
        <v>0</v>
      </c>
    </row>
    <row r="214" spans="1:37" ht="12.75" customHeight="1">
      <c r="A214" s="497">
        <v>22</v>
      </c>
      <c r="B214" s="518" t="s">
        <v>129</v>
      </c>
      <c r="C214" s="510">
        <v>80195</v>
      </c>
      <c r="D214" s="510" t="s">
        <v>89</v>
      </c>
      <c r="E214" s="495">
        <v>2014</v>
      </c>
      <c r="F214" s="51" t="s">
        <v>90</v>
      </c>
      <c r="G214" s="52" t="s">
        <v>91</v>
      </c>
      <c r="H214" s="53">
        <f>250000</f>
        <v>250000</v>
      </c>
      <c r="I214" s="54">
        <v>260000</v>
      </c>
      <c r="J214" s="54">
        <v>260000</v>
      </c>
      <c r="K214" s="54">
        <f>I214</f>
        <v>260000</v>
      </c>
      <c r="L214" s="54">
        <f>H214+J214</f>
        <v>510000</v>
      </c>
      <c r="M214" s="33"/>
      <c r="N214" s="55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</row>
    <row r="215" spans="1:37" ht="12.75">
      <c r="A215" s="498"/>
      <c r="B215" s="519"/>
      <c r="C215" s="511"/>
      <c r="D215" s="511"/>
      <c r="E215" s="478"/>
      <c r="F215" s="472">
        <v>780000</v>
      </c>
      <c r="G215" s="34" t="s">
        <v>92</v>
      </c>
      <c r="H215" s="35"/>
      <c r="I215" s="36"/>
      <c r="J215" s="36"/>
      <c r="K215" s="36"/>
      <c r="L215" s="36"/>
      <c r="M215" s="37"/>
      <c r="N215" s="57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</row>
    <row r="216" spans="1:37" ht="12.75">
      <c r="A216" s="498"/>
      <c r="B216" s="519"/>
      <c r="C216" s="511"/>
      <c r="D216" s="511"/>
      <c r="E216" s="478"/>
      <c r="F216" s="473"/>
      <c r="G216" s="34" t="s">
        <v>93</v>
      </c>
      <c r="H216" s="35"/>
      <c r="I216" s="36"/>
      <c r="J216" s="36"/>
      <c r="K216" s="36"/>
      <c r="L216" s="36"/>
      <c r="M216" s="37"/>
      <c r="N216" s="57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</row>
    <row r="217" spans="1:37" ht="12.75">
      <c r="A217" s="498"/>
      <c r="B217" s="519"/>
      <c r="C217" s="511"/>
      <c r="D217" s="511"/>
      <c r="E217" s="496"/>
      <c r="F217" s="59" t="s">
        <v>94</v>
      </c>
      <c r="G217" s="34" t="s">
        <v>95</v>
      </c>
      <c r="H217" s="35"/>
      <c r="I217" s="36"/>
      <c r="J217" s="36"/>
      <c r="K217" s="36"/>
      <c r="L217" s="36"/>
      <c r="M217" s="37"/>
      <c r="N217" s="57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</row>
    <row r="218" spans="1:37" ht="12" customHeight="1">
      <c r="A218" s="498"/>
      <c r="B218" s="519"/>
      <c r="C218" s="511"/>
      <c r="D218" s="511"/>
      <c r="E218" s="477">
        <v>2016</v>
      </c>
      <c r="F218" s="472">
        <v>0</v>
      </c>
      <c r="G218" s="34" t="s">
        <v>96</v>
      </c>
      <c r="H218" s="35"/>
      <c r="I218" s="36"/>
      <c r="J218" s="36"/>
      <c r="K218" s="36"/>
      <c r="L218" s="36"/>
      <c r="M218" s="37"/>
      <c r="N218" s="57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</row>
    <row r="219" spans="1:37" ht="9.75" customHeight="1">
      <c r="A219" s="498"/>
      <c r="B219" s="519"/>
      <c r="C219" s="511"/>
      <c r="D219" s="511"/>
      <c r="E219" s="478"/>
      <c r="F219" s="473"/>
      <c r="G219" s="34" t="s">
        <v>97</v>
      </c>
      <c r="H219" s="35"/>
      <c r="I219" s="36"/>
      <c r="J219" s="36"/>
      <c r="K219" s="36"/>
      <c r="L219" s="36"/>
      <c r="M219" s="37"/>
      <c r="N219" s="57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</row>
    <row r="220" spans="1:37" ht="12.75">
      <c r="A220" s="498"/>
      <c r="B220" s="519"/>
      <c r="C220" s="511"/>
      <c r="D220" s="511"/>
      <c r="E220" s="478"/>
      <c r="F220" s="59" t="s">
        <v>98</v>
      </c>
      <c r="G220" s="34" t="s">
        <v>16</v>
      </c>
      <c r="H220" s="40">
        <f aca="true" t="shared" si="72" ref="H220:K221">H214+H216+H218</f>
        <v>250000</v>
      </c>
      <c r="I220" s="41">
        <f t="shared" si="72"/>
        <v>260000</v>
      </c>
      <c r="J220" s="41">
        <f t="shared" si="72"/>
        <v>260000</v>
      </c>
      <c r="K220" s="41">
        <f t="shared" si="72"/>
        <v>260000</v>
      </c>
      <c r="L220" s="41">
        <f>H220+J220</f>
        <v>510000</v>
      </c>
      <c r="M220" s="42">
        <f>L220/F215</f>
        <v>0.6538461538461539</v>
      </c>
      <c r="N220" s="60">
        <f aca="true" t="shared" si="73" ref="N220:AK220">N214+N216+N218</f>
        <v>0</v>
      </c>
      <c r="O220" s="41">
        <f t="shared" si="73"/>
        <v>0</v>
      </c>
      <c r="P220" s="41">
        <f t="shared" si="73"/>
        <v>0</v>
      </c>
      <c r="Q220" s="41">
        <f t="shared" si="73"/>
        <v>0</v>
      </c>
      <c r="R220" s="41">
        <f t="shared" si="73"/>
        <v>0</v>
      </c>
      <c r="S220" s="41">
        <f t="shared" si="73"/>
        <v>0</v>
      </c>
      <c r="T220" s="41">
        <f t="shared" si="73"/>
        <v>0</v>
      </c>
      <c r="U220" s="41">
        <f t="shared" si="73"/>
        <v>0</v>
      </c>
      <c r="V220" s="41">
        <f t="shared" si="73"/>
        <v>0</v>
      </c>
      <c r="W220" s="41">
        <f t="shared" si="73"/>
        <v>0</v>
      </c>
      <c r="X220" s="41">
        <f t="shared" si="73"/>
        <v>0</v>
      </c>
      <c r="Y220" s="41">
        <f t="shared" si="73"/>
        <v>0</v>
      </c>
      <c r="Z220" s="41">
        <f t="shared" si="73"/>
        <v>0</v>
      </c>
      <c r="AA220" s="41">
        <f t="shared" si="73"/>
        <v>0</v>
      </c>
      <c r="AB220" s="41">
        <f t="shared" si="73"/>
        <v>0</v>
      </c>
      <c r="AC220" s="41">
        <f t="shared" si="73"/>
        <v>0</v>
      </c>
      <c r="AD220" s="41">
        <f t="shared" si="73"/>
        <v>0</v>
      </c>
      <c r="AE220" s="41">
        <f t="shared" si="73"/>
        <v>0</v>
      </c>
      <c r="AF220" s="41">
        <f t="shared" si="73"/>
        <v>0</v>
      </c>
      <c r="AG220" s="41">
        <f t="shared" si="73"/>
        <v>0</v>
      </c>
      <c r="AH220" s="41">
        <f t="shared" si="73"/>
        <v>0</v>
      </c>
      <c r="AI220" s="41">
        <f t="shared" si="73"/>
        <v>0</v>
      </c>
      <c r="AJ220" s="41">
        <f t="shared" si="73"/>
        <v>0</v>
      </c>
      <c r="AK220" s="41">
        <f t="shared" si="73"/>
        <v>0</v>
      </c>
    </row>
    <row r="221" spans="1:37" ht="13.5" thickBot="1">
      <c r="A221" s="498"/>
      <c r="B221" s="520"/>
      <c r="C221" s="512"/>
      <c r="D221" s="511"/>
      <c r="E221" s="479"/>
      <c r="F221" s="61">
        <v>780000</v>
      </c>
      <c r="G221" s="46" t="s">
        <v>60</v>
      </c>
      <c r="H221" s="47">
        <f t="shared" si="72"/>
        <v>0</v>
      </c>
      <c r="I221" s="48">
        <f t="shared" si="72"/>
        <v>0</v>
      </c>
      <c r="J221" s="48">
        <f t="shared" si="72"/>
        <v>0</v>
      </c>
      <c r="K221" s="48">
        <f t="shared" si="72"/>
        <v>0</v>
      </c>
      <c r="L221" s="48">
        <f>H221+J221</f>
        <v>0</v>
      </c>
      <c r="M221" s="50">
        <f>M215+M217+M219</f>
        <v>0</v>
      </c>
      <c r="N221" s="62">
        <f aca="true" t="shared" si="74" ref="N221:AK221">N215+N217+N219</f>
        <v>0</v>
      </c>
      <c r="O221" s="48">
        <f t="shared" si="74"/>
        <v>0</v>
      </c>
      <c r="P221" s="48">
        <f t="shared" si="74"/>
        <v>0</v>
      </c>
      <c r="Q221" s="48">
        <f t="shared" si="74"/>
        <v>0</v>
      </c>
      <c r="R221" s="48">
        <f t="shared" si="74"/>
        <v>0</v>
      </c>
      <c r="S221" s="48">
        <f t="shared" si="74"/>
        <v>0</v>
      </c>
      <c r="T221" s="48">
        <f t="shared" si="74"/>
        <v>0</v>
      </c>
      <c r="U221" s="48">
        <f t="shared" si="74"/>
        <v>0</v>
      </c>
      <c r="V221" s="48">
        <f t="shared" si="74"/>
        <v>0</v>
      </c>
      <c r="W221" s="48">
        <f t="shared" si="74"/>
        <v>0</v>
      </c>
      <c r="X221" s="48">
        <f t="shared" si="74"/>
        <v>0</v>
      </c>
      <c r="Y221" s="48">
        <f t="shared" si="74"/>
        <v>0</v>
      </c>
      <c r="Z221" s="48">
        <f t="shared" si="74"/>
        <v>0</v>
      </c>
      <c r="AA221" s="48">
        <f t="shared" si="74"/>
        <v>0</v>
      </c>
      <c r="AB221" s="48">
        <f t="shared" si="74"/>
        <v>0</v>
      </c>
      <c r="AC221" s="48">
        <f t="shared" si="74"/>
        <v>0</v>
      </c>
      <c r="AD221" s="48">
        <f t="shared" si="74"/>
        <v>0</v>
      </c>
      <c r="AE221" s="48">
        <f t="shared" si="74"/>
        <v>0</v>
      </c>
      <c r="AF221" s="48">
        <f t="shared" si="74"/>
        <v>0</v>
      </c>
      <c r="AG221" s="48">
        <f t="shared" si="74"/>
        <v>0</v>
      </c>
      <c r="AH221" s="48">
        <f t="shared" si="74"/>
        <v>0</v>
      </c>
      <c r="AI221" s="48">
        <f t="shared" si="74"/>
        <v>0</v>
      </c>
      <c r="AJ221" s="48">
        <f t="shared" si="74"/>
        <v>0</v>
      </c>
      <c r="AK221" s="48">
        <f t="shared" si="74"/>
        <v>0</v>
      </c>
    </row>
    <row r="222" spans="1:37" ht="12.75" customHeight="1">
      <c r="A222" s="497">
        <v>23</v>
      </c>
      <c r="B222" s="499" t="s">
        <v>130</v>
      </c>
      <c r="C222" s="515">
        <v>85154</v>
      </c>
      <c r="D222" s="510" t="s">
        <v>131</v>
      </c>
      <c r="E222" s="495">
        <v>2012</v>
      </c>
      <c r="F222" s="51" t="s">
        <v>90</v>
      </c>
      <c r="G222" s="28" t="s">
        <v>91</v>
      </c>
      <c r="H222" s="29">
        <v>113000</v>
      </c>
      <c r="I222" s="30">
        <v>23000</v>
      </c>
      <c r="J222" s="30">
        <v>23000</v>
      </c>
      <c r="K222" s="30">
        <v>23000</v>
      </c>
      <c r="L222" s="30">
        <f>H222+J222</f>
        <v>136000</v>
      </c>
      <c r="M222" s="31"/>
      <c r="N222" s="90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</row>
    <row r="223" spans="1:37" ht="12.75">
      <c r="A223" s="498"/>
      <c r="B223" s="500"/>
      <c r="C223" s="516"/>
      <c r="D223" s="511"/>
      <c r="E223" s="478"/>
      <c r="F223" s="472">
        <v>136000</v>
      </c>
      <c r="G223" s="34" t="s">
        <v>92</v>
      </c>
      <c r="H223" s="35"/>
      <c r="I223" s="36"/>
      <c r="J223" s="36"/>
      <c r="K223" s="36"/>
      <c r="L223" s="36"/>
      <c r="M223" s="37"/>
      <c r="N223" s="57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</row>
    <row r="224" spans="1:37" ht="12.75">
      <c r="A224" s="498"/>
      <c r="B224" s="500"/>
      <c r="C224" s="516"/>
      <c r="D224" s="511"/>
      <c r="E224" s="478"/>
      <c r="F224" s="473"/>
      <c r="G224" s="34" t="s">
        <v>93</v>
      </c>
      <c r="H224" s="35"/>
      <c r="I224" s="36"/>
      <c r="J224" s="36"/>
      <c r="K224" s="36"/>
      <c r="L224" s="36"/>
      <c r="M224" s="37"/>
      <c r="N224" s="57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</row>
    <row r="225" spans="1:37" ht="12.75">
      <c r="A225" s="498"/>
      <c r="B225" s="500"/>
      <c r="C225" s="516"/>
      <c r="D225" s="511"/>
      <c r="E225" s="496"/>
      <c r="F225" s="59" t="s">
        <v>94</v>
      </c>
      <c r="G225" s="34" t="s">
        <v>95</v>
      </c>
      <c r="H225" s="35"/>
      <c r="I225" s="36"/>
      <c r="J225" s="36"/>
      <c r="K225" s="36"/>
      <c r="L225" s="36"/>
      <c r="M225" s="37"/>
      <c r="N225" s="57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</row>
    <row r="226" spans="1:37" ht="12.75">
      <c r="A226" s="498"/>
      <c r="B226" s="500"/>
      <c r="C226" s="516"/>
      <c r="D226" s="511"/>
      <c r="E226" s="477">
        <v>2015</v>
      </c>
      <c r="F226" s="472">
        <v>0</v>
      </c>
      <c r="G226" s="34" t="s">
        <v>96</v>
      </c>
      <c r="H226" s="35"/>
      <c r="I226" s="36"/>
      <c r="J226" s="36"/>
      <c r="K226" s="36"/>
      <c r="L226" s="36"/>
      <c r="M226" s="37"/>
      <c r="N226" s="57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63"/>
      <c r="AE226" s="58"/>
      <c r="AF226" s="58"/>
      <c r="AG226" s="58"/>
      <c r="AH226" s="58"/>
      <c r="AI226" s="58"/>
      <c r="AJ226" s="58"/>
      <c r="AK226" s="58"/>
    </row>
    <row r="227" spans="1:37" ht="12.75">
      <c r="A227" s="498"/>
      <c r="B227" s="500"/>
      <c r="C227" s="516"/>
      <c r="D227" s="511"/>
      <c r="E227" s="478"/>
      <c r="F227" s="473"/>
      <c r="G227" s="34" t="s">
        <v>97</v>
      </c>
      <c r="H227" s="35"/>
      <c r="I227" s="36"/>
      <c r="J227" s="36"/>
      <c r="K227" s="36"/>
      <c r="L227" s="36"/>
      <c r="M227" s="37"/>
      <c r="N227" s="57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63"/>
      <c r="AE227" s="58"/>
      <c r="AF227" s="58"/>
      <c r="AG227" s="58"/>
      <c r="AH227" s="58"/>
      <c r="AI227" s="58"/>
      <c r="AJ227" s="58"/>
      <c r="AK227" s="58"/>
    </row>
    <row r="228" spans="1:37" ht="12.75">
      <c r="A228" s="498"/>
      <c r="B228" s="500"/>
      <c r="C228" s="516"/>
      <c r="D228" s="511"/>
      <c r="E228" s="478"/>
      <c r="F228" s="59" t="s">
        <v>98</v>
      </c>
      <c r="G228" s="34" t="s">
        <v>16</v>
      </c>
      <c r="H228" s="40">
        <f aca="true" t="shared" si="75" ref="H228:K229">H222+H224+H226</f>
        <v>113000</v>
      </c>
      <c r="I228" s="41">
        <f t="shared" si="75"/>
        <v>23000</v>
      </c>
      <c r="J228" s="41">
        <f t="shared" si="75"/>
        <v>23000</v>
      </c>
      <c r="K228" s="41">
        <f t="shared" si="75"/>
        <v>23000</v>
      </c>
      <c r="L228" s="41">
        <f>H228+J228</f>
        <v>136000</v>
      </c>
      <c r="M228" s="42">
        <f>L228/F223</f>
        <v>1</v>
      </c>
      <c r="N228" s="60">
        <f aca="true" t="shared" si="76" ref="N228:AK228">N222+N224+N226</f>
        <v>0</v>
      </c>
      <c r="O228" s="41">
        <f t="shared" si="76"/>
        <v>0</v>
      </c>
      <c r="P228" s="41">
        <f t="shared" si="76"/>
        <v>0</v>
      </c>
      <c r="Q228" s="41">
        <f t="shared" si="76"/>
        <v>0</v>
      </c>
      <c r="R228" s="41">
        <f t="shared" si="76"/>
        <v>0</v>
      </c>
      <c r="S228" s="41">
        <f t="shared" si="76"/>
        <v>0</v>
      </c>
      <c r="T228" s="41">
        <f t="shared" si="76"/>
        <v>0</v>
      </c>
      <c r="U228" s="41">
        <f t="shared" si="76"/>
        <v>0</v>
      </c>
      <c r="V228" s="41">
        <f t="shared" si="76"/>
        <v>0</v>
      </c>
      <c r="W228" s="41">
        <f t="shared" si="76"/>
        <v>0</v>
      </c>
      <c r="X228" s="41">
        <f t="shared" si="76"/>
        <v>0</v>
      </c>
      <c r="Y228" s="41">
        <f t="shared" si="76"/>
        <v>0</v>
      </c>
      <c r="Z228" s="41">
        <f t="shared" si="76"/>
        <v>0</v>
      </c>
      <c r="AA228" s="41">
        <f t="shared" si="76"/>
        <v>0</v>
      </c>
      <c r="AB228" s="41">
        <f t="shared" si="76"/>
        <v>0</v>
      </c>
      <c r="AC228" s="41">
        <f t="shared" si="76"/>
        <v>0</v>
      </c>
      <c r="AD228" s="41">
        <f t="shared" si="76"/>
        <v>0</v>
      </c>
      <c r="AE228" s="41">
        <f t="shared" si="76"/>
        <v>0</v>
      </c>
      <c r="AF228" s="41">
        <f t="shared" si="76"/>
        <v>0</v>
      </c>
      <c r="AG228" s="41">
        <f t="shared" si="76"/>
        <v>0</v>
      </c>
      <c r="AH228" s="41">
        <f t="shared" si="76"/>
        <v>0</v>
      </c>
      <c r="AI228" s="41">
        <f t="shared" si="76"/>
        <v>0</v>
      </c>
      <c r="AJ228" s="41">
        <f t="shared" si="76"/>
        <v>0</v>
      </c>
      <c r="AK228" s="41">
        <f t="shared" si="76"/>
        <v>0</v>
      </c>
    </row>
    <row r="229" spans="1:37" ht="13.5" thickBot="1">
      <c r="A229" s="498"/>
      <c r="B229" s="500"/>
      <c r="C229" s="517"/>
      <c r="D229" s="512"/>
      <c r="E229" s="479"/>
      <c r="F229" s="61">
        <v>136000</v>
      </c>
      <c r="G229" s="46" t="s">
        <v>60</v>
      </c>
      <c r="H229" s="47">
        <f t="shared" si="75"/>
        <v>0</v>
      </c>
      <c r="I229" s="48">
        <f t="shared" si="75"/>
        <v>0</v>
      </c>
      <c r="J229" s="48">
        <f t="shared" si="75"/>
        <v>0</v>
      </c>
      <c r="K229" s="48">
        <f t="shared" si="75"/>
        <v>0</v>
      </c>
      <c r="L229" s="48">
        <f>H229+J229</f>
        <v>0</v>
      </c>
      <c r="M229" s="50">
        <f>M223+M225+M227</f>
        <v>0</v>
      </c>
      <c r="N229" s="62">
        <f aca="true" t="shared" si="77" ref="N229:AK229">N223+N225+N227</f>
        <v>0</v>
      </c>
      <c r="O229" s="48">
        <f t="shared" si="77"/>
        <v>0</v>
      </c>
      <c r="P229" s="48">
        <f t="shared" si="77"/>
        <v>0</v>
      </c>
      <c r="Q229" s="48">
        <f t="shared" si="77"/>
        <v>0</v>
      </c>
      <c r="R229" s="48">
        <f t="shared" si="77"/>
        <v>0</v>
      </c>
      <c r="S229" s="48">
        <f t="shared" si="77"/>
        <v>0</v>
      </c>
      <c r="T229" s="48">
        <f t="shared" si="77"/>
        <v>0</v>
      </c>
      <c r="U229" s="48">
        <f t="shared" si="77"/>
        <v>0</v>
      </c>
      <c r="V229" s="48">
        <f t="shared" si="77"/>
        <v>0</v>
      </c>
      <c r="W229" s="48">
        <f t="shared" si="77"/>
        <v>0</v>
      </c>
      <c r="X229" s="48">
        <f t="shared" si="77"/>
        <v>0</v>
      </c>
      <c r="Y229" s="48">
        <f t="shared" si="77"/>
        <v>0</v>
      </c>
      <c r="Z229" s="48">
        <f t="shared" si="77"/>
        <v>0</v>
      </c>
      <c r="AA229" s="48">
        <f t="shared" si="77"/>
        <v>0</v>
      </c>
      <c r="AB229" s="48">
        <f t="shared" si="77"/>
        <v>0</v>
      </c>
      <c r="AC229" s="48">
        <f t="shared" si="77"/>
        <v>0</v>
      </c>
      <c r="AD229" s="48">
        <f t="shared" si="77"/>
        <v>0</v>
      </c>
      <c r="AE229" s="92">
        <f t="shared" si="77"/>
        <v>0</v>
      </c>
      <c r="AF229" s="92">
        <f t="shared" si="77"/>
        <v>0</v>
      </c>
      <c r="AG229" s="92">
        <f t="shared" si="77"/>
        <v>0</v>
      </c>
      <c r="AH229" s="92">
        <f t="shared" si="77"/>
        <v>0</v>
      </c>
      <c r="AI229" s="92">
        <f t="shared" si="77"/>
        <v>0</v>
      </c>
      <c r="AJ229" s="92">
        <f t="shared" si="77"/>
        <v>0</v>
      </c>
      <c r="AK229" s="92">
        <f t="shared" si="77"/>
        <v>0</v>
      </c>
    </row>
    <row r="230" spans="1:37" ht="12.75" customHeight="1">
      <c r="A230" s="497">
        <v>24</v>
      </c>
      <c r="B230" s="499" t="s">
        <v>132</v>
      </c>
      <c r="C230" s="515">
        <v>85154</v>
      </c>
      <c r="D230" s="510" t="s">
        <v>133</v>
      </c>
      <c r="E230" s="495">
        <v>2012</v>
      </c>
      <c r="F230" s="51" t="s">
        <v>90</v>
      </c>
      <c r="G230" s="28" t="s">
        <v>91</v>
      </c>
      <c r="H230" s="29">
        <v>3664710</v>
      </c>
      <c r="I230" s="30">
        <v>1060400</v>
      </c>
      <c r="J230" s="30">
        <v>1060400</v>
      </c>
      <c r="K230" s="30">
        <f>I230</f>
        <v>1060400</v>
      </c>
      <c r="L230" s="30">
        <f>H230+J230</f>
        <v>4725110</v>
      </c>
      <c r="M230" s="31"/>
      <c r="N230" s="90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</row>
    <row r="231" spans="1:37" ht="12.75">
      <c r="A231" s="498"/>
      <c r="B231" s="500"/>
      <c r="C231" s="516"/>
      <c r="D231" s="511"/>
      <c r="E231" s="478"/>
      <c r="F231" s="472">
        <v>4725110</v>
      </c>
      <c r="G231" s="34" t="s">
        <v>92</v>
      </c>
      <c r="H231" s="35"/>
      <c r="I231" s="36"/>
      <c r="J231" s="36"/>
      <c r="K231" s="36"/>
      <c r="L231" s="36"/>
      <c r="M231" s="37"/>
      <c r="N231" s="57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</row>
    <row r="232" spans="1:37" ht="12.75">
      <c r="A232" s="498"/>
      <c r="B232" s="500"/>
      <c r="C232" s="516"/>
      <c r="D232" s="511"/>
      <c r="E232" s="478"/>
      <c r="F232" s="473"/>
      <c r="G232" s="34" t="s">
        <v>93</v>
      </c>
      <c r="H232" s="35"/>
      <c r="I232" s="36"/>
      <c r="J232" s="36"/>
      <c r="K232" s="36"/>
      <c r="L232" s="36"/>
      <c r="M232" s="37"/>
      <c r="N232" s="57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</row>
    <row r="233" spans="1:37" ht="12.75">
      <c r="A233" s="498"/>
      <c r="B233" s="500"/>
      <c r="C233" s="516"/>
      <c r="D233" s="511"/>
      <c r="E233" s="496"/>
      <c r="F233" s="59" t="s">
        <v>94</v>
      </c>
      <c r="G233" s="34" t="s">
        <v>95</v>
      </c>
      <c r="H233" s="35"/>
      <c r="I233" s="36"/>
      <c r="J233" s="36"/>
      <c r="K233" s="36"/>
      <c r="L233" s="36"/>
      <c r="M233" s="37"/>
      <c r="N233" s="57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</row>
    <row r="234" spans="1:37" ht="12.75">
      <c r="A234" s="498"/>
      <c r="B234" s="500"/>
      <c r="C234" s="516"/>
      <c r="D234" s="511"/>
      <c r="E234" s="477">
        <v>2015</v>
      </c>
      <c r="F234" s="472">
        <v>0</v>
      </c>
      <c r="G234" s="34" t="s">
        <v>96</v>
      </c>
      <c r="H234" s="35"/>
      <c r="I234" s="36"/>
      <c r="J234" s="36"/>
      <c r="K234" s="36"/>
      <c r="L234" s="36"/>
      <c r="M234" s="37"/>
      <c r="N234" s="57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</row>
    <row r="235" spans="1:37" ht="11.25" customHeight="1">
      <c r="A235" s="498"/>
      <c r="B235" s="500"/>
      <c r="C235" s="516"/>
      <c r="D235" s="511"/>
      <c r="E235" s="478"/>
      <c r="F235" s="473"/>
      <c r="G235" s="34" t="s">
        <v>97</v>
      </c>
      <c r="H235" s="35"/>
      <c r="I235" s="36"/>
      <c r="J235" s="36"/>
      <c r="K235" s="36"/>
      <c r="L235" s="36"/>
      <c r="M235" s="37"/>
      <c r="N235" s="57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</row>
    <row r="236" spans="1:37" ht="12.75">
      <c r="A236" s="498"/>
      <c r="B236" s="500"/>
      <c r="C236" s="516"/>
      <c r="D236" s="511"/>
      <c r="E236" s="478"/>
      <c r="F236" s="59" t="s">
        <v>98</v>
      </c>
      <c r="G236" s="34" t="s">
        <v>16</v>
      </c>
      <c r="H236" s="40">
        <f aca="true" t="shared" si="78" ref="H236:K237">H230+H232+H234</f>
        <v>3664710</v>
      </c>
      <c r="I236" s="41">
        <f t="shared" si="78"/>
        <v>1060400</v>
      </c>
      <c r="J236" s="41">
        <f t="shared" si="78"/>
        <v>1060400</v>
      </c>
      <c r="K236" s="41">
        <f t="shared" si="78"/>
        <v>1060400</v>
      </c>
      <c r="L236" s="41">
        <f>H236+J236</f>
        <v>4725110</v>
      </c>
      <c r="M236" s="42">
        <f>L236/F231</f>
        <v>1</v>
      </c>
      <c r="N236" s="60">
        <f aca="true" t="shared" si="79" ref="N236:AK236">N230+N232+N234</f>
        <v>0</v>
      </c>
      <c r="O236" s="41">
        <f t="shared" si="79"/>
        <v>0</v>
      </c>
      <c r="P236" s="41">
        <f t="shared" si="79"/>
        <v>0</v>
      </c>
      <c r="Q236" s="41">
        <f t="shared" si="79"/>
        <v>0</v>
      </c>
      <c r="R236" s="41">
        <f t="shared" si="79"/>
        <v>0</v>
      </c>
      <c r="S236" s="41">
        <f t="shared" si="79"/>
        <v>0</v>
      </c>
      <c r="T236" s="41">
        <f t="shared" si="79"/>
        <v>0</v>
      </c>
      <c r="U236" s="41">
        <f t="shared" si="79"/>
        <v>0</v>
      </c>
      <c r="V236" s="41">
        <f t="shared" si="79"/>
        <v>0</v>
      </c>
      <c r="W236" s="41">
        <f t="shared" si="79"/>
        <v>0</v>
      </c>
      <c r="X236" s="41">
        <f t="shared" si="79"/>
        <v>0</v>
      </c>
      <c r="Y236" s="41">
        <f t="shared" si="79"/>
        <v>0</v>
      </c>
      <c r="Z236" s="41">
        <f t="shared" si="79"/>
        <v>0</v>
      </c>
      <c r="AA236" s="41">
        <f t="shared" si="79"/>
        <v>0</v>
      </c>
      <c r="AB236" s="41">
        <f t="shared" si="79"/>
        <v>0</v>
      </c>
      <c r="AC236" s="41">
        <f t="shared" si="79"/>
        <v>0</v>
      </c>
      <c r="AD236" s="41">
        <f t="shared" si="79"/>
        <v>0</v>
      </c>
      <c r="AE236" s="41">
        <f t="shared" si="79"/>
        <v>0</v>
      </c>
      <c r="AF236" s="41">
        <f t="shared" si="79"/>
        <v>0</v>
      </c>
      <c r="AG236" s="41">
        <f t="shared" si="79"/>
        <v>0</v>
      </c>
      <c r="AH236" s="41">
        <f t="shared" si="79"/>
        <v>0</v>
      </c>
      <c r="AI236" s="41">
        <f t="shared" si="79"/>
        <v>0</v>
      </c>
      <c r="AJ236" s="41">
        <f t="shared" si="79"/>
        <v>0</v>
      </c>
      <c r="AK236" s="41">
        <f t="shared" si="79"/>
        <v>0</v>
      </c>
    </row>
    <row r="237" spans="1:37" ht="13.5" thickBot="1">
      <c r="A237" s="498"/>
      <c r="B237" s="501"/>
      <c r="C237" s="517"/>
      <c r="D237" s="512"/>
      <c r="E237" s="479"/>
      <c r="F237" s="61">
        <v>4725110</v>
      </c>
      <c r="G237" s="46" t="s">
        <v>60</v>
      </c>
      <c r="H237" s="47">
        <f t="shared" si="78"/>
        <v>0</v>
      </c>
      <c r="I237" s="48">
        <f t="shared" si="78"/>
        <v>0</v>
      </c>
      <c r="J237" s="48">
        <f t="shared" si="78"/>
        <v>0</v>
      </c>
      <c r="K237" s="48">
        <f t="shared" si="78"/>
        <v>0</v>
      </c>
      <c r="L237" s="48">
        <f>H237+J237</f>
        <v>0</v>
      </c>
      <c r="M237" s="50">
        <f>M231+M233+M235</f>
        <v>0</v>
      </c>
      <c r="N237" s="62">
        <f aca="true" t="shared" si="80" ref="N237:AK237">N231+N233+N235</f>
        <v>0</v>
      </c>
      <c r="O237" s="48">
        <f t="shared" si="80"/>
        <v>0</v>
      </c>
      <c r="P237" s="48">
        <f t="shared" si="80"/>
        <v>0</v>
      </c>
      <c r="Q237" s="48">
        <f t="shared" si="80"/>
        <v>0</v>
      </c>
      <c r="R237" s="48">
        <f t="shared" si="80"/>
        <v>0</v>
      </c>
      <c r="S237" s="48">
        <f t="shared" si="80"/>
        <v>0</v>
      </c>
      <c r="T237" s="48">
        <f t="shared" si="80"/>
        <v>0</v>
      </c>
      <c r="U237" s="48">
        <f t="shared" si="80"/>
        <v>0</v>
      </c>
      <c r="V237" s="48">
        <f t="shared" si="80"/>
        <v>0</v>
      </c>
      <c r="W237" s="48">
        <f t="shared" si="80"/>
        <v>0</v>
      </c>
      <c r="X237" s="48">
        <f t="shared" si="80"/>
        <v>0</v>
      </c>
      <c r="Y237" s="48">
        <f t="shared" si="80"/>
        <v>0</v>
      </c>
      <c r="Z237" s="48">
        <f t="shared" si="80"/>
        <v>0</v>
      </c>
      <c r="AA237" s="48">
        <f t="shared" si="80"/>
        <v>0</v>
      </c>
      <c r="AB237" s="48">
        <f t="shared" si="80"/>
        <v>0</v>
      </c>
      <c r="AC237" s="48">
        <f t="shared" si="80"/>
        <v>0</v>
      </c>
      <c r="AD237" s="48">
        <f t="shared" si="80"/>
        <v>0</v>
      </c>
      <c r="AE237" s="48">
        <f t="shared" si="80"/>
        <v>0</v>
      </c>
      <c r="AF237" s="48">
        <f t="shared" si="80"/>
        <v>0</v>
      </c>
      <c r="AG237" s="48">
        <f t="shared" si="80"/>
        <v>0</v>
      </c>
      <c r="AH237" s="48">
        <f t="shared" si="80"/>
        <v>0</v>
      </c>
      <c r="AI237" s="48">
        <f t="shared" si="80"/>
        <v>0</v>
      </c>
      <c r="AJ237" s="48">
        <f t="shared" si="80"/>
        <v>0</v>
      </c>
      <c r="AK237" s="48">
        <f t="shared" si="80"/>
        <v>0</v>
      </c>
    </row>
    <row r="238" spans="1:37" ht="14.25" customHeight="1">
      <c r="A238" s="497">
        <v>25</v>
      </c>
      <c r="B238" s="499" t="s">
        <v>134</v>
      </c>
      <c r="C238" s="515">
        <v>85154</v>
      </c>
      <c r="D238" s="510" t="s">
        <v>135</v>
      </c>
      <c r="E238" s="495">
        <v>2015</v>
      </c>
      <c r="F238" s="51" t="s">
        <v>90</v>
      </c>
      <c r="G238" s="52" t="s">
        <v>91</v>
      </c>
      <c r="H238" s="53"/>
      <c r="I238" s="54">
        <v>74452</v>
      </c>
      <c r="J238" s="54">
        <v>34400</v>
      </c>
      <c r="K238" s="54">
        <f>I238</f>
        <v>74452</v>
      </c>
      <c r="L238" s="54">
        <f>H238+J238</f>
        <v>34400</v>
      </c>
      <c r="M238" s="33"/>
      <c r="N238" s="55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</row>
    <row r="239" spans="1:37" ht="12" customHeight="1">
      <c r="A239" s="498"/>
      <c r="B239" s="500"/>
      <c r="C239" s="516"/>
      <c r="D239" s="511"/>
      <c r="E239" s="478"/>
      <c r="F239" s="472">
        <v>94501</v>
      </c>
      <c r="G239" s="34" t="s">
        <v>92</v>
      </c>
      <c r="H239" s="35"/>
      <c r="I239" s="36"/>
      <c r="J239" s="36"/>
      <c r="K239" s="36"/>
      <c r="L239" s="36"/>
      <c r="M239" s="37"/>
      <c r="N239" s="57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</row>
    <row r="240" spans="1:37" ht="10.5" customHeight="1">
      <c r="A240" s="498"/>
      <c r="B240" s="500"/>
      <c r="C240" s="516"/>
      <c r="D240" s="511"/>
      <c r="E240" s="478"/>
      <c r="F240" s="473"/>
      <c r="G240" s="34" t="s">
        <v>93</v>
      </c>
      <c r="H240" s="35"/>
      <c r="I240" s="36"/>
      <c r="J240" s="36"/>
      <c r="K240" s="36"/>
      <c r="L240" s="36"/>
      <c r="M240" s="37"/>
      <c r="N240" s="57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</row>
    <row r="241" spans="1:37" ht="12" customHeight="1">
      <c r="A241" s="498"/>
      <c r="B241" s="500"/>
      <c r="C241" s="516"/>
      <c r="D241" s="511"/>
      <c r="E241" s="496"/>
      <c r="F241" s="59" t="s">
        <v>94</v>
      </c>
      <c r="G241" s="34" t="s">
        <v>95</v>
      </c>
      <c r="H241" s="35"/>
      <c r="I241" s="36"/>
      <c r="J241" s="36"/>
      <c r="K241" s="36"/>
      <c r="L241" s="36"/>
      <c r="M241" s="37"/>
      <c r="N241" s="57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</row>
    <row r="242" spans="1:37" ht="16.5" customHeight="1">
      <c r="A242" s="498"/>
      <c r="B242" s="500"/>
      <c r="C242" s="516"/>
      <c r="D242" s="511"/>
      <c r="E242" s="477">
        <v>2016</v>
      </c>
      <c r="F242" s="472">
        <v>0</v>
      </c>
      <c r="G242" s="34" t="s">
        <v>96</v>
      </c>
      <c r="H242" s="35"/>
      <c r="I242" s="36"/>
      <c r="J242" s="36"/>
      <c r="K242" s="36"/>
      <c r="L242" s="36"/>
      <c r="M242" s="37"/>
      <c r="N242" s="57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</row>
    <row r="243" spans="1:37" ht="11.25" customHeight="1">
      <c r="A243" s="498"/>
      <c r="B243" s="500"/>
      <c r="C243" s="516"/>
      <c r="D243" s="511"/>
      <c r="E243" s="478"/>
      <c r="F243" s="473"/>
      <c r="G243" s="34" t="s">
        <v>97</v>
      </c>
      <c r="H243" s="35"/>
      <c r="I243" s="36"/>
      <c r="J243" s="36"/>
      <c r="K243" s="36"/>
      <c r="L243" s="36"/>
      <c r="M243" s="37"/>
      <c r="N243" s="57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</row>
    <row r="244" spans="1:37" ht="14.25" customHeight="1">
      <c r="A244" s="498"/>
      <c r="B244" s="500"/>
      <c r="C244" s="516"/>
      <c r="D244" s="511"/>
      <c r="E244" s="478"/>
      <c r="F244" s="59" t="s">
        <v>98</v>
      </c>
      <c r="G244" s="34" t="s">
        <v>16</v>
      </c>
      <c r="H244" s="40">
        <f aca="true" t="shared" si="81" ref="H244:K245">H238+H240+H242</f>
        <v>0</v>
      </c>
      <c r="I244" s="41">
        <f t="shared" si="81"/>
        <v>74452</v>
      </c>
      <c r="J244" s="41">
        <f t="shared" si="81"/>
        <v>34400</v>
      </c>
      <c r="K244" s="41">
        <f t="shared" si="81"/>
        <v>74452</v>
      </c>
      <c r="L244" s="41">
        <f>H244+J244</f>
        <v>34400</v>
      </c>
      <c r="M244" s="42">
        <f>L244/F239</f>
        <v>0.36401731198611653</v>
      </c>
      <c r="N244" s="60">
        <f aca="true" t="shared" si="82" ref="N244:AK244">N238+N240+N242</f>
        <v>0</v>
      </c>
      <c r="O244" s="41">
        <f t="shared" si="82"/>
        <v>0</v>
      </c>
      <c r="P244" s="41">
        <f t="shared" si="82"/>
        <v>0</v>
      </c>
      <c r="Q244" s="41">
        <f t="shared" si="82"/>
        <v>0</v>
      </c>
      <c r="R244" s="41">
        <f t="shared" si="82"/>
        <v>0</v>
      </c>
      <c r="S244" s="41">
        <f t="shared" si="82"/>
        <v>0</v>
      </c>
      <c r="T244" s="41">
        <f t="shared" si="82"/>
        <v>0</v>
      </c>
      <c r="U244" s="41">
        <f t="shared" si="82"/>
        <v>0</v>
      </c>
      <c r="V244" s="41">
        <f t="shared" si="82"/>
        <v>0</v>
      </c>
      <c r="W244" s="41">
        <f t="shared" si="82"/>
        <v>0</v>
      </c>
      <c r="X244" s="41">
        <f t="shared" si="82"/>
        <v>0</v>
      </c>
      <c r="Y244" s="41">
        <f t="shared" si="82"/>
        <v>0</v>
      </c>
      <c r="Z244" s="41">
        <f t="shared" si="82"/>
        <v>0</v>
      </c>
      <c r="AA244" s="41">
        <f t="shared" si="82"/>
        <v>0</v>
      </c>
      <c r="AB244" s="41">
        <f t="shared" si="82"/>
        <v>0</v>
      </c>
      <c r="AC244" s="41">
        <f t="shared" si="82"/>
        <v>0</v>
      </c>
      <c r="AD244" s="41">
        <f t="shared" si="82"/>
        <v>0</v>
      </c>
      <c r="AE244" s="41">
        <f t="shared" si="82"/>
        <v>0</v>
      </c>
      <c r="AF244" s="41">
        <f t="shared" si="82"/>
        <v>0</v>
      </c>
      <c r="AG244" s="41">
        <f t="shared" si="82"/>
        <v>0</v>
      </c>
      <c r="AH244" s="41">
        <f t="shared" si="82"/>
        <v>0</v>
      </c>
      <c r="AI244" s="41">
        <f t="shared" si="82"/>
        <v>0</v>
      </c>
      <c r="AJ244" s="41">
        <f t="shared" si="82"/>
        <v>0</v>
      </c>
      <c r="AK244" s="41">
        <f t="shared" si="82"/>
        <v>0</v>
      </c>
    </row>
    <row r="245" spans="1:37" ht="18" customHeight="1" thickBot="1">
      <c r="A245" s="498"/>
      <c r="B245" s="501"/>
      <c r="C245" s="517"/>
      <c r="D245" s="512"/>
      <c r="E245" s="479"/>
      <c r="F245" s="61">
        <v>94501</v>
      </c>
      <c r="G245" s="46" t="s">
        <v>60</v>
      </c>
      <c r="H245" s="47">
        <f t="shared" si="81"/>
        <v>0</v>
      </c>
      <c r="I245" s="48">
        <f t="shared" si="81"/>
        <v>0</v>
      </c>
      <c r="J245" s="48">
        <f t="shared" si="81"/>
        <v>0</v>
      </c>
      <c r="K245" s="48">
        <f t="shared" si="81"/>
        <v>0</v>
      </c>
      <c r="L245" s="48">
        <f>H245+J245</f>
        <v>0</v>
      </c>
      <c r="M245" s="50">
        <f>M239+M241+M243</f>
        <v>0</v>
      </c>
      <c r="N245" s="62">
        <f aca="true" t="shared" si="83" ref="N245:AK245">N239+N241+N243</f>
        <v>0</v>
      </c>
      <c r="O245" s="48">
        <f t="shared" si="83"/>
        <v>0</v>
      </c>
      <c r="P245" s="48">
        <f t="shared" si="83"/>
        <v>0</v>
      </c>
      <c r="Q245" s="48">
        <f t="shared" si="83"/>
        <v>0</v>
      </c>
      <c r="R245" s="48">
        <f t="shared" si="83"/>
        <v>0</v>
      </c>
      <c r="S245" s="48">
        <f t="shared" si="83"/>
        <v>0</v>
      </c>
      <c r="T245" s="48">
        <f t="shared" si="83"/>
        <v>0</v>
      </c>
      <c r="U245" s="48">
        <f t="shared" si="83"/>
        <v>0</v>
      </c>
      <c r="V245" s="48">
        <f t="shared" si="83"/>
        <v>0</v>
      </c>
      <c r="W245" s="48">
        <f t="shared" si="83"/>
        <v>0</v>
      </c>
      <c r="X245" s="48">
        <f t="shared" si="83"/>
        <v>0</v>
      </c>
      <c r="Y245" s="48">
        <f t="shared" si="83"/>
        <v>0</v>
      </c>
      <c r="Z245" s="48">
        <f t="shared" si="83"/>
        <v>0</v>
      </c>
      <c r="AA245" s="48">
        <f t="shared" si="83"/>
        <v>0</v>
      </c>
      <c r="AB245" s="48">
        <f t="shared" si="83"/>
        <v>0</v>
      </c>
      <c r="AC245" s="48">
        <f t="shared" si="83"/>
        <v>0</v>
      </c>
      <c r="AD245" s="48">
        <f t="shared" si="83"/>
        <v>0</v>
      </c>
      <c r="AE245" s="48">
        <f t="shared" si="83"/>
        <v>0</v>
      </c>
      <c r="AF245" s="48">
        <f t="shared" si="83"/>
        <v>0</v>
      </c>
      <c r="AG245" s="48">
        <f t="shared" si="83"/>
        <v>0</v>
      </c>
      <c r="AH245" s="48">
        <f t="shared" si="83"/>
        <v>0</v>
      </c>
      <c r="AI245" s="48">
        <f t="shared" si="83"/>
        <v>0</v>
      </c>
      <c r="AJ245" s="48">
        <f t="shared" si="83"/>
        <v>0</v>
      </c>
      <c r="AK245" s="48">
        <f t="shared" si="83"/>
        <v>0</v>
      </c>
    </row>
    <row r="246" spans="1:37" ht="12.75" customHeight="1">
      <c r="A246" s="497">
        <v>26</v>
      </c>
      <c r="B246" s="499" t="s">
        <v>136</v>
      </c>
      <c r="C246" s="515">
        <v>85154</v>
      </c>
      <c r="D246" s="510" t="s">
        <v>135</v>
      </c>
      <c r="E246" s="495">
        <v>2015</v>
      </c>
      <c r="F246" s="51" t="s">
        <v>90</v>
      </c>
      <c r="G246" s="52" t="s">
        <v>91</v>
      </c>
      <c r="H246" s="53"/>
      <c r="I246" s="54">
        <v>42500</v>
      </c>
      <c r="J246" s="54">
        <v>0</v>
      </c>
      <c r="K246" s="54">
        <f>I246</f>
        <v>42500</v>
      </c>
      <c r="L246" s="54">
        <f>H246+J246</f>
        <v>0</v>
      </c>
      <c r="M246" s="33"/>
      <c r="N246" s="55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</row>
    <row r="247" spans="1:37" ht="9.75" customHeight="1">
      <c r="A247" s="498"/>
      <c r="B247" s="500"/>
      <c r="C247" s="516"/>
      <c r="D247" s="563"/>
      <c r="E247" s="478"/>
      <c r="F247" s="472">
        <v>92500</v>
      </c>
      <c r="G247" s="34" t="s">
        <v>92</v>
      </c>
      <c r="H247" s="35"/>
      <c r="I247" s="36"/>
      <c r="J247" s="36"/>
      <c r="K247" s="36"/>
      <c r="L247" s="36"/>
      <c r="M247" s="37"/>
      <c r="N247" s="57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</row>
    <row r="248" spans="1:37" ht="12.75" customHeight="1">
      <c r="A248" s="498"/>
      <c r="B248" s="500"/>
      <c r="C248" s="516"/>
      <c r="D248" s="563"/>
      <c r="E248" s="478"/>
      <c r="F248" s="473"/>
      <c r="G248" s="34" t="s">
        <v>93</v>
      </c>
      <c r="H248" s="35"/>
      <c r="I248" s="36"/>
      <c r="J248" s="36"/>
      <c r="K248" s="36"/>
      <c r="L248" s="36"/>
      <c r="M248" s="37"/>
      <c r="N248" s="57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</row>
    <row r="249" spans="1:37" ht="11.25" customHeight="1">
      <c r="A249" s="498"/>
      <c r="B249" s="500"/>
      <c r="C249" s="516"/>
      <c r="D249" s="563"/>
      <c r="E249" s="496"/>
      <c r="F249" s="59" t="s">
        <v>94</v>
      </c>
      <c r="G249" s="34" t="s">
        <v>95</v>
      </c>
      <c r="H249" s="35"/>
      <c r="I249" s="36"/>
      <c r="J249" s="36"/>
      <c r="K249" s="36"/>
      <c r="L249" s="36"/>
      <c r="M249" s="37"/>
      <c r="N249" s="57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</row>
    <row r="250" spans="1:37" ht="9" customHeight="1">
      <c r="A250" s="498"/>
      <c r="B250" s="500"/>
      <c r="C250" s="516"/>
      <c r="D250" s="563"/>
      <c r="E250" s="477">
        <v>2016</v>
      </c>
      <c r="F250" s="472">
        <v>0</v>
      </c>
      <c r="G250" s="34" t="s">
        <v>96</v>
      </c>
      <c r="H250" s="35"/>
      <c r="I250" s="36"/>
      <c r="J250" s="36"/>
      <c r="K250" s="36"/>
      <c r="L250" s="36"/>
      <c r="M250" s="37"/>
      <c r="N250" s="57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</row>
    <row r="251" spans="1:37" ht="9.75" customHeight="1">
      <c r="A251" s="498"/>
      <c r="B251" s="500"/>
      <c r="C251" s="516"/>
      <c r="D251" s="563"/>
      <c r="E251" s="478"/>
      <c r="F251" s="473"/>
      <c r="G251" s="34" t="s">
        <v>97</v>
      </c>
      <c r="H251" s="35"/>
      <c r="I251" s="36"/>
      <c r="J251" s="36"/>
      <c r="K251" s="36"/>
      <c r="L251" s="36"/>
      <c r="M251" s="37"/>
      <c r="N251" s="57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</row>
    <row r="252" spans="1:37" ht="12.75" customHeight="1">
      <c r="A252" s="498"/>
      <c r="B252" s="500"/>
      <c r="C252" s="516"/>
      <c r="D252" s="563"/>
      <c r="E252" s="478"/>
      <c r="F252" s="59" t="s">
        <v>98</v>
      </c>
      <c r="G252" s="34" t="s">
        <v>16</v>
      </c>
      <c r="H252" s="40">
        <f aca="true" t="shared" si="84" ref="H252:K253">H246+H248+H250</f>
        <v>0</v>
      </c>
      <c r="I252" s="41">
        <f t="shared" si="84"/>
        <v>42500</v>
      </c>
      <c r="J252" s="41">
        <f t="shared" si="84"/>
        <v>0</v>
      </c>
      <c r="K252" s="41">
        <f t="shared" si="84"/>
        <v>42500</v>
      </c>
      <c r="L252" s="41">
        <f>H252+J252</f>
        <v>0</v>
      </c>
      <c r="M252" s="42">
        <f>L252/F247</f>
        <v>0</v>
      </c>
      <c r="N252" s="60">
        <f aca="true" t="shared" si="85" ref="N252:AK252">N246+N248+N250</f>
        <v>0</v>
      </c>
      <c r="O252" s="41">
        <f t="shared" si="85"/>
        <v>0</v>
      </c>
      <c r="P252" s="41">
        <f t="shared" si="85"/>
        <v>0</v>
      </c>
      <c r="Q252" s="41">
        <f t="shared" si="85"/>
        <v>0</v>
      </c>
      <c r="R252" s="41">
        <f t="shared" si="85"/>
        <v>0</v>
      </c>
      <c r="S252" s="41">
        <f t="shared" si="85"/>
        <v>0</v>
      </c>
      <c r="T252" s="41">
        <f t="shared" si="85"/>
        <v>0</v>
      </c>
      <c r="U252" s="41">
        <f t="shared" si="85"/>
        <v>0</v>
      </c>
      <c r="V252" s="41">
        <f t="shared" si="85"/>
        <v>0</v>
      </c>
      <c r="W252" s="41">
        <f t="shared" si="85"/>
        <v>0</v>
      </c>
      <c r="X252" s="41">
        <f t="shared" si="85"/>
        <v>0</v>
      </c>
      <c r="Y252" s="41">
        <f t="shared" si="85"/>
        <v>0</v>
      </c>
      <c r="Z252" s="41">
        <f t="shared" si="85"/>
        <v>0</v>
      </c>
      <c r="AA252" s="41">
        <f t="shared" si="85"/>
        <v>0</v>
      </c>
      <c r="AB252" s="41">
        <f t="shared" si="85"/>
        <v>0</v>
      </c>
      <c r="AC252" s="41">
        <f t="shared" si="85"/>
        <v>0</v>
      </c>
      <c r="AD252" s="41">
        <f t="shared" si="85"/>
        <v>0</v>
      </c>
      <c r="AE252" s="41">
        <f t="shared" si="85"/>
        <v>0</v>
      </c>
      <c r="AF252" s="41">
        <f t="shared" si="85"/>
        <v>0</v>
      </c>
      <c r="AG252" s="41">
        <f t="shared" si="85"/>
        <v>0</v>
      </c>
      <c r="AH252" s="41">
        <f t="shared" si="85"/>
        <v>0</v>
      </c>
      <c r="AI252" s="41">
        <f t="shared" si="85"/>
        <v>0</v>
      </c>
      <c r="AJ252" s="41">
        <f t="shared" si="85"/>
        <v>0</v>
      </c>
      <c r="AK252" s="41">
        <f t="shared" si="85"/>
        <v>0</v>
      </c>
    </row>
    <row r="253" spans="1:37" ht="13.5" customHeight="1" thickBot="1">
      <c r="A253" s="498"/>
      <c r="B253" s="501"/>
      <c r="C253" s="517"/>
      <c r="D253" s="564"/>
      <c r="E253" s="479"/>
      <c r="F253" s="61">
        <v>92500</v>
      </c>
      <c r="G253" s="46" t="s">
        <v>60</v>
      </c>
      <c r="H253" s="47">
        <f t="shared" si="84"/>
        <v>0</v>
      </c>
      <c r="I253" s="48">
        <f t="shared" si="84"/>
        <v>0</v>
      </c>
      <c r="J253" s="48">
        <f t="shared" si="84"/>
        <v>0</v>
      </c>
      <c r="K253" s="48">
        <f t="shared" si="84"/>
        <v>0</v>
      </c>
      <c r="L253" s="48">
        <f>H253+J253</f>
        <v>0</v>
      </c>
      <c r="M253" s="50">
        <f>M247+M249+M251</f>
        <v>0</v>
      </c>
      <c r="N253" s="62">
        <f aca="true" t="shared" si="86" ref="N253:AK253">N247+N249+N251</f>
        <v>0</v>
      </c>
      <c r="O253" s="48">
        <f t="shared" si="86"/>
        <v>0</v>
      </c>
      <c r="P253" s="48">
        <f t="shared" si="86"/>
        <v>0</v>
      </c>
      <c r="Q253" s="48">
        <f t="shared" si="86"/>
        <v>0</v>
      </c>
      <c r="R253" s="48">
        <f t="shared" si="86"/>
        <v>0</v>
      </c>
      <c r="S253" s="48">
        <f t="shared" si="86"/>
        <v>0</v>
      </c>
      <c r="T253" s="48">
        <f t="shared" si="86"/>
        <v>0</v>
      </c>
      <c r="U253" s="48">
        <f t="shared" si="86"/>
        <v>0</v>
      </c>
      <c r="V253" s="48">
        <f t="shared" si="86"/>
        <v>0</v>
      </c>
      <c r="W253" s="48">
        <f t="shared" si="86"/>
        <v>0</v>
      </c>
      <c r="X253" s="48">
        <f t="shared" si="86"/>
        <v>0</v>
      </c>
      <c r="Y253" s="48">
        <f t="shared" si="86"/>
        <v>0</v>
      </c>
      <c r="Z253" s="48">
        <f t="shared" si="86"/>
        <v>0</v>
      </c>
      <c r="AA253" s="48">
        <f t="shared" si="86"/>
        <v>0</v>
      </c>
      <c r="AB253" s="48">
        <f t="shared" si="86"/>
        <v>0</v>
      </c>
      <c r="AC253" s="48">
        <f t="shared" si="86"/>
        <v>0</v>
      </c>
      <c r="AD253" s="48">
        <f t="shared" si="86"/>
        <v>0</v>
      </c>
      <c r="AE253" s="48">
        <f t="shared" si="86"/>
        <v>0</v>
      </c>
      <c r="AF253" s="48">
        <f t="shared" si="86"/>
        <v>0</v>
      </c>
      <c r="AG253" s="48">
        <f t="shared" si="86"/>
        <v>0</v>
      </c>
      <c r="AH253" s="48">
        <f t="shared" si="86"/>
        <v>0</v>
      </c>
      <c r="AI253" s="48">
        <f t="shared" si="86"/>
        <v>0</v>
      </c>
      <c r="AJ253" s="48">
        <f t="shared" si="86"/>
        <v>0</v>
      </c>
      <c r="AK253" s="48">
        <f t="shared" si="86"/>
        <v>0</v>
      </c>
    </row>
    <row r="254" spans="1:37" ht="12.75" customHeight="1" hidden="1">
      <c r="A254" s="513">
        <v>18</v>
      </c>
      <c r="B254" s="556" t="s">
        <v>137</v>
      </c>
      <c r="C254" s="521">
        <v>85154</v>
      </c>
      <c r="D254" s="548" t="s">
        <v>108</v>
      </c>
      <c r="E254" s="554">
        <v>2013</v>
      </c>
      <c r="F254" s="66" t="s">
        <v>90</v>
      </c>
      <c r="G254" s="67" t="s">
        <v>91</v>
      </c>
      <c r="H254" s="68"/>
      <c r="I254" s="69"/>
      <c r="J254" s="69"/>
      <c r="K254" s="69"/>
      <c r="L254" s="69"/>
      <c r="M254" s="70"/>
      <c r="N254" s="71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ht="12.75" customHeight="1" hidden="1">
      <c r="A255" s="514"/>
      <c r="B255" s="557"/>
      <c r="C255" s="522"/>
      <c r="D255" s="549"/>
      <c r="E255" s="475"/>
      <c r="F255" s="505">
        <v>0</v>
      </c>
      <c r="G255" s="73" t="s">
        <v>92</v>
      </c>
      <c r="H255" s="74"/>
      <c r="I255" s="75"/>
      <c r="J255" s="75"/>
      <c r="K255" s="75"/>
      <c r="L255" s="75"/>
      <c r="M255" s="76"/>
      <c r="N255" s="77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</row>
    <row r="256" spans="1:37" ht="12.75" customHeight="1" hidden="1">
      <c r="A256" s="514"/>
      <c r="B256" s="557"/>
      <c r="C256" s="522"/>
      <c r="D256" s="549"/>
      <c r="E256" s="475"/>
      <c r="F256" s="506"/>
      <c r="G256" s="73" t="s">
        <v>93</v>
      </c>
      <c r="H256" s="74"/>
      <c r="I256" s="75"/>
      <c r="J256" s="75"/>
      <c r="K256" s="75"/>
      <c r="L256" s="75"/>
      <c r="M256" s="76"/>
      <c r="N256" s="77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</row>
    <row r="257" spans="1:37" ht="11.25" customHeight="1" hidden="1">
      <c r="A257" s="514"/>
      <c r="B257" s="557"/>
      <c r="C257" s="522"/>
      <c r="D257" s="549"/>
      <c r="E257" s="555"/>
      <c r="F257" s="79" t="s">
        <v>94</v>
      </c>
      <c r="G257" s="73" t="s">
        <v>95</v>
      </c>
      <c r="H257" s="74"/>
      <c r="I257" s="75"/>
      <c r="J257" s="75"/>
      <c r="K257" s="75"/>
      <c r="L257" s="75"/>
      <c r="M257" s="76"/>
      <c r="N257" s="77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</row>
    <row r="258" spans="1:37" ht="12.75" customHeight="1" hidden="1">
      <c r="A258" s="514"/>
      <c r="B258" s="557"/>
      <c r="C258" s="522"/>
      <c r="D258" s="549"/>
      <c r="E258" s="474">
        <v>2014</v>
      </c>
      <c r="F258" s="505">
        <v>0</v>
      </c>
      <c r="G258" s="73" t="s">
        <v>96</v>
      </c>
      <c r="H258" s="74"/>
      <c r="I258" s="75"/>
      <c r="J258" s="75"/>
      <c r="K258" s="75"/>
      <c r="L258" s="75"/>
      <c r="M258" s="76"/>
      <c r="N258" s="77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</row>
    <row r="259" spans="1:37" ht="12.75" customHeight="1" hidden="1">
      <c r="A259" s="514"/>
      <c r="B259" s="557"/>
      <c r="C259" s="522"/>
      <c r="D259" s="549"/>
      <c r="E259" s="475"/>
      <c r="F259" s="506"/>
      <c r="G259" s="73" t="s">
        <v>97</v>
      </c>
      <c r="H259" s="74"/>
      <c r="I259" s="75"/>
      <c r="J259" s="75"/>
      <c r="K259" s="75"/>
      <c r="L259" s="75"/>
      <c r="M259" s="76"/>
      <c r="N259" s="77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</row>
    <row r="260" spans="1:37" ht="12.75" customHeight="1" hidden="1">
      <c r="A260" s="514"/>
      <c r="B260" s="557"/>
      <c r="C260" s="522"/>
      <c r="D260" s="549"/>
      <c r="E260" s="475"/>
      <c r="F260" s="79" t="s">
        <v>98</v>
      </c>
      <c r="G260" s="73" t="s">
        <v>16</v>
      </c>
      <c r="H260" s="80">
        <f aca="true" t="shared" si="87" ref="H260:AK260">H254+H256+H258</f>
        <v>0</v>
      </c>
      <c r="I260" s="81">
        <f t="shared" si="87"/>
        <v>0</v>
      </c>
      <c r="J260" s="81">
        <f t="shared" si="87"/>
        <v>0</v>
      </c>
      <c r="K260" s="81">
        <f t="shared" si="87"/>
        <v>0</v>
      </c>
      <c r="L260" s="81">
        <f t="shared" si="87"/>
        <v>0</v>
      </c>
      <c r="M260" s="82">
        <f t="shared" si="87"/>
        <v>0</v>
      </c>
      <c r="N260" s="83">
        <f t="shared" si="87"/>
        <v>0</v>
      </c>
      <c r="O260" s="81">
        <f t="shared" si="87"/>
        <v>0</v>
      </c>
      <c r="P260" s="81">
        <f t="shared" si="87"/>
        <v>0</v>
      </c>
      <c r="Q260" s="81">
        <f t="shared" si="87"/>
        <v>0</v>
      </c>
      <c r="R260" s="81">
        <f t="shared" si="87"/>
        <v>0</v>
      </c>
      <c r="S260" s="81">
        <f t="shared" si="87"/>
        <v>0</v>
      </c>
      <c r="T260" s="81">
        <f t="shared" si="87"/>
        <v>0</v>
      </c>
      <c r="U260" s="81">
        <f t="shared" si="87"/>
        <v>0</v>
      </c>
      <c r="V260" s="81">
        <f t="shared" si="87"/>
        <v>0</v>
      </c>
      <c r="W260" s="81">
        <f t="shared" si="87"/>
        <v>0</v>
      </c>
      <c r="X260" s="81">
        <f t="shared" si="87"/>
        <v>0</v>
      </c>
      <c r="Y260" s="81">
        <f t="shared" si="87"/>
        <v>0</v>
      </c>
      <c r="Z260" s="81">
        <f t="shared" si="87"/>
        <v>0</v>
      </c>
      <c r="AA260" s="81">
        <f t="shared" si="87"/>
        <v>0</v>
      </c>
      <c r="AB260" s="81">
        <f t="shared" si="87"/>
        <v>0</v>
      </c>
      <c r="AC260" s="81">
        <f t="shared" si="87"/>
        <v>0</v>
      </c>
      <c r="AD260" s="81">
        <f t="shared" si="87"/>
        <v>0</v>
      </c>
      <c r="AE260" s="81">
        <f t="shared" si="87"/>
        <v>0</v>
      </c>
      <c r="AF260" s="81">
        <f t="shared" si="87"/>
        <v>0</v>
      </c>
      <c r="AG260" s="81">
        <f t="shared" si="87"/>
        <v>0</v>
      </c>
      <c r="AH260" s="81">
        <f t="shared" si="87"/>
        <v>0</v>
      </c>
      <c r="AI260" s="81">
        <f t="shared" si="87"/>
        <v>0</v>
      </c>
      <c r="AJ260" s="81">
        <f t="shared" si="87"/>
        <v>0</v>
      </c>
      <c r="AK260" s="81">
        <f t="shared" si="87"/>
        <v>0</v>
      </c>
    </row>
    <row r="261" spans="1:37" ht="13.5" customHeight="1" hidden="1" thickBot="1">
      <c r="A261" s="514"/>
      <c r="B261" s="558"/>
      <c r="C261" s="523"/>
      <c r="D261" s="550"/>
      <c r="E261" s="476"/>
      <c r="F261" s="84">
        <v>0</v>
      </c>
      <c r="G261" s="85" t="s">
        <v>60</v>
      </c>
      <c r="H261" s="86">
        <f aca="true" t="shared" si="88" ref="H261:AK261">H255+H257+H259</f>
        <v>0</v>
      </c>
      <c r="I261" s="87">
        <f t="shared" si="88"/>
        <v>0</v>
      </c>
      <c r="J261" s="87">
        <f t="shared" si="88"/>
        <v>0</v>
      </c>
      <c r="K261" s="87">
        <f t="shared" si="88"/>
        <v>0</v>
      </c>
      <c r="L261" s="87">
        <f t="shared" si="88"/>
        <v>0</v>
      </c>
      <c r="M261" s="88">
        <f t="shared" si="88"/>
        <v>0</v>
      </c>
      <c r="N261" s="89">
        <f t="shared" si="88"/>
        <v>0</v>
      </c>
      <c r="O261" s="87">
        <f t="shared" si="88"/>
        <v>0</v>
      </c>
      <c r="P261" s="87">
        <f t="shared" si="88"/>
        <v>0</v>
      </c>
      <c r="Q261" s="87">
        <f t="shared" si="88"/>
        <v>0</v>
      </c>
      <c r="R261" s="87">
        <f t="shared" si="88"/>
        <v>0</v>
      </c>
      <c r="S261" s="87">
        <f t="shared" si="88"/>
        <v>0</v>
      </c>
      <c r="T261" s="87">
        <f t="shared" si="88"/>
        <v>0</v>
      </c>
      <c r="U261" s="87">
        <f t="shared" si="88"/>
        <v>0</v>
      </c>
      <c r="V261" s="87">
        <f t="shared" si="88"/>
        <v>0</v>
      </c>
      <c r="W261" s="87">
        <f t="shared" si="88"/>
        <v>0</v>
      </c>
      <c r="X261" s="87">
        <f t="shared" si="88"/>
        <v>0</v>
      </c>
      <c r="Y261" s="87">
        <f t="shared" si="88"/>
        <v>0</v>
      </c>
      <c r="Z261" s="87">
        <f t="shared" si="88"/>
        <v>0</v>
      </c>
      <c r="AA261" s="87">
        <f t="shared" si="88"/>
        <v>0</v>
      </c>
      <c r="AB261" s="87">
        <f t="shared" si="88"/>
        <v>0</v>
      </c>
      <c r="AC261" s="87">
        <f t="shared" si="88"/>
        <v>0</v>
      </c>
      <c r="AD261" s="87">
        <f t="shared" si="88"/>
        <v>0</v>
      </c>
      <c r="AE261" s="87">
        <f t="shared" si="88"/>
        <v>0</v>
      </c>
      <c r="AF261" s="87">
        <f t="shared" si="88"/>
        <v>0</v>
      </c>
      <c r="AG261" s="87">
        <f t="shared" si="88"/>
        <v>0</v>
      </c>
      <c r="AH261" s="87">
        <f t="shared" si="88"/>
        <v>0</v>
      </c>
      <c r="AI261" s="87">
        <f t="shared" si="88"/>
        <v>0</v>
      </c>
      <c r="AJ261" s="87">
        <f t="shared" si="88"/>
        <v>0</v>
      </c>
      <c r="AK261" s="87">
        <f t="shared" si="88"/>
        <v>0</v>
      </c>
    </row>
    <row r="262" spans="1:37" ht="12.75" customHeight="1" hidden="1">
      <c r="A262" s="513">
        <v>19</v>
      </c>
      <c r="B262" s="556" t="s">
        <v>138</v>
      </c>
      <c r="C262" s="521">
        <v>85195</v>
      </c>
      <c r="D262" s="548" t="s">
        <v>108</v>
      </c>
      <c r="E262" s="554">
        <v>2012</v>
      </c>
      <c r="F262" s="66" t="s">
        <v>90</v>
      </c>
      <c r="G262" s="67" t="s">
        <v>139</v>
      </c>
      <c r="H262" s="68"/>
      <c r="I262" s="69"/>
      <c r="J262" s="69"/>
      <c r="K262" s="69"/>
      <c r="L262" s="69"/>
      <c r="M262" s="70"/>
      <c r="N262" s="71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ht="12.75" customHeight="1" hidden="1">
      <c r="A263" s="514"/>
      <c r="B263" s="557"/>
      <c r="C263" s="522"/>
      <c r="D263" s="549"/>
      <c r="E263" s="475"/>
      <c r="F263" s="505">
        <v>0</v>
      </c>
      <c r="G263" s="73" t="s">
        <v>140</v>
      </c>
      <c r="H263" s="74"/>
      <c r="I263" s="75"/>
      <c r="J263" s="75"/>
      <c r="K263" s="75"/>
      <c r="L263" s="75"/>
      <c r="M263" s="76"/>
      <c r="N263" s="77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</row>
    <row r="264" spans="1:37" ht="12.75" customHeight="1" hidden="1">
      <c r="A264" s="514"/>
      <c r="B264" s="557"/>
      <c r="C264" s="522"/>
      <c r="D264" s="549"/>
      <c r="E264" s="475"/>
      <c r="F264" s="506"/>
      <c r="G264" s="73" t="s">
        <v>93</v>
      </c>
      <c r="H264" s="74"/>
      <c r="I264" s="75"/>
      <c r="J264" s="75"/>
      <c r="K264" s="75"/>
      <c r="L264" s="75"/>
      <c r="M264" s="76"/>
      <c r="N264" s="77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</row>
    <row r="265" spans="1:37" ht="12.75" customHeight="1" hidden="1">
      <c r="A265" s="514"/>
      <c r="B265" s="557"/>
      <c r="C265" s="522"/>
      <c r="D265" s="549"/>
      <c r="E265" s="555"/>
      <c r="F265" s="79" t="s">
        <v>94</v>
      </c>
      <c r="G265" s="73" t="s">
        <v>95</v>
      </c>
      <c r="H265" s="74"/>
      <c r="I265" s="75"/>
      <c r="J265" s="75"/>
      <c r="K265" s="75"/>
      <c r="L265" s="75"/>
      <c r="M265" s="76"/>
      <c r="N265" s="77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</row>
    <row r="266" spans="1:37" ht="12.75" customHeight="1" hidden="1">
      <c r="A266" s="514"/>
      <c r="B266" s="557"/>
      <c r="C266" s="522"/>
      <c r="D266" s="549"/>
      <c r="E266" s="474">
        <v>2014</v>
      </c>
      <c r="F266" s="505">
        <v>0</v>
      </c>
      <c r="G266" s="73" t="s">
        <v>96</v>
      </c>
      <c r="H266" s="74"/>
      <c r="I266" s="75"/>
      <c r="J266" s="75"/>
      <c r="K266" s="75"/>
      <c r="L266" s="75"/>
      <c r="M266" s="76"/>
      <c r="N266" s="77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</row>
    <row r="267" spans="1:37" ht="12.75" customHeight="1" hidden="1">
      <c r="A267" s="514"/>
      <c r="B267" s="557"/>
      <c r="C267" s="522"/>
      <c r="D267" s="549"/>
      <c r="E267" s="475"/>
      <c r="F267" s="506"/>
      <c r="G267" s="73" t="s">
        <v>97</v>
      </c>
      <c r="H267" s="74"/>
      <c r="I267" s="75"/>
      <c r="J267" s="75"/>
      <c r="K267" s="75"/>
      <c r="L267" s="75"/>
      <c r="M267" s="76"/>
      <c r="N267" s="77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</row>
    <row r="268" spans="1:37" ht="12.75" customHeight="1" hidden="1">
      <c r="A268" s="514"/>
      <c r="B268" s="557"/>
      <c r="C268" s="522"/>
      <c r="D268" s="549"/>
      <c r="E268" s="475"/>
      <c r="F268" s="79" t="s">
        <v>98</v>
      </c>
      <c r="G268" s="73" t="s">
        <v>16</v>
      </c>
      <c r="H268" s="80">
        <f aca="true" t="shared" si="89" ref="H268:AK268">H262+H264+H266</f>
        <v>0</v>
      </c>
      <c r="I268" s="81">
        <f t="shared" si="89"/>
        <v>0</v>
      </c>
      <c r="J268" s="81">
        <f t="shared" si="89"/>
        <v>0</v>
      </c>
      <c r="K268" s="81">
        <f t="shared" si="89"/>
        <v>0</v>
      </c>
      <c r="L268" s="81">
        <f t="shared" si="89"/>
        <v>0</v>
      </c>
      <c r="M268" s="82">
        <f t="shared" si="89"/>
        <v>0</v>
      </c>
      <c r="N268" s="83">
        <f t="shared" si="89"/>
        <v>0</v>
      </c>
      <c r="O268" s="81">
        <f t="shared" si="89"/>
        <v>0</v>
      </c>
      <c r="P268" s="81">
        <f t="shared" si="89"/>
        <v>0</v>
      </c>
      <c r="Q268" s="81">
        <f t="shared" si="89"/>
        <v>0</v>
      </c>
      <c r="R268" s="81">
        <f t="shared" si="89"/>
        <v>0</v>
      </c>
      <c r="S268" s="81">
        <f t="shared" si="89"/>
        <v>0</v>
      </c>
      <c r="T268" s="81">
        <f t="shared" si="89"/>
        <v>0</v>
      </c>
      <c r="U268" s="81">
        <f t="shared" si="89"/>
        <v>0</v>
      </c>
      <c r="V268" s="81">
        <f t="shared" si="89"/>
        <v>0</v>
      </c>
      <c r="W268" s="81">
        <f t="shared" si="89"/>
        <v>0</v>
      </c>
      <c r="X268" s="81">
        <f t="shared" si="89"/>
        <v>0</v>
      </c>
      <c r="Y268" s="81">
        <f t="shared" si="89"/>
        <v>0</v>
      </c>
      <c r="Z268" s="81">
        <f t="shared" si="89"/>
        <v>0</v>
      </c>
      <c r="AA268" s="81">
        <f t="shared" si="89"/>
        <v>0</v>
      </c>
      <c r="AB268" s="81">
        <f t="shared" si="89"/>
        <v>0</v>
      </c>
      <c r="AC268" s="81">
        <f t="shared" si="89"/>
        <v>0</v>
      </c>
      <c r="AD268" s="81">
        <f t="shared" si="89"/>
        <v>0</v>
      </c>
      <c r="AE268" s="81">
        <f t="shared" si="89"/>
        <v>0</v>
      </c>
      <c r="AF268" s="81">
        <f t="shared" si="89"/>
        <v>0</v>
      </c>
      <c r="AG268" s="81">
        <f t="shared" si="89"/>
        <v>0</v>
      </c>
      <c r="AH268" s="81">
        <f t="shared" si="89"/>
        <v>0</v>
      </c>
      <c r="AI268" s="81">
        <f t="shared" si="89"/>
        <v>0</v>
      </c>
      <c r="AJ268" s="81">
        <f t="shared" si="89"/>
        <v>0</v>
      </c>
      <c r="AK268" s="81">
        <f t="shared" si="89"/>
        <v>0</v>
      </c>
    </row>
    <row r="269" spans="1:37" ht="13.5" customHeight="1" hidden="1" thickBot="1">
      <c r="A269" s="514"/>
      <c r="B269" s="558"/>
      <c r="C269" s="523"/>
      <c r="D269" s="550"/>
      <c r="E269" s="476"/>
      <c r="F269" s="84">
        <v>0</v>
      </c>
      <c r="G269" s="85" t="s">
        <v>60</v>
      </c>
      <c r="H269" s="86">
        <f aca="true" t="shared" si="90" ref="H269:AK269">H263+H265+H267</f>
        <v>0</v>
      </c>
      <c r="I269" s="87">
        <f t="shared" si="90"/>
        <v>0</v>
      </c>
      <c r="J269" s="87">
        <f t="shared" si="90"/>
        <v>0</v>
      </c>
      <c r="K269" s="87">
        <f t="shared" si="90"/>
        <v>0</v>
      </c>
      <c r="L269" s="87">
        <f t="shared" si="90"/>
        <v>0</v>
      </c>
      <c r="M269" s="88">
        <f t="shared" si="90"/>
        <v>0</v>
      </c>
      <c r="N269" s="89">
        <f t="shared" si="90"/>
        <v>0</v>
      </c>
      <c r="O269" s="87">
        <f t="shared" si="90"/>
        <v>0</v>
      </c>
      <c r="P269" s="87">
        <f t="shared" si="90"/>
        <v>0</v>
      </c>
      <c r="Q269" s="87">
        <f t="shared" si="90"/>
        <v>0</v>
      </c>
      <c r="R269" s="87">
        <f t="shared" si="90"/>
        <v>0</v>
      </c>
      <c r="S269" s="87">
        <f t="shared" si="90"/>
        <v>0</v>
      </c>
      <c r="T269" s="87">
        <f t="shared" si="90"/>
        <v>0</v>
      </c>
      <c r="U269" s="87">
        <f t="shared" si="90"/>
        <v>0</v>
      </c>
      <c r="V269" s="87">
        <f t="shared" si="90"/>
        <v>0</v>
      </c>
      <c r="W269" s="87">
        <f t="shared" si="90"/>
        <v>0</v>
      </c>
      <c r="X269" s="87">
        <f t="shared" si="90"/>
        <v>0</v>
      </c>
      <c r="Y269" s="87">
        <f t="shared" si="90"/>
        <v>0</v>
      </c>
      <c r="Z269" s="87">
        <f t="shared" si="90"/>
        <v>0</v>
      </c>
      <c r="AA269" s="87">
        <f t="shared" si="90"/>
        <v>0</v>
      </c>
      <c r="AB269" s="87">
        <f t="shared" si="90"/>
        <v>0</v>
      </c>
      <c r="AC269" s="87">
        <f t="shared" si="90"/>
        <v>0</v>
      </c>
      <c r="AD269" s="87">
        <f t="shared" si="90"/>
        <v>0</v>
      </c>
      <c r="AE269" s="87">
        <f t="shared" si="90"/>
        <v>0</v>
      </c>
      <c r="AF269" s="87">
        <f t="shared" si="90"/>
        <v>0</v>
      </c>
      <c r="AG269" s="87">
        <f t="shared" si="90"/>
        <v>0</v>
      </c>
      <c r="AH269" s="87">
        <f t="shared" si="90"/>
        <v>0</v>
      </c>
      <c r="AI269" s="87">
        <f t="shared" si="90"/>
        <v>0</v>
      </c>
      <c r="AJ269" s="87">
        <f t="shared" si="90"/>
        <v>0</v>
      </c>
      <c r="AK269" s="87">
        <f t="shared" si="90"/>
        <v>0</v>
      </c>
    </row>
    <row r="270" spans="1:37" ht="12.75" customHeight="1" hidden="1">
      <c r="A270" s="513">
        <v>20</v>
      </c>
      <c r="B270" s="556" t="s">
        <v>141</v>
      </c>
      <c r="C270" s="521">
        <v>85195</v>
      </c>
      <c r="D270" s="548" t="s">
        <v>108</v>
      </c>
      <c r="E270" s="554">
        <v>2012</v>
      </c>
      <c r="F270" s="66" t="s">
        <v>90</v>
      </c>
      <c r="G270" s="67" t="s">
        <v>91</v>
      </c>
      <c r="H270" s="68"/>
      <c r="I270" s="69"/>
      <c r="J270" s="69"/>
      <c r="K270" s="69"/>
      <c r="L270" s="69"/>
      <c r="M270" s="70"/>
      <c r="N270" s="71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ht="12.75" customHeight="1" hidden="1">
      <c r="A271" s="514"/>
      <c r="B271" s="557"/>
      <c r="C271" s="522"/>
      <c r="D271" s="549"/>
      <c r="E271" s="475"/>
      <c r="F271" s="505">
        <v>0</v>
      </c>
      <c r="G271" s="73" t="s">
        <v>92</v>
      </c>
      <c r="H271" s="74"/>
      <c r="I271" s="75"/>
      <c r="J271" s="75"/>
      <c r="K271" s="75"/>
      <c r="L271" s="75"/>
      <c r="M271" s="76"/>
      <c r="N271" s="77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</row>
    <row r="272" spans="1:37" ht="12.75" customHeight="1" hidden="1">
      <c r="A272" s="514"/>
      <c r="B272" s="557"/>
      <c r="C272" s="522"/>
      <c r="D272" s="549"/>
      <c r="E272" s="475"/>
      <c r="F272" s="506"/>
      <c r="G272" s="73" t="s">
        <v>93</v>
      </c>
      <c r="H272" s="74"/>
      <c r="I272" s="75"/>
      <c r="J272" s="75"/>
      <c r="K272" s="75"/>
      <c r="L272" s="75"/>
      <c r="M272" s="76"/>
      <c r="N272" s="77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</row>
    <row r="273" spans="1:37" ht="12.75" customHeight="1" hidden="1">
      <c r="A273" s="514"/>
      <c r="B273" s="557"/>
      <c r="C273" s="522"/>
      <c r="D273" s="549"/>
      <c r="E273" s="555"/>
      <c r="F273" s="79" t="s">
        <v>94</v>
      </c>
      <c r="G273" s="73" t="s">
        <v>95</v>
      </c>
      <c r="H273" s="74"/>
      <c r="I273" s="75"/>
      <c r="J273" s="75"/>
      <c r="K273" s="75"/>
      <c r="L273" s="75"/>
      <c r="M273" s="76"/>
      <c r="N273" s="77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</row>
    <row r="274" spans="1:37" ht="12.75" customHeight="1" hidden="1">
      <c r="A274" s="514"/>
      <c r="B274" s="557"/>
      <c r="C274" s="522"/>
      <c r="D274" s="549"/>
      <c r="E274" s="474">
        <v>2014</v>
      </c>
      <c r="F274" s="505">
        <v>0</v>
      </c>
      <c r="G274" s="73" t="s">
        <v>96</v>
      </c>
      <c r="H274" s="74"/>
      <c r="I274" s="75"/>
      <c r="J274" s="75"/>
      <c r="K274" s="75"/>
      <c r="L274" s="75"/>
      <c r="M274" s="76"/>
      <c r="N274" s="77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</row>
    <row r="275" spans="1:37" ht="12.75" customHeight="1" hidden="1">
      <c r="A275" s="514"/>
      <c r="B275" s="557"/>
      <c r="C275" s="522"/>
      <c r="D275" s="549"/>
      <c r="E275" s="475"/>
      <c r="F275" s="506"/>
      <c r="G275" s="73" t="s">
        <v>97</v>
      </c>
      <c r="H275" s="74"/>
      <c r="I275" s="75"/>
      <c r="J275" s="75"/>
      <c r="K275" s="75"/>
      <c r="L275" s="75"/>
      <c r="M275" s="76"/>
      <c r="N275" s="77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</row>
    <row r="276" spans="1:37" ht="12.75" customHeight="1" hidden="1">
      <c r="A276" s="514"/>
      <c r="B276" s="557"/>
      <c r="C276" s="522"/>
      <c r="D276" s="549"/>
      <c r="E276" s="475"/>
      <c r="F276" s="79" t="s">
        <v>98</v>
      </c>
      <c r="G276" s="73" t="s">
        <v>16</v>
      </c>
      <c r="H276" s="80">
        <f aca="true" t="shared" si="91" ref="H276:AK276">H270+H272+H274</f>
        <v>0</v>
      </c>
      <c r="I276" s="81">
        <f t="shared" si="91"/>
        <v>0</v>
      </c>
      <c r="J276" s="81">
        <f t="shared" si="91"/>
        <v>0</v>
      </c>
      <c r="K276" s="81">
        <f t="shared" si="91"/>
        <v>0</v>
      </c>
      <c r="L276" s="81">
        <f t="shared" si="91"/>
        <v>0</v>
      </c>
      <c r="M276" s="82">
        <f t="shared" si="91"/>
        <v>0</v>
      </c>
      <c r="N276" s="83">
        <f t="shared" si="91"/>
        <v>0</v>
      </c>
      <c r="O276" s="81">
        <f t="shared" si="91"/>
        <v>0</v>
      </c>
      <c r="P276" s="81">
        <f t="shared" si="91"/>
        <v>0</v>
      </c>
      <c r="Q276" s="81">
        <f t="shared" si="91"/>
        <v>0</v>
      </c>
      <c r="R276" s="81">
        <f t="shared" si="91"/>
        <v>0</v>
      </c>
      <c r="S276" s="81">
        <f t="shared" si="91"/>
        <v>0</v>
      </c>
      <c r="T276" s="81">
        <f t="shared" si="91"/>
        <v>0</v>
      </c>
      <c r="U276" s="81">
        <f t="shared" si="91"/>
        <v>0</v>
      </c>
      <c r="V276" s="81">
        <f t="shared" si="91"/>
        <v>0</v>
      </c>
      <c r="W276" s="81">
        <f t="shared" si="91"/>
        <v>0</v>
      </c>
      <c r="X276" s="81">
        <f t="shared" si="91"/>
        <v>0</v>
      </c>
      <c r="Y276" s="81">
        <f t="shared" si="91"/>
        <v>0</v>
      </c>
      <c r="Z276" s="81">
        <f t="shared" si="91"/>
        <v>0</v>
      </c>
      <c r="AA276" s="81">
        <f t="shared" si="91"/>
        <v>0</v>
      </c>
      <c r="AB276" s="81">
        <f t="shared" si="91"/>
        <v>0</v>
      </c>
      <c r="AC276" s="81">
        <f t="shared" si="91"/>
        <v>0</v>
      </c>
      <c r="AD276" s="81">
        <f t="shared" si="91"/>
        <v>0</v>
      </c>
      <c r="AE276" s="81">
        <f t="shared" si="91"/>
        <v>0</v>
      </c>
      <c r="AF276" s="81">
        <f t="shared" si="91"/>
        <v>0</v>
      </c>
      <c r="AG276" s="81">
        <f t="shared" si="91"/>
        <v>0</v>
      </c>
      <c r="AH276" s="81">
        <f t="shared" si="91"/>
        <v>0</v>
      </c>
      <c r="AI276" s="81">
        <f t="shared" si="91"/>
        <v>0</v>
      </c>
      <c r="AJ276" s="81">
        <f t="shared" si="91"/>
        <v>0</v>
      </c>
      <c r="AK276" s="81">
        <f t="shared" si="91"/>
        <v>0</v>
      </c>
    </row>
    <row r="277" spans="1:37" ht="13.5" customHeight="1" hidden="1" thickBot="1">
      <c r="A277" s="514"/>
      <c r="B277" s="558"/>
      <c r="C277" s="523"/>
      <c r="D277" s="550"/>
      <c r="E277" s="476"/>
      <c r="F277" s="84">
        <v>0</v>
      </c>
      <c r="G277" s="85" t="s">
        <v>60</v>
      </c>
      <c r="H277" s="86">
        <f aca="true" t="shared" si="92" ref="H277:AK277">H271+H273+H275</f>
        <v>0</v>
      </c>
      <c r="I277" s="87">
        <f t="shared" si="92"/>
        <v>0</v>
      </c>
      <c r="J277" s="87">
        <f t="shared" si="92"/>
        <v>0</v>
      </c>
      <c r="K277" s="87">
        <f t="shared" si="92"/>
        <v>0</v>
      </c>
      <c r="L277" s="87">
        <f t="shared" si="92"/>
        <v>0</v>
      </c>
      <c r="M277" s="88">
        <f t="shared" si="92"/>
        <v>0</v>
      </c>
      <c r="N277" s="89">
        <f t="shared" si="92"/>
        <v>0</v>
      </c>
      <c r="O277" s="87">
        <f t="shared" si="92"/>
        <v>0</v>
      </c>
      <c r="P277" s="87">
        <f t="shared" si="92"/>
        <v>0</v>
      </c>
      <c r="Q277" s="87">
        <f t="shared" si="92"/>
        <v>0</v>
      </c>
      <c r="R277" s="87">
        <f t="shared" si="92"/>
        <v>0</v>
      </c>
      <c r="S277" s="87">
        <f t="shared" si="92"/>
        <v>0</v>
      </c>
      <c r="T277" s="87">
        <f t="shared" si="92"/>
        <v>0</v>
      </c>
      <c r="U277" s="87">
        <f t="shared" si="92"/>
        <v>0</v>
      </c>
      <c r="V277" s="87">
        <f t="shared" si="92"/>
        <v>0</v>
      </c>
      <c r="W277" s="87">
        <f t="shared" si="92"/>
        <v>0</v>
      </c>
      <c r="X277" s="87">
        <f t="shared" si="92"/>
        <v>0</v>
      </c>
      <c r="Y277" s="87">
        <f t="shared" si="92"/>
        <v>0</v>
      </c>
      <c r="Z277" s="87">
        <f t="shared" si="92"/>
        <v>0</v>
      </c>
      <c r="AA277" s="87">
        <f t="shared" si="92"/>
        <v>0</v>
      </c>
      <c r="AB277" s="87">
        <f t="shared" si="92"/>
        <v>0</v>
      </c>
      <c r="AC277" s="87">
        <f t="shared" si="92"/>
        <v>0</v>
      </c>
      <c r="AD277" s="87">
        <f t="shared" si="92"/>
        <v>0</v>
      </c>
      <c r="AE277" s="87">
        <f t="shared" si="92"/>
        <v>0</v>
      </c>
      <c r="AF277" s="87">
        <f t="shared" si="92"/>
        <v>0</v>
      </c>
      <c r="AG277" s="87">
        <f t="shared" si="92"/>
        <v>0</v>
      </c>
      <c r="AH277" s="87">
        <f t="shared" si="92"/>
        <v>0</v>
      </c>
      <c r="AI277" s="87">
        <f t="shared" si="92"/>
        <v>0</v>
      </c>
      <c r="AJ277" s="87">
        <f t="shared" si="92"/>
        <v>0</v>
      </c>
      <c r="AK277" s="87">
        <f t="shared" si="92"/>
        <v>0</v>
      </c>
    </row>
    <row r="278" spans="1:37" ht="12.75" customHeight="1" hidden="1">
      <c r="A278" s="513">
        <v>21</v>
      </c>
      <c r="B278" s="556" t="s">
        <v>142</v>
      </c>
      <c r="C278" s="521">
        <v>85195</v>
      </c>
      <c r="D278" s="548" t="s">
        <v>108</v>
      </c>
      <c r="E278" s="554">
        <v>2012</v>
      </c>
      <c r="F278" s="66" t="s">
        <v>90</v>
      </c>
      <c r="G278" s="67" t="s">
        <v>91</v>
      </c>
      <c r="H278" s="68"/>
      <c r="I278" s="69"/>
      <c r="J278" s="69"/>
      <c r="K278" s="69"/>
      <c r="L278" s="69"/>
      <c r="M278" s="70"/>
      <c r="N278" s="71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ht="12.75" customHeight="1" hidden="1">
      <c r="A279" s="514"/>
      <c r="B279" s="557"/>
      <c r="C279" s="522"/>
      <c r="D279" s="549"/>
      <c r="E279" s="475"/>
      <c r="F279" s="505">
        <v>0</v>
      </c>
      <c r="G279" s="73" t="s">
        <v>92</v>
      </c>
      <c r="H279" s="74"/>
      <c r="I279" s="75"/>
      <c r="J279" s="75"/>
      <c r="K279" s="75"/>
      <c r="L279" s="75"/>
      <c r="M279" s="76"/>
      <c r="N279" s="77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</row>
    <row r="280" spans="1:37" ht="12.75" customHeight="1" hidden="1">
      <c r="A280" s="514"/>
      <c r="B280" s="557"/>
      <c r="C280" s="522"/>
      <c r="D280" s="549"/>
      <c r="E280" s="475"/>
      <c r="F280" s="506"/>
      <c r="G280" s="73" t="s">
        <v>93</v>
      </c>
      <c r="H280" s="74"/>
      <c r="I280" s="75"/>
      <c r="J280" s="75"/>
      <c r="K280" s="75"/>
      <c r="L280" s="75"/>
      <c r="M280" s="76"/>
      <c r="N280" s="77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</row>
    <row r="281" spans="1:37" ht="12.75" customHeight="1" hidden="1">
      <c r="A281" s="514"/>
      <c r="B281" s="557"/>
      <c r="C281" s="522"/>
      <c r="D281" s="549"/>
      <c r="E281" s="555"/>
      <c r="F281" s="79" t="s">
        <v>94</v>
      </c>
      <c r="G281" s="73" t="s">
        <v>95</v>
      </c>
      <c r="H281" s="74"/>
      <c r="I281" s="75"/>
      <c r="J281" s="75"/>
      <c r="K281" s="75"/>
      <c r="L281" s="75"/>
      <c r="M281" s="76"/>
      <c r="N281" s="77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</row>
    <row r="282" spans="1:37" ht="12.75" customHeight="1" hidden="1">
      <c r="A282" s="514"/>
      <c r="B282" s="557"/>
      <c r="C282" s="522"/>
      <c r="D282" s="549"/>
      <c r="E282" s="474">
        <v>2014</v>
      </c>
      <c r="F282" s="505">
        <v>0</v>
      </c>
      <c r="G282" s="73" t="s">
        <v>96</v>
      </c>
      <c r="H282" s="74"/>
      <c r="I282" s="75"/>
      <c r="J282" s="75"/>
      <c r="K282" s="75"/>
      <c r="L282" s="75"/>
      <c r="M282" s="76"/>
      <c r="N282" s="77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</row>
    <row r="283" spans="1:37" ht="12.75" customHeight="1" hidden="1">
      <c r="A283" s="514"/>
      <c r="B283" s="557"/>
      <c r="C283" s="522"/>
      <c r="D283" s="549"/>
      <c r="E283" s="475"/>
      <c r="F283" s="506"/>
      <c r="G283" s="73" t="s">
        <v>97</v>
      </c>
      <c r="H283" s="74"/>
      <c r="I283" s="75"/>
      <c r="J283" s="75"/>
      <c r="K283" s="75"/>
      <c r="L283" s="75"/>
      <c r="M283" s="76"/>
      <c r="N283" s="77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</row>
    <row r="284" spans="1:37" ht="12.75" customHeight="1" hidden="1">
      <c r="A284" s="514"/>
      <c r="B284" s="557"/>
      <c r="C284" s="522"/>
      <c r="D284" s="549"/>
      <c r="E284" s="475"/>
      <c r="F284" s="79" t="s">
        <v>98</v>
      </c>
      <c r="G284" s="73" t="s">
        <v>16</v>
      </c>
      <c r="H284" s="80">
        <f aca="true" t="shared" si="93" ref="H284:AK284">H278+H280+H282</f>
        <v>0</v>
      </c>
      <c r="I284" s="81">
        <f t="shared" si="93"/>
        <v>0</v>
      </c>
      <c r="J284" s="81">
        <f t="shared" si="93"/>
        <v>0</v>
      </c>
      <c r="K284" s="81">
        <f t="shared" si="93"/>
        <v>0</v>
      </c>
      <c r="L284" s="81">
        <f t="shared" si="93"/>
        <v>0</v>
      </c>
      <c r="M284" s="82">
        <f t="shared" si="93"/>
        <v>0</v>
      </c>
      <c r="N284" s="83">
        <f t="shared" si="93"/>
        <v>0</v>
      </c>
      <c r="O284" s="81">
        <f t="shared" si="93"/>
        <v>0</v>
      </c>
      <c r="P284" s="81">
        <f t="shared" si="93"/>
        <v>0</v>
      </c>
      <c r="Q284" s="81">
        <f t="shared" si="93"/>
        <v>0</v>
      </c>
      <c r="R284" s="81">
        <f t="shared" si="93"/>
        <v>0</v>
      </c>
      <c r="S284" s="81">
        <f t="shared" si="93"/>
        <v>0</v>
      </c>
      <c r="T284" s="81">
        <f t="shared" si="93"/>
        <v>0</v>
      </c>
      <c r="U284" s="81">
        <f t="shared" si="93"/>
        <v>0</v>
      </c>
      <c r="V284" s="81">
        <f t="shared" si="93"/>
        <v>0</v>
      </c>
      <c r="W284" s="81">
        <f t="shared" si="93"/>
        <v>0</v>
      </c>
      <c r="X284" s="81">
        <f t="shared" si="93"/>
        <v>0</v>
      </c>
      <c r="Y284" s="81">
        <f t="shared" si="93"/>
        <v>0</v>
      </c>
      <c r="Z284" s="81">
        <f t="shared" si="93"/>
        <v>0</v>
      </c>
      <c r="AA284" s="81">
        <f t="shared" si="93"/>
        <v>0</v>
      </c>
      <c r="AB284" s="81">
        <f t="shared" si="93"/>
        <v>0</v>
      </c>
      <c r="AC284" s="81">
        <f t="shared" si="93"/>
        <v>0</v>
      </c>
      <c r="AD284" s="81">
        <f t="shared" si="93"/>
        <v>0</v>
      </c>
      <c r="AE284" s="81">
        <f t="shared" si="93"/>
        <v>0</v>
      </c>
      <c r="AF284" s="81">
        <f t="shared" si="93"/>
        <v>0</v>
      </c>
      <c r="AG284" s="81">
        <f t="shared" si="93"/>
        <v>0</v>
      </c>
      <c r="AH284" s="81">
        <f t="shared" si="93"/>
        <v>0</v>
      </c>
      <c r="AI284" s="81">
        <f t="shared" si="93"/>
        <v>0</v>
      </c>
      <c r="AJ284" s="81">
        <f t="shared" si="93"/>
        <v>0</v>
      </c>
      <c r="AK284" s="81">
        <f t="shared" si="93"/>
        <v>0</v>
      </c>
    </row>
    <row r="285" spans="1:37" ht="13.5" customHeight="1" hidden="1" thickBot="1">
      <c r="A285" s="514"/>
      <c r="B285" s="558"/>
      <c r="C285" s="523"/>
      <c r="D285" s="550"/>
      <c r="E285" s="476"/>
      <c r="F285" s="84">
        <v>0</v>
      </c>
      <c r="G285" s="85" t="s">
        <v>60</v>
      </c>
      <c r="H285" s="86">
        <f aca="true" t="shared" si="94" ref="H285:AK285">H279+H281+H283</f>
        <v>0</v>
      </c>
      <c r="I285" s="87">
        <f t="shared" si="94"/>
        <v>0</v>
      </c>
      <c r="J285" s="87">
        <f t="shared" si="94"/>
        <v>0</v>
      </c>
      <c r="K285" s="87">
        <f t="shared" si="94"/>
        <v>0</v>
      </c>
      <c r="L285" s="87">
        <f t="shared" si="94"/>
        <v>0</v>
      </c>
      <c r="M285" s="88">
        <f t="shared" si="94"/>
        <v>0</v>
      </c>
      <c r="N285" s="89">
        <f t="shared" si="94"/>
        <v>0</v>
      </c>
      <c r="O285" s="87">
        <f t="shared" si="94"/>
        <v>0</v>
      </c>
      <c r="P285" s="87">
        <f t="shared" si="94"/>
        <v>0</v>
      </c>
      <c r="Q285" s="87">
        <f t="shared" si="94"/>
        <v>0</v>
      </c>
      <c r="R285" s="87">
        <f t="shared" si="94"/>
        <v>0</v>
      </c>
      <c r="S285" s="87">
        <f t="shared" si="94"/>
        <v>0</v>
      </c>
      <c r="T285" s="87">
        <f t="shared" si="94"/>
        <v>0</v>
      </c>
      <c r="U285" s="87">
        <f t="shared" si="94"/>
        <v>0</v>
      </c>
      <c r="V285" s="87">
        <f t="shared" si="94"/>
        <v>0</v>
      </c>
      <c r="W285" s="87">
        <f t="shared" si="94"/>
        <v>0</v>
      </c>
      <c r="X285" s="87">
        <f t="shared" si="94"/>
        <v>0</v>
      </c>
      <c r="Y285" s="87">
        <f t="shared" si="94"/>
        <v>0</v>
      </c>
      <c r="Z285" s="87">
        <f t="shared" si="94"/>
        <v>0</v>
      </c>
      <c r="AA285" s="87">
        <f t="shared" si="94"/>
        <v>0</v>
      </c>
      <c r="AB285" s="87">
        <f t="shared" si="94"/>
        <v>0</v>
      </c>
      <c r="AC285" s="87">
        <f t="shared" si="94"/>
        <v>0</v>
      </c>
      <c r="AD285" s="87">
        <f t="shared" si="94"/>
        <v>0</v>
      </c>
      <c r="AE285" s="87">
        <f t="shared" si="94"/>
        <v>0</v>
      </c>
      <c r="AF285" s="87">
        <f t="shared" si="94"/>
        <v>0</v>
      </c>
      <c r="AG285" s="87">
        <f t="shared" si="94"/>
        <v>0</v>
      </c>
      <c r="AH285" s="87">
        <f t="shared" si="94"/>
        <v>0</v>
      </c>
      <c r="AI285" s="87">
        <f t="shared" si="94"/>
        <v>0</v>
      </c>
      <c r="AJ285" s="87">
        <f t="shared" si="94"/>
        <v>0</v>
      </c>
      <c r="AK285" s="87">
        <f t="shared" si="94"/>
        <v>0</v>
      </c>
    </row>
    <row r="286" spans="1:37" ht="12.75" customHeight="1" hidden="1">
      <c r="A286" s="513">
        <v>22</v>
      </c>
      <c r="B286" s="556" t="s">
        <v>143</v>
      </c>
      <c r="C286" s="521">
        <v>85195</v>
      </c>
      <c r="D286" s="548" t="s">
        <v>108</v>
      </c>
      <c r="E286" s="554">
        <v>2012</v>
      </c>
      <c r="F286" s="66" t="s">
        <v>90</v>
      </c>
      <c r="G286" s="67" t="s">
        <v>91</v>
      </c>
      <c r="H286" s="68"/>
      <c r="I286" s="69"/>
      <c r="J286" s="69"/>
      <c r="K286" s="69"/>
      <c r="L286" s="69"/>
      <c r="M286" s="70"/>
      <c r="N286" s="71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ht="12.75" customHeight="1" hidden="1">
      <c r="A287" s="514"/>
      <c r="B287" s="557"/>
      <c r="C287" s="522"/>
      <c r="D287" s="549"/>
      <c r="E287" s="475"/>
      <c r="F287" s="505">
        <v>0</v>
      </c>
      <c r="G287" s="73" t="s">
        <v>92</v>
      </c>
      <c r="H287" s="74"/>
      <c r="I287" s="75"/>
      <c r="J287" s="75"/>
      <c r="K287" s="75"/>
      <c r="L287" s="75"/>
      <c r="M287" s="76"/>
      <c r="N287" s="77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</row>
    <row r="288" spans="1:37" ht="12.75" customHeight="1" hidden="1">
      <c r="A288" s="514"/>
      <c r="B288" s="557"/>
      <c r="C288" s="522"/>
      <c r="D288" s="549"/>
      <c r="E288" s="475"/>
      <c r="F288" s="506"/>
      <c r="G288" s="73" t="s">
        <v>93</v>
      </c>
      <c r="H288" s="74"/>
      <c r="I288" s="75"/>
      <c r="J288" s="75"/>
      <c r="K288" s="75"/>
      <c r="L288" s="75"/>
      <c r="M288" s="76"/>
      <c r="N288" s="77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</row>
    <row r="289" spans="1:37" ht="12.75" customHeight="1" hidden="1">
      <c r="A289" s="514"/>
      <c r="B289" s="557"/>
      <c r="C289" s="522"/>
      <c r="D289" s="549"/>
      <c r="E289" s="555"/>
      <c r="F289" s="79" t="s">
        <v>94</v>
      </c>
      <c r="G289" s="73" t="s">
        <v>95</v>
      </c>
      <c r="H289" s="74"/>
      <c r="I289" s="75"/>
      <c r="J289" s="75"/>
      <c r="K289" s="75"/>
      <c r="L289" s="75"/>
      <c r="M289" s="76"/>
      <c r="N289" s="77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</row>
    <row r="290" spans="1:37" ht="12.75" customHeight="1" hidden="1">
      <c r="A290" s="514"/>
      <c r="B290" s="557"/>
      <c r="C290" s="522"/>
      <c r="D290" s="549"/>
      <c r="E290" s="474">
        <v>2014</v>
      </c>
      <c r="F290" s="505">
        <v>0</v>
      </c>
      <c r="G290" s="73" t="s">
        <v>96</v>
      </c>
      <c r="H290" s="74"/>
      <c r="I290" s="75"/>
      <c r="J290" s="75"/>
      <c r="K290" s="75"/>
      <c r="L290" s="75"/>
      <c r="M290" s="76"/>
      <c r="N290" s="77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</row>
    <row r="291" spans="1:37" ht="12.75" customHeight="1" hidden="1">
      <c r="A291" s="514"/>
      <c r="B291" s="557"/>
      <c r="C291" s="522"/>
      <c r="D291" s="549"/>
      <c r="E291" s="475"/>
      <c r="F291" s="506"/>
      <c r="G291" s="73" t="s">
        <v>97</v>
      </c>
      <c r="H291" s="74"/>
      <c r="I291" s="75"/>
      <c r="J291" s="75"/>
      <c r="K291" s="75"/>
      <c r="L291" s="75"/>
      <c r="M291" s="76"/>
      <c r="N291" s="77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</row>
    <row r="292" spans="1:37" ht="12.75" customHeight="1" hidden="1">
      <c r="A292" s="514"/>
      <c r="B292" s="557"/>
      <c r="C292" s="522"/>
      <c r="D292" s="549"/>
      <c r="E292" s="475"/>
      <c r="F292" s="79" t="s">
        <v>98</v>
      </c>
      <c r="G292" s="73" t="s">
        <v>16</v>
      </c>
      <c r="H292" s="80">
        <f aca="true" t="shared" si="95" ref="H292:AK292">H286+H288+H290</f>
        <v>0</v>
      </c>
      <c r="I292" s="81">
        <f t="shared" si="95"/>
        <v>0</v>
      </c>
      <c r="J292" s="81">
        <f t="shared" si="95"/>
        <v>0</v>
      </c>
      <c r="K292" s="81">
        <f t="shared" si="95"/>
        <v>0</v>
      </c>
      <c r="L292" s="81">
        <f t="shared" si="95"/>
        <v>0</v>
      </c>
      <c r="M292" s="82">
        <f t="shared" si="95"/>
        <v>0</v>
      </c>
      <c r="N292" s="83">
        <f t="shared" si="95"/>
        <v>0</v>
      </c>
      <c r="O292" s="81">
        <f t="shared" si="95"/>
        <v>0</v>
      </c>
      <c r="P292" s="81">
        <f t="shared" si="95"/>
        <v>0</v>
      </c>
      <c r="Q292" s="81">
        <f t="shared" si="95"/>
        <v>0</v>
      </c>
      <c r="R292" s="81">
        <f t="shared" si="95"/>
        <v>0</v>
      </c>
      <c r="S292" s="81">
        <f t="shared" si="95"/>
        <v>0</v>
      </c>
      <c r="T292" s="81">
        <f t="shared" si="95"/>
        <v>0</v>
      </c>
      <c r="U292" s="81">
        <f t="shared" si="95"/>
        <v>0</v>
      </c>
      <c r="V292" s="81">
        <f t="shared" si="95"/>
        <v>0</v>
      </c>
      <c r="W292" s="81">
        <f t="shared" si="95"/>
        <v>0</v>
      </c>
      <c r="X292" s="81">
        <f t="shared" si="95"/>
        <v>0</v>
      </c>
      <c r="Y292" s="81">
        <f t="shared" si="95"/>
        <v>0</v>
      </c>
      <c r="Z292" s="81">
        <f t="shared" si="95"/>
        <v>0</v>
      </c>
      <c r="AA292" s="81">
        <f t="shared" si="95"/>
        <v>0</v>
      </c>
      <c r="AB292" s="81">
        <f t="shared" si="95"/>
        <v>0</v>
      </c>
      <c r="AC292" s="81">
        <f t="shared" si="95"/>
        <v>0</v>
      </c>
      <c r="AD292" s="81">
        <f t="shared" si="95"/>
        <v>0</v>
      </c>
      <c r="AE292" s="81">
        <f t="shared" si="95"/>
        <v>0</v>
      </c>
      <c r="AF292" s="81">
        <f t="shared" si="95"/>
        <v>0</v>
      </c>
      <c r="AG292" s="81">
        <f t="shared" si="95"/>
        <v>0</v>
      </c>
      <c r="AH292" s="81">
        <f t="shared" si="95"/>
        <v>0</v>
      </c>
      <c r="AI292" s="81">
        <f t="shared" si="95"/>
        <v>0</v>
      </c>
      <c r="AJ292" s="81">
        <f t="shared" si="95"/>
        <v>0</v>
      </c>
      <c r="AK292" s="81">
        <f t="shared" si="95"/>
        <v>0</v>
      </c>
    </row>
    <row r="293" spans="1:37" ht="13.5" customHeight="1" hidden="1" thickBot="1">
      <c r="A293" s="514"/>
      <c r="B293" s="558"/>
      <c r="C293" s="523"/>
      <c r="D293" s="550"/>
      <c r="E293" s="476"/>
      <c r="F293" s="84">
        <v>0</v>
      </c>
      <c r="G293" s="85" t="s">
        <v>60</v>
      </c>
      <c r="H293" s="86">
        <f aca="true" t="shared" si="96" ref="H293:AK293">H287+H289+H291</f>
        <v>0</v>
      </c>
      <c r="I293" s="87">
        <f t="shared" si="96"/>
        <v>0</v>
      </c>
      <c r="J293" s="87">
        <f t="shared" si="96"/>
        <v>0</v>
      </c>
      <c r="K293" s="87">
        <f t="shared" si="96"/>
        <v>0</v>
      </c>
      <c r="L293" s="87">
        <f t="shared" si="96"/>
        <v>0</v>
      </c>
      <c r="M293" s="88">
        <f t="shared" si="96"/>
        <v>0</v>
      </c>
      <c r="N293" s="89">
        <f t="shared" si="96"/>
        <v>0</v>
      </c>
      <c r="O293" s="87">
        <f t="shared" si="96"/>
        <v>0</v>
      </c>
      <c r="P293" s="87">
        <f t="shared" si="96"/>
        <v>0</v>
      </c>
      <c r="Q293" s="87">
        <f t="shared" si="96"/>
        <v>0</v>
      </c>
      <c r="R293" s="87">
        <f t="shared" si="96"/>
        <v>0</v>
      </c>
      <c r="S293" s="87">
        <f t="shared" si="96"/>
        <v>0</v>
      </c>
      <c r="T293" s="87">
        <f t="shared" si="96"/>
        <v>0</v>
      </c>
      <c r="U293" s="87">
        <f t="shared" si="96"/>
        <v>0</v>
      </c>
      <c r="V293" s="87">
        <f t="shared" si="96"/>
        <v>0</v>
      </c>
      <c r="W293" s="87">
        <f t="shared" si="96"/>
        <v>0</v>
      </c>
      <c r="X293" s="87">
        <f t="shared" si="96"/>
        <v>0</v>
      </c>
      <c r="Y293" s="87">
        <f t="shared" si="96"/>
        <v>0</v>
      </c>
      <c r="Z293" s="87">
        <f t="shared" si="96"/>
        <v>0</v>
      </c>
      <c r="AA293" s="87">
        <f t="shared" si="96"/>
        <v>0</v>
      </c>
      <c r="AB293" s="87">
        <f t="shared" si="96"/>
        <v>0</v>
      </c>
      <c r="AC293" s="87">
        <f t="shared" si="96"/>
        <v>0</v>
      </c>
      <c r="AD293" s="87">
        <f t="shared" si="96"/>
        <v>0</v>
      </c>
      <c r="AE293" s="87">
        <f t="shared" si="96"/>
        <v>0</v>
      </c>
      <c r="AF293" s="87">
        <f t="shared" si="96"/>
        <v>0</v>
      </c>
      <c r="AG293" s="87">
        <f t="shared" si="96"/>
        <v>0</v>
      </c>
      <c r="AH293" s="87">
        <f t="shared" si="96"/>
        <v>0</v>
      </c>
      <c r="AI293" s="87">
        <f t="shared" si="96"/>
        <v>0</v>
      </c>
      <c r="AJ293" s="87">
        <f t="shared" si="96"/>
        <v>0</v>
      </c>
      <c r="AK293" s="87">
        <f t="shared" si="96"/>
        <v>0</v>
      </c>
    </row>
    <row r="294" spans="1:37" ht="12.75" customHeight="1" hidden="1">
      <c r="A294" s="513">
        <v>23</v>
      </c>
      <c r="B294" s="556" t="s">
        <v>144</v>
      </c>
      <c r="C294" s="521">
        <v>85195</v>
      </c>
      <c r="D294" s="548" t="s">
        <v>108</v>
      </c>
      <c r="E294" s="554">
        <v>2012</v>
      </c>
      <c r="F294" s="66" t="s">
        <v>90</v>
      </c>
      <c r="G294" s="67" t="s">
        <v>91</v>
      </c>
      <c r="H294" s="68"/>
      <c r="I294" s="69"/>
      <c r="J294" s="69"/>
      <c r="K294" s="69"/>
      <c r="L294" s="69"/>
      <c r="M294" s="70"/>
      <c r="N294" s="71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ht="12.75" customHeight="1" hidden="1">
      <c r="A295" s="514"/>
      <c r="B295" s="557"/>
      <c r="C295" s="522"/>
      <c r="D295" s="549"/>
      <c r="E295" s="475"/>
      <c r="F295" s="505">
        <v>0</v>
      </c>
      <c r="G295" s="73" t="s">
        <v>92</v>
      </c>
      <c r="H295" s="74"/>
      <c r="I295" s="75"/>
      <c r="J295" s="75"/>
      <c r="K295" s="75"/>
      <c r="L295" s="75"/>
      <c r="M295" s="76"/>
      <c r="N295" s="77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</row>
    <row r="296" spans="1:37" ht="11.25" customHeight="1" hidden="1">
      <c r="A296" s="514"/>
      <c r="B296" s="557"/>
      <c r="C296" s="522"/>
      <c r="D296" s="549"/>
      <c r="E296" s="475"/>
      <c r="F296" s="506"/>
      <c r="G296" s="73" t="s">
        <v>93</v>
      </c>
      <c r="H296" s="74"/>
      <c r="I296" s="75"/>
      <c r="J296" s="75"/>
      <c r="K296" s="75"/>
      <c r="L296" s="75"/>
      <c r="M296" s="76"/>
      <c r="N296" s="77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</row>
    <row r="297" spans="1:37" ht="12.75" customHeight="1" hidden="1">
      <c r="A297" s="514"/>
      <c r="B297" s="557"/>
      <c r="C297" s="522"/>
      <c r="D297" s="549"/>
      <c r="E297" s="555"/>
      <c r="F297" s="79" t="s">
        <v>94</v>
      </c>
      <c r="G297" s="73" t="s">
        <v>95</v>
      </c>
      <c r="H297" s="74"/>
      <c r="I297" s="75"/>
      <c r="J297" s="75"/>
      <c r="K297" s="75"/>
      <c r="L297" s="75"/>
      <c r="M297" s="76"/>
      <c r="N297" s="77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</row>
    <row r="298" spans="1:37" ht="12.75" customHeight="1" hidden="1">
      <c r="A298" s="514"/>
      <c r="B298" s="557"/>
      <c r="C298" s="522"/>
      <c r="D298" s="549"/>
      <c r="E298" s="474">
        <v>2014</v>
      </c>
      <c r="F298" s="505">
        <v>0</v>
      </c>
      <c r="G298" s="73" t="s">
        <v>96</v>
      </c>
      <c r="H298" s="74"/>
      <c r="I298" s="75"/>
      <c r="J298" s="75"/>
      <c r="K298" s="75"/>
      <c r="L298" s="75"/>
      <c r="M298" s="76"/>
      <c r="N298" s="77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</row>
    <row r="299" spans="1:37" ht="12.75" customHeight="1" hidden="1">
      <c r="A299" s="514"/>
      <c r="B299" s="557"/>
      <c r="C299" s="522"/>
      <c r="D299" s="549"/>
      <c r="E299" s="475"/>
      <c r="F299" s="506"/>
      <c r="G299" s="73" t="s">
        <v>97</v>
      </c>
      <c r="H299" s="74"/>
      <c r="I299" s="75"/>
      <c r="J299" s="75"/>
      <c r="K299" s="75"/>
      <c r="L299" s="75"/>
      <c r="M299" s="76"/>
      <c r="N299" s="77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</row>
    <row r="300" spans="1:37" ht="12.75" customHeight="1" hidden="1">
      <c r="A300" s="514"/>
      <c r="B300" s="557"/>
      <c r="C300" s="522"/>
      <c r="D300" s="549"/>
      <c r="E300" s="475"/>
      <c r="F300" s="79" t="s">
        <v>98</v>
      </c>
      <c r="G300" s="73" t="s">
        <v>16</v>
      </c>
      <c r="H300" s="80">
        <f aca="true" t="shared" si="97" ref="H300:AK300">H294+H296+H298</f>
        <v>0</v>
      </c>
      <c r="I300" s="81">
        <f t="shared" si="97"/>
        <v>0</v>
      </c>
      <c r="J300" s="81">
        <f t="shared" si="97"/>
        <v>0</v>
      </c>
      <c r="K300" s="81">
        <f t="shared" si="97"/>
        <v>0</v>
      </c>
      <c r="L300" s="81">
        <f t="shared" si="97"/>
        <v>0</v>
      </c>
      <c r="M300" s="82">
        <f t="shared" si="97"/>
        <v>0</v>
      </c>
      <c r="N300" s="83">
        <f t="shared" si="97"/>
        <v>0</v>
      </c>
      <c r="O300" s="81">
        <f t="shared" si="97"/>
        <v>0</v>
      </c>
      <c r="P300" s="81">
        <f t="shared" si="97"/>
        <v>0</v>
      </c>
      <c r="Q300" s="81">
        <f t="shared" si="97"/>
        <v>0</v>
      </c>
      <c r="R300" s="81">
        <f t="shared" si="97"/>
        <v>0</v>
      </c>
      <c r="S300" s="81">
        <f t="shared" si="97"/>
        <v>0</v>
      </c>
      <c r="T300" s="81">
        <f t="shared" si="97"/>
        <v>0</v>
      </c>
      <c r="U300" s="81">
        <f t="shared" si="97"/>
        <v>0</v>
      </c>
      <c r="V300" s="81">
        <f t="shared" si="97"/>
        <v>0</v>
      </c>
      <c r="W300" s="81">
        <f t="shared" si="97"/>
        <v>0</v>
      </c>
      <c r="X300" s="81">
        <f t="shared" si="97"/>
        <v>0</v>
      </c>
      <c r="Y300" s="81">
        <f t="shared" si="97"/>
        <v>0</v>
      </c>
      <c r="Z300" s="81">
        <f t="shared" si="97"/>
        <v>0</v>
      </c>
      <c r="AA300" s="81">
        <f t="shared" si="97"/>
        <v>0</v>
      </c>
      <c r="AB300" s="81">
        <f t="shared" si="97"/>
        <v>0</v>
      </c>
      <c r="AC300" s="81">
        <f t="shared" si="97"/>
        <v>0</v>
      </c>
      <c r="AD300" s="81">
        <f t="shared" si="97"/>
        <v>0</v>
      </c>
      <c r="AE300" s="81">
        <f t="shared" si="97"/>
        <v>0</v>
      </c>
      <c r="AF300" s="81">
        <f t="shared" si="97"/>
        <v>0</v>
      </c>
      <c r="AG300" s="81">
        <f t="shared" si="97"/>
        <v>0</v>
      </c>
      <c r="AH300" s="81">
        <f t="shared" si="97"/>
        <v>0</v>
      </c>
      <c r="AI300" s="81">
        <f t="shared" si="97"/>
        <v>0</v>
      </c>
      <c r="AJ300" s="81">
        <f t="shared" si="97"/>
        <v>0</v>
      </c>
      <c r="AK300" s="81">
        <f t="shared" si="97"/>
        <v>0</v>
      </c>
    </row>
    <row r="301" spans="1:37" ht="13.5" customHeight="1" hidden="1" thickBot="1">
      <c r="A301" s="514"/>
      <c r="B301" s="558"/>
      <c r="C301" s="523"/>
      <c r="D301" s="550"/>
      <c r="E301" s="476"/>
      <c r="F301" s="84">
        <v>0</v>
      </c>
      <c r="G301" s="85" t="s">
        <v>60</v>
      </c>
      <c r="H301" s="86">
        <f aca="true" t="shared" si="98" ref="H301:AK301">H295+H297+H299</f>
        <v>0</v>
      </c>
      <c r="I301" s="87">
        <f t="shared" si="98"/>
        <v>0</v>
      </c>
      <c r="J301" s="87">
        <f t="shared" si="98"/>
        <v>0</v>
      </c>
      <c r="K301" s="87">
        <f t="shared" si="98"/>
        <v>0</v>
      </c>
      <c r="L301" s="87">
        <f t="shared" si="98"/>
        <v>0</v>
      </c>
      <c r="M301" s="88">
        <f t="shared" si="98"/>
        <v>0</v>
      </c>
      <c r="N301" s="89">
        <f t="shared" si="98"/>
        <v>0</v>
      </c>
      <c r="O301" s="87">
        <f t="shared" si="98"/>
        <v>0</v>
      </c>
      <c r="P301" s="87">
        <f t="shared" si="98"/>
        <v>0</v>
      </c>
      <c r="Q301" s="87">
        <f t="shared" si="98"/>
        <v>0</v>
      </c>
      <c r="R301" s="87">
        <f t="shared" si="98"/>
        <v>0</v>
      </c>
      <c r="S301" s="87">
        <f t="shared" si="98"/>
        <v>0</v>
      </c>
      <c r="T301" s="87">
        <f t="shared" si="98"/>
        <v>0</v>
      </c>
      <c r="U301" s="87">
        <f t="shared" si="98"/>
        <v>0</v>
      </c>
      <c r="V301" s="87">
        <f t="shared" si="98"/>
        <v>0</v>
      </c>
      <c r="W301" s="87">
        <f t="shared" si="98"/>
        <v>0</v>
      </c>
      <c r="X301" s="87">
        <f t="shared" si="98"/>
        <v>0</v>
      </c>
      <c r="Y301" s="87">
        <f t="shared" si="98"/>
        <v>0</v>
      </c>
      <c r="Z301" s="87">
        <f t="shared" si="98"/>
        <v>0</v>
      </c>
      <c r="AA301" s="87">
        <f t="shared" si="98"/>
        <v>0</v>
      </c>
      <c r="AB301" s="87">
        <f t="shared" si="98"/>
        <v>0</v>
      </c>
      <c r="AC301" s="87">
        <f t="shared" si="98"/>
        <v>0</v>
      </c>
      <c r="AD301" s="87">
        <f t="shared" si="98"/>
        <v>0</v>
      </c>
      <c r="AE301" s="87">
        <f t="shared" si="98"/>
        <v>0</v>
      </c>
      <c r="AF301" s="87">
        <f t="shared" si="98"/>
        <v>0</v>
      </c>
      <c r="AG301" s="87">
        <f t="shared" si="98"/>
        <v>0</v>
      </c>
      <c r="AH301" s="87">
        <f t="shared" si="98"/>
        <v>0</v>
      </c>
      <c r="AI301" s="87">
        <f t="shared" si="98"/>
        <v>0</v>
      </c>
      <c r="AJ301" s="87">
        <f t="shared" si="98"/>
        <v>0</v>
      </c>
      <c r="AK301" s="87">
        <f t="shared" si="98"/>
        <v>0</v>
      </c>
    </row>
    <row r="302" spans="1:37" ht="12.75" customHeight="1" hidden="1">
      <c r="A302" s="513">
        <v>24</v>
      </c>
      <c r="B302" s="556" t="s">
        <v>145</v>
      </c>
      <c r="C302" s="521">
        <v>85195</v>
      </c>
      <c r="D302" s="548" t="s">
        <v>108</v>
      </c>
      <c r="E302" s="554">
        <v>2012</v>
      </c>
      <c r="F302" s="66" t="s">
        <v>90</v>
      </c>
      <c r="G302" s="93" t="s">
        <v>91</v>
      </c>
      <c r="H302" s="68"/>
      <c r="I302" s="94"/>
      <c r="J302" s="94"/>
      <c r="K302" s="94"/>
      <c r="L302" s="94"/>
      <c r="M302" s="95"/>
      <c r="N302" s="96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</row>
    <row r="303" spans="1:37" ht="12.75" customHeight="1" hidden="1">
      <c r="A303" s="514"/>
      <c r="B303" s="557"/>
      <c r="C303" s="522"/>
      <c r="D303" s="549"/>
      <c r="E303" s="475"/>
      <c r="F303" s="505">
        <v>0</v>
      </c>
      <c r="G303" s="73" t="s">
        <v>92</v>
      </c>
      <c r="H303" s="74"/>
      <c r="I303" s="75"/>
      <c r="J303" s="75"/>
      <c r="K303" s="75"/>
      <c r="L303" s="75"/>
      <c r="M303" s="76"/>
      <c r="N303" s="77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</row>
    <row r="304" spans="1:37" ht="12.75" customHeight="1" hidden="1">
      <c r="A304" s="514"/>
      <c r="B304" s="557"/>
      <c r="C304" s="522"/>
      <c r="D304" s="549"/>
      <c r="E304" s="475"/>
      <c r="F304" s="506"/>
      <c r="G304" s="73" t="s">
        <v>93</v>
      </c>
      <c r="H304" s="74"/>
      <c r="I304" s="75"/>
      <c r="J304" s="75"/>
      <c r="K304" s="75"/>
      <c r="L304" s="75"/>
      <c r="M304" s="76"/>
      <c r="N304" s="77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</row>
    <row r="305" spans="1:37" ht="12.75" customHeight="1" hidden="1">
      <c r="A305" s="514"/>
      <c r="B305" s="557"/>
      <c r="C305" s="522"/>
      <c r="D305" s="549"/>
      <c r="E305" s="555"/>
      <c r="F305" s="79" t="s">
        <v>94</v>
      </c>
      <c r="G305" s="73" t="s">
        <v>95</v>
      </c>
      <c r="H305" s="74"/>
      <c r="I305" s="75"/>
      <c r="J305" s="75"/>
      <c r="K305" s="75"/>
      <c r="L305" s="75"/>
      <c r="M305" s="76"/>
      <c r="N305" s="77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</row>
    <row r="306" spans="1:37" ht="12.75" customHeight="1" hidden="1">
      <c r="A306" s="514"/>
      <c r="B306" s="557"/>
      <c r="C306" s="522"/>
      <c r="D306" s="549"/>
      <c r="E306" s="474">
        <v>2014</v>
      </c>
      <c r="F306" s="505">
        <v>0</v>
      </c>
      <c r="G306" s="73" t="s">
        <v>96</v>
      </c>
      <c r="H306" s="74"/>
      <c r="I306" s="75"/>
      <c r="J306" s="75"/>
      <c r="K306" s="75"/>
      <c r="L306" s="75"/>
      <c r="M306" s="76"/>
      <c r="N306" s="77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</row>
    <row r="307" spans="1:37" ht="12.75" customHeight="1" hidden="1">
      <c r="A307" s="514"/>
      <c r="B307" s="557"/>
      <c r="C307" s="522"/>
      <c r="D307" s="549"/>
      <c r="E307" s="475"/>
      <c r="F307" s="506"/>
      <c r="G307" s="73" t="s">
        <v>97</v>
      </c>
      <c r="H307" s="74"/>
      <c r="I307" s="75"/>
      <c r="J307" s="75"/>
      <c r="K307" s="75"/>
      <c r="L307" s="75"/>
      <c r="M307" s="76"/>
      <c r="N307" s="77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</row>
    <row r="308" spans="1:37" ht="12.75" customHeight="1" hidden="1">
      <c r="A308" s="514"/>
      <c r="B308" s="557"/>
      <c r="C308" s="522"/>
      <c r="D308" s="549"/>
      <c r="E308" s="475"/>
      <c r="F308" s="79" t="s">
        <v>98</v>
      </c>
      <c r="G308" s="73" t="s">
        <v>16</v>
      </c>
      <c r="H308" s="80">
        <f aca="true" t="shared" si="99" ref="H308:AK308">H302+H304+H306</f>
        <v>0</v>
      </c>
      <c r="I308" s="81">
        <f t="shared" si="99"/>
        <v>0</v>
      </c>
      <c r="J308" s="81">
        <f t="shared" si="99"/>
        <v>0</v>
      </c>
      <c r="K308" s="81">
        <f t="shared" si="99"/>
        <v>0</v>
      </c>
      <c r="L308" s="81">
        <f t="shared" si="99"/>
        <v>0</v>
      </c>
      <c r="M308" s="82">
        <f t="shared" si="99"/>
        <v>0</v>
      </c>
      <c r="N308" s="83">
        <f t="shared" si="99"/>
        <v>0</v>
      </c>
      <c r="O308" s="81">
        <f t="shared" si="99"/>
        <v>0</v>
      </c>
      <c r="P308" s="81">
        <f t="shared" si="99"/>
        <v>0</v>
      </c>
      <c r="Q308" s="81">
        <f t="shared" si="99"/>
        <v>0</v>
      </c>
      <c r="R308" s="81">
        <f t="shared" si="99"/>
        <v>0</v>
      </c>
      <c r="S308" s="81">
        <f t="shared" si="99"/>
        <v>0</v>
      </c>
      <c r="T308" s="81">
        <f t="shared" si="99"/>
        <v>0</v>
      </c>
      <c r="U308" s="81">
        <f t="shared" si="99"/>
        <v>0</v>
      </c>
      <c r="V308" s="81">
        <f t="shared" si="99"/>
        <v>0</v>
      </c>
      <c r="W308" s="81">
        <f t="shared" si="99"/>
        <v>0</v>
      </c>
      <c r="X308" s="81">
        <f t="shared" si="99"/>
        <v>0</v>
      </c>
      <c r="Y308" s="81">
        <f t="shared" si="99"/>
        <v>0</v>
      </c>
      <c r="Z308" s="81">
        <f t="shared" si="99"/>
        <v>0</v>
      </c>
      <c r="AA308" s="81">
        <f t="shared" si="99"/>
        <v>0</v>
      </c>
      <c r="AB308" s="81">
        <f t="shared" si="99"/>
        <v>0</v>
      </c>
      <c r="AC308" s="81">
        <f t="shared" si="99"/>
        <v>0</v>
      </c>
      <c r="AD308" s="81">
        <f t="shared" si="99"/>
        <v>0</v>
      </c>
      <c r="AE308" s="81">
        <f t="shared" si="99"/>
        <v>0</v>
      </c>
      <c r="AF308" s="81">
        <f t="shared" si="99"/>
        <v>0</v>
      </c>
      <c r="AG308" s="81">
        <f t="shared" si="99"/>
        <v>0</v>
      </c>
      <c r="AH308" s="81">
        <f t="shared" si="99"/>
        <v>0</v>
      </c>
      <c r="AI308" s="81">
        <f t="shared" si="99"/>
        <v>0</v>
      </c>
      <c r="AJ308" s="81">
        <f t="shared" si="99"/>
        <v>0</v>
      </c>
      <c r="AK308" s="81">
        <f t="shared" si="99"/>
        <v>0</v>
      </c>
    </row>
    <row r="309" spans="1:37" ht="13.5" customHeight="1" hidden="1" thickBot="1">
      <c r="A309" s="514"/>
      <c r="B309" s="558"/>
      <c r="C309" s="523"/>
      <c r="D309" s="550"/>
      <c r="E309" s="476"/>
      <c r="F309" s="84">
        <v>0</v>
      </c>
      <c r="G309" s="98" t="s">
        <v>60</v>
      </c>
      <c r="H309" s="86">
        <f aca="true" t="shared" si="100" ref="H309:AK309">H303+H305+H307</f>
        <v>0</v>
      </c>
      <c r="I309" s="87">
        <f t="shared" si="100"/>
        <v>0</v>
      </c>
      <c r="J309" s="87">
        <f t="shared" si="100"/>
        <v>0</v>
      </c>
      <c r="K309" s="87">
        <f t="shared" si="100"/>
        <v>0</v>
      </c>
      <c r="L309" s="87">
        <f t="shared" si="100"/>
        <v>0</v>
      </c>
      <c r="M309" s="88">
        <f t="shared" si="100"/>
        <v>0</v>
      </c>
      <c r="N309" s="99">
        <f t="shared" si="100"/>
        <v>0</v>
      </c>
      <c r="O309" s="100">
        <f t="shared" si="100"/>
        <v>0</v>
      </c>
      <c r="P309" s="100">
        <f t="shared" si="100"/>
        <v>0</v>
      </c>
      <c r="Q309" s="100">
        <f t="shared" si="100"/>
        <v>0</v>
      </c>
      <c r="R309" s="100">
        <f t="shared" si="100"/>
        <v>0</v>
      </c>
      <c r="S309" s="100">
        <f t="shared" si="100"/>
        <v>0</v>
      </c>
      <c r="T309" s="100">
        <f t="shared" si="100"/>
        <v>0</v>
      </c>
      <c r="U309" s="100">
        <f t="shared" si="100"/>
        <v>0</v>
      </c>
      <c r="V309" s="100">
        <f t="shared" si="100"/>
        <v>0</v>
      </c>
      <c r="W309" s="100">
        <f t="shared" si="100"/>
        <v>0</v>
      </c>
      <c r="X309" s="100">
        <f t="shared" si="100"/>
        <v>0</v>
      </c>
      <c r="Y309" s="100">
        <f t="shared" si="100"/>
        <v>0</v>
      </c>
      <c r="Z309" s="100">
        <f t="shared" si="100"/>
        <v>0</v>
      </c>
      <c r="AA309" s="100">
        <f t="shared" si="100"/>
        <v>0</v>
      </c>
      <c r="AB309" s="100">
        <f t="shared" si="100"/>
        <v>0</v>
      </c>
      <c r="AC309" s="100">
        <f t="shared" si="100"/>
        <v>0</v>
      </c>
      <c r="AD309" s="100">
        <f t="shared" si="100"/>
        <v>0</v>
      </c>
      <c r="AE309" s="100">
        <f t="shared" si="100"/>
        <v>0</v>
      </c>
      <c r="AF309" s="100">
        <f t="shared" si="100"/>
        <v>0</v>
      </c>
      <c r="AG309" s="100">
        <f t="shared" si="100"/>
        <v>0</v>
      </c>
      <c r="AH309" s="100">
        <f t="shared" si="100"/>
        <v>0</v>
      </c>
      <c r="AI309" s="100">
        <f t="shared" si="100"/>
        <v>0</v>
      </c>
      <c r="AJ309" s="100">
        <f t="shared" si="100"/>
        <v>0</v>
      </c>
      <c r="AK309" s="100">
        <f t="shared" si="100"/>
        <v>0</v>
      </c>
    </row>
    <row r="310" spans="1:37" ht="12.75" customHeight="1">
      <c r="A310" s="497">
        <v>27</v>
      </c>
      <c r="B310" s="518" t="s">
        <v>146</v>
      </c>
      <c r="C310" s="515">
        <v>85195</v>
      </c>
      <c r="D310" s="510" t="s">
        <v>89</v>
      </c>
      <c r="E310" s="495">
        <v>2014</v>
      </c>
      <c r="F310" s="51" t="s">
        <v>90</v>
      </c>
      <c r="G310" s="52" t="s">
        <v>139</v>
      </c>
      <c r="H310" s="53">
        <f>60000</f>
        <v>60000</v>
      </c>
      <c r="I310" s="30">
        <v>60000</v>
      </c>
      <c r="J310" s="30">
        <v>60000</v>
      </c>
      <c r="K310" s="30">
        <v>60000</v>
      </c>
      <c r="L310" s="30">
        <f>H310+J310</f>
        <v>120000</v>
      </c>
      <c r="M310" s="31"/>
      <c r="N310" s="90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</row>
    <row r="311" spans="1:37" ht="10.5" customHeight="1">
      <c r="A311" s="498"/>
      <c r="B311" s="519"/>
      <c r="C311" s="516"/>
      <c r="D311" s="511"/>
      <c r="E311" s="478"/>
      <c r="F311" s="472">
        <v>180000</v>
      </c>
      <c r="G311" s="34" t="s">
        <v>140</v>
      </c>
      <c r="H311" s="35"/>
      <c r="I311" s="36"/>
      <c r="J311" s="36"/>
      <c r="K311" s="36"/>
      <c r="L311" s="36"/>
      <c r="M311" s="37"/>
      <c r="N311" s="57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</row>
    <row r="312" spans="1:37" ht="12.75" customHeight="1">
      <c r="A312" s="498"/>
      <c r="B312" s="519"/>
      <c r="C312" s="516"/>
      <c r="D312" s="511"/>
      <c r="E312" s="478"/>
      <c r="F312" s="473"/>
      <c r="G312" s="34" t="s">
        <v>93</v>
      </c>
      <c r="H312" s="35"/>
      <c r="I312" s="36"/>
      <c r="J312" s="36"/>
      <c r="K312" s="36"/>
      <c r="L312" s="36"/>
      <c r="M312" s="37"/>
      <c r="N312" s="57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</row>
    <row r="313" spans="1:37" ht="12.75" customHeight="1">
      <c r="A313" s="498"/>
      <c r="B313" s="519"/>
      <c r="C313" s="516"/>
      <c r="D313" s="511"/>
      <c r="E313" s="496"/>
      <c r="F313" s="59" t="s">
        <v>94</v>
      </c>
      <c r="G313" s="34" t="s">
        <v>95</v>
      </c>
      <c r="H313" s="35"/>
      <c r="I313" s="36"/>
      <c r="J313" s="36"/>
      <c r="K313" s="36"/>
      <c r="L313" s="36"/>
      <c r="M313" s="37"/>
      <c r="N313" s="57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</row>
    <row r="314" spans="1:37" ht="12.75" customHeight="1">
      <c r="A314" s="498"/>
      <c r="B314" s="519"/>
      <c r="C314" s="516"/>
      <c r="D314" s="511"/>
      <c r="E314" s="477">
        <v>2016</v>
      </c>
      <c r="F314" s="472">
        <v>0</v>
      </c>
      <c r="G314" s="34" t="s">
        <v>96</v>
      </c>
      <c r="H314" s="35"/>
      <c r="I314" s="36"/>
      <c r="J314" s="36"/>
      <c r="K314" s="36"/>
      <c r="L314" s="36"/>
      <c r="M314" s="37"/>
      <c r="N314" s="57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</row>
    <row r="315" spans="1:37" ht="9.75" customHeight="1">
      <c r="A315" s="498"/>
      <c r="B315" s="519"/>
      <c r="C315" s="516"/>
      <c r="D315" s="511"/>
      <c r="E315" s="478"/>
      <c r="F315" s="473"/>
      <c r="G315" s="34" t="s">
        <v>97</v>
      </c>
      <c r="H315" s="35"/>
      <c r="I315" s="36"/>
      <c r="J315" s="36"/>
      <c r="K315" s="36"/>
      <c r="L315" s="36"/>
      <c r="M315" s="37"/>
      <c r="N315" s="57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</row>
    <row r="316" spans="1:37" ht="12.75" customHeight="1">
      <c r="A316" s="498"/>
      <c r="B316" s="519"/>
      <c r="C316" s="516"/>
      <c r="D316" s="511"/>
      <c r="E316" s="478"/>
      <c r="F316" s="59" t="s">
        <v>98</v>
      </c>
      <c r="G316" s="34" t="s">
        <v>16</v>
      </c>
      <c r="H316" s="40">
        <f aca="true" t="shared" si="101" ref="H316:K317">H310+H312+H314</f>
        <v>60000</v>
      </c>
      <c r="I316" s="41">
        <f t="shared" si="101"/>
        <v>60000</v>
      </c>
      <c r="J316" s="41">
        <f t="shared" si="101"/>
        <v>60000</v>
      </c>
      <c r="K316" s="41">
        <f t="shared" si="101"/>
        <v>60000</v>
      </c>
      <c r="L316" s="41">
        <f>H316+J316</f>
        <v>120000</v>
      </c>
      <c r="M316" s="42">
        <f>L316/F311</f>
        <v>0.6666666666666666</v>
      </c>
      <c r="N316" s="60">
        <f aca="true" t="shared" si="102" ref="N316:AK316">N310+N312+N314</f>
        <v>0</v>
      </c>
      <c r="O316" s="41">
        <f t="shared" si="102"/>
        <v>0</v>
      </c>
      <c r="P316" s="41">
        <f t="shared" si="102"/>
        <v>0</v>
      </c>
      <c r="Q316" s="41">
        <f t="shared" si="102"/>
        <v>0</v>
      </c>
      <c r="R316" s="41">
        <f t="shared" si="102"/>
        <v>0</v>
      </c>
      <c r="S316" s="41">
        <f t="shared" si="102"/>
        <v>0</v>
      </c>
      <c r="T316" s="41">
        <f t="shared" si="102"/>
        <v>0</v>
      </c>
      <c r="U316" s="41">
        <f t="shared" si="102"/>
        <v>0</v>
      </c>
      <c r="V316" s="41">
        <f t="shared" si="102"/>
        <v>0</v>
      </c>
      <c r="W316" s="41">
        <f t="shared" si="102"/>
        <v>0</v>
      </c>
      <c r="X316" s="41">
        <f t="shared" si="102"/>
        <v>0</v>
      </c>
      <c r="Y316" s="41">
        <f t="shared" si="102"/>
        <v>0</v>
      </c>
      <c r="Z316" s="41">
        <f t="shared" si="102"/>
        <v>0</v>
      </c>
      <c r="AA316" s="41">
        <f t="shared" si="102"/>
        <v>0</v>
      </c>
      <c r="AB316" s="41">
        <f t="shared" si="102"/>
        <v>0</v>
      </c>
      <c r="AC316" s="41">
        <f t="shared" si="102"/>
        <v>0</v>
      </c>
      <c r="AD316" s="41">
        <f t="shared" si="102"/>
        <v>0</v>
      </c>
      <c r="AE316" s="41">
        <f t="shared" si="102"/>
        <v>0</v>
      </c>
      <c r="AF316" s="41">
        <f t="shared" si="102"/>
        <v>0</v>
      </c>
      <c r="AG316" s="41">
        <f t="shared" si="102"/>
        <v>0</v>
      </c>
      <c r="AH316" s="41">
        <f t="shared" si="102"/>
        <v>0</v>
      </c>
      <c r="AI316" s="41">
        <f t="shared" si="102"/>
        <v>0</v>
      </c>
      <c r="AJ316" s="41">
        <f t="shared" si="102"/>
        <v>0</v>
      </c>
      <c r="AK316" s="41">
        <f t="shared" si="102"/>
        <v>0</v>
      </c>
    </row>
    <row r="317" spans="1:37" ht="13.5" customHeight="1" thickBot="1">
      <c r="A317" s="498"/>
      <c r="B317" s="519"/>
      <c r="C317" s="516"/>
      <c r="D317" s="511"/>
      <c r="E317" s="478"/>
      <c r="F317" s="61">
        <v>180000</v>
      </c>
      <c r="G317" s="101" t="s">
        <v>60</v>
      </c>
      <c r="H317" s="47">
        <f t="shared" si="101"/>
        <v>0</v>
      </c>
      <c r="I317" s="92">
        <f t="shared" si="101"/>
        <v>0</v>
      </c>
      <c r="J317" s="92">
        <f t="shared" si="101"/>
        <v>0</v>
      </c>
      <c r="K317" s="92">
        <f t="shared" si="101"/>
        <v>0</v>
      </c>
      <c r="L317" s="92">
        <f>L311+L313+L315</f>
        <v>0</v>
      </c>
      <c r="M317" s="102">
        <f>M311+M313+M315</f>
        <v>0</v>
      </c>
      <c r="N317" s="103">
        <f aca="true" t="shared" si="103" ref="N317:AK317">N311+N313+N315</f>
        <v>0</v>
      </c>
      <c r="O317" s="92">
        <f t="shared" si="103"/>
        <v>0</v>
      </c>
      <c r="P317" s="92">
        <f t="shared" si="103"/>
        <v>0</v>
      </c>
      <c r="Q317" s="92">
        <f t="shared" si="103"/>
        <v>0</v>
      </c>
      <c r="R317" s="92">
        <f t="shared" si="103"/>
        <v>0</v>
      </c>
      <c r="S317" s="92">
        <f t="shared" si="103"/>
        <v>0</v>
      </c>
      <c r="T317" s="92">
        <f t="shared" si="103"/>
        <v>0</v>
      </c>
      <c r="U317" s="92">
        <f t="shared" si="103"/>
        <v>0</v>
      </c>
      <c r="V317" s="92">
        <f t="shared" si="103"/>
        <v>0</v>
      </c>
      <c r="W317" s="92">
        <f t="shared" si="103"/>
        <v>0</v>
      </c>
      <c r="X317" s="92">
        <f t="shared" si="103"/>
        <v>0</v>
      </c>
      <c r="Y317" s="92">
        <f t="shared" si="103"/>
        <v>0</v>
      </c>
      <c r="Z317" s="92">
        <f t="shared" si="103"/>
        <v>0</v>
      </c>
      <c r="AA317" s="92">
        <f t="shared" si="103"/>
        <v>0</v>
      </c>
      <c r="AB317" s="92">
        <f t="shared" si="103"/>
        <v>0</v>
      </c>
      <c r="AC317" s="92">
        <f t="shared" si="103"/>
        <v>0</v>
      </c>
      <c r="AD317" s="92">
        <f t="shared" si="103"/>
        <v>0</v>
      </c>
      <c r="AE317" s="92">
        <f t="shared" si="103"/>
        <v>0</v>
      </c>
      <c r="AF317" s="92">
        <f t="shared" si="103"/>
        <v>0</v>
      </c>
      <c r="AG317" s="92">
        <f t="shared" si="103"/>
        <v>0</v>
      </c>
      <c r="AH317" s="92">
        <f t="shared" si="103"/>
        <v>0</v>
      </c>
      <c r="AI317" s="92">
        <f t="shared" si="103"/>
        <v>0</v>
      </c>
      <c r="AJ317" s="92">
        <f t="shared" si="103"/>
        <v>0</v>
      </c>
      <c r="AK317" s="92">
        <f t="shared" si="103"/>
        <v>0</v>
      </c>
    </row>
    <row r="318" spans="1:37" ht="12.75" customHeight="1">
      <c r="A318" s="497">
        <v>28</v>
      </c>
      <c r="B318" s="518" t="s">
        <v>147</v>
      </c>
      <c r="C318" s="515">
        <v>85195</v>
      </c>
      <c r="D318" s="510" t="s">
        <v>89</v>
      </c>
      <c r="E318" s="495">
        <v>2014</v>
      </c>
      <c r="F318" s="51" t="s">
        <v>90</v>
      </c>
      <c r="G318" s="52" t="s">
        <v>91</v>
      </c>
      <c r="H318" s="53">
        <f>135000</f>
        <v>135000</v>
      </c>
      <c r="I318" s="54">
        <v>135000</v>
      </c>
      <c r="J318" s="54">
        <v>135000</v>
      </c>
      <c r="K318" s="54">
        <v>135000</v>
      </c>
      <c r="L318" s="54">
        <f>H318+J318</f>
        <v>270000</v>
      </c>
      <c r="M318" s="33"/>
      <c r="N318" s="55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</row>
    <row r="319" spans="1:37" ht="12.75" customHeight="1">
      <c r="A319" s="498"/>
      <c r="B319" s="519"/>
      <c r="C319" s="516"/>
      <c r="D319" s="511"/>
      <c r="E319" s="478"/>
      <c r="F319" s="472">
        <v>405000</v>
      </c>
      <c r="G319" s="34" t="s">
        <v>92</v>
      </c>
      <c r="H319" s="35"/>
      <c r="I319" s="36"/>
      <c r="J319" s="36"/>
      <c r="K319" s="36"/>
      <c r="L319" s="36"/>
      <c r="M319" s="37"/>
      <c r="N319" s="57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</row>
    <row r="320" spans="1:37" ht="12" customHeight="1">
      <c r="A320" s="498"/>
      <c r="B320" s="519"/>
      <c r="C320" s="516"/>
      <c r="D320" s="511"/>
      <c r="E320" s="478"/>
      <c r="F320" s="473"/>
      <c r="G320" s="34" t="s">
        <v>93</v>
      </c>
      <c r="H320" s="35"/>
      <c r="I320" s="36"/>
      <c r="J320" s="36"/>
      <c r="K320" s="36"/>
      <c r="L320" s="36"/>
      <c r="M320" s="37"/>
      <c r="N320" s="57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</row>
    <row r="321" spans="1:37" ht="12.75" customHeight="1">
      <c r="A321" s="498"/>
      <c r="B321" s="519"/>
      <c r="C321" s="516"/>
      <c r="D321" s="511"/>
      <c r="E321" s="496"/>
      <c r="F321" s="59" t="s">
        <v>94</v>
      </c>
      <c r="G321" s="34" t="s">
        <v>95</v>
      </c>
      <c r="H321" s="35"/>
      <c r="I321" s="36"/>
      <c r="J321" s="36"/>
      <c r="K321" s="36"/>
      <c r="L321" s="36"/>
      <c r="M321" s="37"/>
      <c r="N321" s="57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</row>
    <row r="322" spans="1:37" ht="11.25" customHeight="1">
      <c r="A322" s="498"/>
      <c r="B322" s="519"/>
      <c r="C322" s="516"/>
      <c r="D322" s="511"/>
      <c r="E322" s="477">
        <v>2016</v>
      </c>
      <c r="F322" s="472">
        <v>0</v>
      </c>
      <c r="G322" s="34" t="s">
        <v>96</v>
      </c>
      <c r="H322" s="35"/>
      <c r="I322" s="36"/>
      <c r="J322" s="36"/>
      <c r="K322" s="36"/>
      <c r="L322" s="36"/>
      <c r="M322" s="37"/>
      <c r="N322" s="57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</row>
    <row r="323" spans="1:37" ht="11.25" customHeight="1">
      <c r="A323" s="498"/>
      <c r="B323" s="519"/>
      <c r="C323" s="516"/>
      <c r="D323" s="511"/>
      <c r="E323" s="478"/>
      <c r="F323" s="473"/>
      <c r="G323" s="34" t="s">
        <v>97</v>
      </c>
      <c r="H323" s="35"/>
      <c r="I323" s="36"/>
      <c r="J323" s="36"/>
      <c r="K323" s="36"/>
      <c r="L323" s="36"/>
      <c r="M323" s="37"/>
      <c r="N323" s="57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</row>
    <row r="324" spans="1:37" ht="12.75" customHeight="1">
      <c r="A324" s="498"/>
      <c r="B324" s="519"/>
      <c r="C324" s="516"/>
      <c r="D324" s="511"/>
      <c r="E324" s="478"/>
      <c r="F324" s="59" t="s">
        <v>98</v>
      </c>
      <c r="G324" s="34" t="s">
        <v>16</v>
      </c>
      <c r="H324" s="40">
        <f aca="true" t="shared" si="104" ref="H324:K325">H318+H320+H322</f>
        <v>135000</v>
      </c>
      <c r="I324" s="41">
        <f t="shared" si="104"/>
        <v>135000</v>
      </c>
      <c r="J324" s="41">
        <f t="shared" si="104"/>
        <v>135000</v>
      </c>
      <c r="K324" s="41">
        <f t="shared" si="104"/>
        <v>135000</v>
      </c>
      <c r="L324" s="41">
        <f>H324</f>
        <v>135000</v>
      </c>
      <c r="M324" s="42">
        <f>L324/F319</f>
        <v>0.3333333333333333</v>
      </c>
      <c r="N324" s="60">
        <f aca="true" t="shared" si="105" ref="N324:AK324">N318+N320+N322</f>
        <v>0</v>
      </c>
      <c r="O324" s="41">
        <f t="shared" si="105"/>
        <v>0</v>
      </c>
      <c r="P324" s="41">
        <f t="shared" si="105"/>
        <v>0</v>
      </c>
      <c r="Q324" s="41">
        <f t="shared" si="105"/>
        <v>0</v>
      </c>
      <c r="R324" s="41">
        <f t="shared" si="105"/>
        <v>0</v>
      </c>
      <c r="S324" s="41">
        <f t="shared" si="105"/>
        <v>0</v>
      </c>
      <c r="T324" s="41">
        <f t="shared" si="105"/>
        <v>0</v>
      </c>
      <c r="U324" s="41">
        <f t="shared" si="105"/>
        <v>0</v>
      </c>
      <c r="V324" s="41">
        <f t="shared" si="105"/>
        <v>0</v>
      </c>
      <c r="W324" s="41">
        <f t="shared" si="105"/>
        <v>0</v>
      </c>
      <c r="X324" s="41">
        <f t="shared" si="105"/>
        <v>0</v>
      </c>
      <c r="Y324" s="41">
        <f t="shared" si="105"/>
        <v>0</v>
      </c>
      <c r="Z324" s="41">
        <f t="shared" si="105"/>
        <v>0</v>
      </c>
      <c r="AA324" s="41">
        <f t="shared" si="105"/>
        <v>0</v>
      </c>
      <c r="AB324" s="41">
        <f t="shared" si="105"/>
        <v>0</v>
      </c>
      <c r="AC324" s="41">
        <f t="shared" si="105"/>
        <v>0</v>
      </c>
      <c r="AD324" s="41">
        <f t="shared" si="105"/>
        <v>0</v>
      </c>
      <c r="AE324" s="41">
        <f t="shared" si="105"/>
        <v>0</v>
      </c>
      <c r="AF324" s="41">
        <f t="shared" si="105"/>
        <v>0</v>
      </c>
      <c r="AG324" s="41">
        <f t="shared" si="105"/>
        <v>0</v>
      </c>
      <c r="AH324" s="41">
        <f t="shared" si="105"/>
        <v>0</v>
      </c>
      <c r="AI324" s="41">
        <f t="shared" si="105"/>
        <v>0</v>
      </c>
      <c r="AJ324" s="41">
        <f t="shared" si="105"/>
        <v>0</v>
      </c>
      <c r="AK324" s="41">
        <f t="shared" si="105"/>
        <v>0</v>
      </c>
    </row>
    <row r="325" spans="1:37" ht="13.5" customHeight="1" thickBot="1">
      <c r="A325" s="498"/>
      <c r="B325" s="520"/>
      <c r="C325" s="516"/>
      <c r="D325" s="511"/>
      <c r="E325" s="478"/>
      <c r="F325" s="61">
        <v>405000</v>
      </c>
      <c r="G325" s="46" t="s">
        <v>60</v>
      </c>
      <c r="H325" s="47">
        <f t="shared" si="104"/>
        <v>0</v>
      </c>
      <c r="I325" s="48">
        <f t="shared" si="104"/>
        <v>0</v>
      </c>
      <c r="J325" s="48">
        <f t="shared" si="104"/>
        <v>0</v>
      </c>
      <c r="K325" s="48">
        <f t="shared" si="104"/>
        <v>0</v>
      </c>
      <c r="L325" s="48">
        <f>H325+J325</f>
        <v>0</v>
      </c>
      <c r="M325" s="50">
        <f>M319+M321+M323</f>
        <v>0</v>
      </c>
      <c r="N325" s="62">
        <f aca="true" t="shared" si="106" ref="N325:AK325">N319+N321+N323</f>
        <v>0</v>
      </c>
      <c r="O325" s="48">
        <f t="shared" si="106"/>
        <v>0</v>
      </c>
      <c r="P325" s="48">
        <f t="shared" si="106"/>
        <v>0</v>
      </c>
      <c r="Q325" s="48">
        <f t="shared" si="106"/>
        <v>0</v>
      </c>
      <c r="R325" s="48">
        <f t="shared" si="106"/>
        <v>0</v>
      </c>
      <c r="S325" s="48">
        <f t="shared" si="106"/>
        <v>0</v>
      </c>
      <c r="T325" s="48">
        <f t="shared" si="106"/>
        <v>0</v>
      </c>
      <c r="U325" s="48">
        <f t="shared" si="106"/>
        <v>0</v>
      </c>
      <c r="V325" s="48">
        <f t="shared" si="106"/>
        <v>0</v>
      </c>
      <c r="W325" s="48">
        <f t="shared" si="106"/>
        <v>0</v>
      </c>
      <c r="X325" s="48">
        <f t="shared" si="106"/>
        <v>0</v>
      </c>
      <c r="Y325" s="48">
        <f t="shared" si="106"/>
        <v>0</v>
      </c>
      <c r="Z325" s="48">
        <f t="shared" si="106"/>
        <v>0</v>
      </c>
      <c r="AA325" s="48">
        <f t="shared" si="106"/>
        <v>0</v>
      </c>
      <c r="AB325" s="48">
        <f t="shared" si="106"/>
        <v>0</v>
      </c>
      <c r="AC325" s="48">
        <f t="shared" si="106"/>
        <v>0</v>
      </c>
      <c r="AD325" s="48">
        <f t="shared" si="106"/>
        <v>0</v>
      </c>
      <c r="AE325" s="48">
        <f t="shared" si="106"/>
        <v>0</v>
      </c>
      <c r="AF325" s="48">
        <f t="shared" si="106"/>
        <v>0</v>
      </c>
      <c r="AG325" s="48">
        <f t="shared" si="106"/>
        <v>0</v>
      </c>
      <c r="AH325" s="48">
        <f t="shared" si="106"/>
        <v>0</v>
      </c>
      <c r="AI325" s="48">
        <f t="shared" si="106"/>
        <v>0</v>
      </c>
      <c r="AJ325" s="48">
        <f t="shared" si="106"/>
        <v>0</v>
      </c>
      <c r="AK325" s="48">
        <f t="shared" si="106"/>
        <v>0</v>
      </c>
    </row>
    <row r="326" spans="1:37" ht="12.75" customHeight="1">
      <c r="A326" s="497">
        <v>29</v>
      </c>
      <c r="B326" s="518" t="s">
        <v>148</v>
      </c>
      <c r="C326" s="515">
        <v>85195</v>
      </c>
      <c r="D326" s="510" t="s">
        <v>89</v>
      </c>
      <c r="E326" s="495">
        <v>2014</v>
      </c>
      <c r="F326" s="51" t="s">
        <v>90</v>
      </c>
      <c r="G326" s="52" t="s">
        <v>91</v>
      </c>
      <c r="H326" s="53">
        <f>37000</f>
        <v>37000</v>
      </c>
      <c r="I326" s="54">
        <v>37000</v>
      </c>
      <c r="J326" s="54">
        <v>37000</v>
      </c>
      <c r="K326" s="54">
        <v>37000</v>
      </c>
      <c r="L326" s="54">
        <f>H326+J326</f>
        <v>74000</v>
      </c>
      <c r="M326" s="33"/>
      <c r="N326" s="55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</row>
    <row r="327" spans="1:37" ht="11.25" customHeight="1">
      <c r="A327" s="498"/>
      <c r="B327" s="519"/>
      <c r="C327" s="516"/>
      <c r="D327" s="511"/>
      <c r="E327" s="478"/>
      <c r="F327" s="472">
        <v>111000</v>
      </c>
      <c r="G327" s="34" t="s">
        <v>92</v>
      </c>
      <c r="H327" s="35"/>
      <c r="I327" s="36"/>
      <c r="J327" s="36"/>
      <c r="K327" s="36"/>
      <c r="L327" s="36"/>
      <c r="M327" s="37"/>
      <c r="N327" s="57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</row>
    <row r="328" spans="1:37" ht="12.75" customHeight="1">
      <c r="A328" s="498"/>
      <c r="B328" s="519"/>
      <c r="C328" s="516"/>
      <c r="D328" s="511"/>
      <c r="E328" s="478"/>
      <c r="F328" s="473"/>
      <c r="G328" s="34" t="s">
        <v>93</v>
      </c>
      <c r="H328" s="35"/>
      <c r="I328" s="36"/>
      <c r="J328" s="36"/>
      <c r="K328" s="36"/>
      <c r="L328" s="36"/>
      <c r="M328" s="37"/>
      <c r="N328" s="57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</row>
    <row r="329" spans="1:37" ht="12.75" customHeight="1">
      <c r="A329" s="498"/>
      <c r="B329" s="519"/>
      <c r="C329" s="516"/>
      <c r="D329" s="511"/>
      <c r="E329" s="496"/>
      <c r="F329" s="59" t="s">
        <v>94</v>
      </c>
      <c r="G329" s="34" t="s">
        <v>95</v>
      </c>
      <c r="H329" s="35"/>
      <c r="I329" s="36"/>
      <c r="J329" s="36"/>
      <c r="K329" s="36"/>
      <c r="L329" s="36"/>
      <c r="M329" s="37"/>
      <c r="N329" s="57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</row>
    <row r="330" spans="1:37" ht="10.5" customHeight="1">
      <c r="A330" s="498"/>
      <c r="B330" s="519"/>
      <c r="C330" s="516"/>
      <c r="D330" s="511"/>
      <c r="E330" s="477">
        <v>2016</v>
      </c>
      <c r="F330" s="472">
        <v>0</v>
      </c>
      <c r="G330" s="34" t="s">
        <v>96</v>
      </c>
      <c r="H330" s="35"/>
      <c r="I330" s="36"/>
      <c r="J330" s="36"/>
      <c r="K330" s="36"/>
      <c r="L330" s="36"/>
      <c r="M330" s="37"/>
      <c r="N330" s="57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</row>
    <row r="331" spans="1:37" ht="10.5" customHeight="1">
      <c r="A331" s="498"/>
      <c r="B331" s="519"/>
      <c r="C331" s="516"/>
      <c r="D331" s="511"/>
      <c r="E331" s="478"/>
      <c r="F331" s="473"/>
      <c r="G331" s="34" t="s">
        <v>97</v>
      </c>
      <c r="H331" s="35"/>
      <c r="I331" s="36"/>
      <c r="J331" s="36"/>
      <c r="K331" s="36"/>
      <c r="L331" s="36"/>
      <c r="M331" s="37"/>
      <c r="N331" s="57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</row>
    <row r="332" spans="1:37" ht="12.75" customHeight="1">
      <c r="A332" s="498"/>
      <c r="B332" s="519"/>
      <c r="C332" s="516"/>
      <c r="D332" s="511"/>
      <c r="E332" s="478"/>
      <c r="F332" s="59" t="s">
        <v>98</v>
      </c>
      <c r="G332" s="34" t="s">
        <v>16</v>
      </c>
      <c r="H332" s="40">
        <f aca="true" t="shared" si="107" ref="H332:K333">H326+H328+H330</f>
        <v>37000</v>
      </c>
      <c r="I332" s="41">
        <f t="shared" si="107"/>
        <v>37000</v>
      </c>
      <c r="J332" s="41">
        <f t="shared" si="107"/>
        <v>37000</v>
      </c>
      <c r="K332" s="41">
        <f t="shared" si="107"/>
        <v>37000</v>
      </c>
      <c r="L332" s="41">
        <f>H332+J332</f>
        <v>74000</v>
      </c>
      <c r="M332" s="42">
        <f>L332/F327</f>
        <v>0.6666666666666666</v>
      </c>
      <c r="N332" s="60">
        <f aca="true" t="shared" si="108" ref="N332:AK332">N326+N328+N330</f>
        <v>0</v>
      </c>
      <c r="O332" s="41">
        <f t="shared" si="108"/>
        <v>0</v>
      </c>
      <c r="P332" s="41">
        <f t="shared" si="108"/>
        <v>0</v>
      </c>
      <c r="Q332" s="41">
        <f t="shared" si="108"/>
        <v>0</v>
      </c>
      <c r="R332" s="41">
        <f t="shared" si="108"/>
        <v>0</v>
      </c>
      <c r="S332" s="41">
        <f t="shared" si="108"/>
        <v>0</v>
      </c>
      <c r="T332" s="41">
        <f t="shared" si="108"/>
        <v>0</v>
      </c>
      <c r="U332" s="41">
        <f t="shared" si="108"/>
        <v>0</v>
      </c>
      <c r="V332" s="41">
        <f t="shared" si="108"/>
        <v>0</v>
      </c>
      <c r="W332" s="41">
        <f t="shared" si="108"/>
        <v>0</v>
      </c>
      <c r="X332" s="41">
        <f t="shared" si="108"/>
        <v>0</v>
      </c>
      <c r="Y332" s="41">
        <f t="shared" si="108"/>
        <v>0</v>
      </c>
      <c r="Z332" s="41">
        <f t="shared" si="108"/>
        <v>0</v>
      </c>
      <c r="AA332" s="41">
        <f t="shared" si="108"/>
        <v>0</v>
      </c>
      <c r="AB332" s="41">
        <f t="shared" si="108"/>
        <v>0</v>
      </c>
      <c r="AC332" s="41">
        <f t="shared" si="108"/>
        <v>0</v>
      </c>
      <c r="AD332" s="41">
        <f t="shared" si="108"/>
        <v>0</v>
      </c>
      <c r="AE332" s="41">
        <f t="shared" si="108"/>
        <v>0</v>
      </c>
      <c r="AF332" s="41">
        <f t="shared" si="108"/>
        <v>0</v>
      </c>
      <c r="AG332" s="41">
        <f t="shared" si="108"/>
        <v>0</v>
      </c>
      <c r="AH332" s="41">
        <f t="shared" si="108"/>
        <v>0</v>
      </c>
      <c r="AI332" s="41">
        <f t="shared" si="108"/>
        <v>0</v>
      </c>
      <c r="AJ332" s="41">
        <f t="shared" si="108"/>
        <v>0</v>
      </c>
      <c r="AK332" s="41">
        <f t="shared" si="108"/>
        <v>0</v>
      </c>
    </row>
    <row r="333" spans="1:37" ht="13.5" customHeight="1" thickBot="1">
      <c r="A333" s="498"/>
      <c r="B333" s="520"/>
      <c r="C333" s="517"/>
      <c r="D333" s="512"/>
      <c r="E333" s="479"/>
      <c r="F333" s="61">
        <v>111000</v>
      </c>
      <c r="G333" s="46" t="s">
        <v>60</v>
      </c>
      <c r="H333" s="47">
        <f t="shared" si="107"/>
        <v>0</v>
      </c>
      <c r="I333" s="48">
        <f t="shared" si="107"/>
        <v>0</v>
      </c>
      <c r="J333" s="48">
        <f t="shared" si="107"/>
        <v>0</v>
      </c>
      <c r="K333" s="48">
        <f t="shared" si="107"/>
        <v>0</v>
      </c>
      <c r="L333" s="48">
        <f>H333+J333</f>
        <v>0</v>
      </c>
      <c r="M333" s="50">
        <f>M327+M329+M331</f>
        <v>0</v>
      </c>
      <c r="N333" s="62">
        <f aca="true" t="shared" si="109" ref="N333:AK333">N327+N329+N331</f>
        <v>0</v>
      </c>
      <c r="O333" s="48">
        <f t="shared" si="109"/>
        <v>0</v>
      </c>
      <c r="P333" s="48">
        <f t="shared" si="109"/>
        <v>0</v>
      </c>
      <c r="Q333" s="48">
        <f t="shared" si="109"/>
        <v>0</v>
      </c>
      <c r="R333" s="48">
        <f t="shared" si="109"/>
        <v>0</v>
      </c>
      <c r="S333" s="48">
        <f t="shared" si="109"/>
        <v>0</v>
      </c>
      <c r="T333" s="48">
        <f t="shared" si="109"/>
        <v>0</v>
      </c>
      <c r="U333" s="48">
        <f t="shared" si="109"/>
        <v>0</v>
      </c>
      <c r="V333" s="48">
        <f t="shared" si="109"/>
        <v>0</v>
      </c>
      <c r="W333" s="48">
        <f t="shared" si="109"/>
        <v>0</v>
      </c>
      <c r="X333" s="48">
        <f t="shared" si="109"/>
        <v>0</v>
      </c>
      <c r="Y333" s="48">
        <f t="shared" si="109"/>
        <v>0</v>
      </c>
      <c r="Z333" s="48">
        <f t="shared" si="109"/>
        <v>0</v>
      </c>
      <c r="AA333" s="48">
        <f t="shared" si="109"/>
        <v>0</v>
      </c>
      <c r="AB333" s="48">
        <f t="shared" si="109"/>
        <v>0</v>
      </c>
      <c r="AC333" s="48">
        <f t="shared" si="109"/>
        <v>0</v>
      </c>
      <c r="AD333" s="48">
        <f t="shared" si="109"/>
        <v>0</v>
      </c>
      <c r="AE333" s="48">
        <f t="shared" si="109"/>
        <v>0</v>
      </c>
      <c r="AF333" s="48">
        <f t="shared" si="109"/>
        <v>0</v>
      </c>
      <c r="AG333" s="48">
        <f t="shared" si="109"/>
        <v>0</v>
      </c>
      <c r="AH333" s="48">
        <f t="shared" si="109"/>
        <v>0</v>
      </c>
      <c r="AI333" s="48">
        <f t="shared" si="109"/>
        <v>0</v>
      </c>
      <c r="AJ333" s="48">
        <f t="shared" si="109"/>
        <v>0</v>
      </c>
      <c r="AK333" s="48">
        <f t="shared" si="109"/>
        <v>0</v>
      </c>
    </row>
    <row r="334" spans="1:37" s="110" customFormat="1" ht="12.75" customHeight="1" hidden="1">
      <c r="A334" s="513">
        <v>25</v>
      </c>
      <c r="B334" s="556" t="s">
        <v>149</v>
      </c>
      <c r="C334" s="542">
        <v>85201</v>
      </c>
      <c r="D334" s="545" t="s">
        <v>135</v>
      </c>
      <c r="E334" s="508">
        <v>2009</v>
      </c>
      <c r="F334" s="66" t="s">
        <v>90</v>
      </c>
      <c r="G334" s="104" t="s">
        <v>91</v>
      </c>
      <c r="H334" s="105"/>
      <c r="I334" s="106"/>
      <c r="J334" s="106">
        <v>0</v>
      </c>
      <c r="K334" s="106">
        <v>0</v>
      </c>
      <c r="L334" s="106">
        <v>0</v>
      </c>
      <c r="M334" s="107">
        <v>0</v>
      </c>
      <c r="N334" s="108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</row>
    <row r="335" spans="1:37" s="110" customFormat="1" ht="12.75" customHeight="1" hidden="1">
      <c r="A335" s="514"/>
      <c r="B335" s="557"/>
      <c r="C335" s="543"/>
      <c r="D335" s="546"/>
      <c r="E335" s="508"/>
      <c r="F335" s="505">
        <v>0</v>
      </c>
      <c r="G335" s="111" t="s">
        <v>92</v>
      </c>
      <c r="H335" s="112"/>
      <c r="I335" s="113"/>
      <c r="J335" s="113"/>
      <c r="K335" s="113"/>
      <c r="L335" s="113"/>
      <c r="M335" s="114"/>
      <c r="N335" s="115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16"/>
    </row>
    <row r="336" spans="1:37" s="110" customFormat="1" ht="12.75" customHeight="1" hidden="1">
      <c r="A336" s="514"/>
      <c r="B336" s="557"/>
      <c r="C336" s="543"/>
      <c r="D336" s="546"/>
      <c r="E336" s="508"/>
      <c r="F336" s="506"/>
      <c r="G336" s="111" t="s">
        <v>93</v>
      </c>
      <c r="H336" s="112"/>
      <c r="I336" s="113"/>
      <c r="J336" s="113"/>
      <c r="K336" s="113"/>
      <c r="L336" s="113"/>
      <c r="M336" s="114"/>
      <c r="N336" s="115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</row>
    <row r="337" spans="1:37" s="110" customFormat="1" ht="12.75" customHeight="1" hidden="1">
      <c r="A337" s="514"/>
      <c r="B337" s="557"/>
      <c r="C337" s="543"/>
      <c r="D337" s="546"/>
      <c r="E337" s="547"/>
      <c r="F337" s="79" t="s">
        <v>94</v>
      </c>
      <c r="G337" s="111" t="s">
        <v>95</v>
      </c>
      <c r="H337" s="112"/>
      <c r="I337" s="113"/>
      <c r="J337" s="113"/>
      <c r="K337" s="113"/>
      <c r="L337" s="113"/>
      <c r="M337" s="114"/>
      <c r="N337" s="115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  <c r="AJ337" s="116"/>
      <c r="AK337" s="116"/>
    </row>
    <row r="338" spans="1:37" s="110" customFormat="1" ht="12.75" customHeight="1" hidden="1">
      <c r="A338" s="514"/>
      <c r="B338" s="557"/>
      <c r="C338" s="543"/>
      <c r="D338" s="546"/>
      <c r="E338" s="507">
        <v>2014</v>
      </c>
      <c r="F338" s="505">
        <v>0</v>
      </c>
      <c r="G338" s="111" t="s">
        <v>96</v>
      </c>
      <c r="H338" s="112"/>
      <c r="I338" s="113"/>
      <c r="J338" s="113"/>
      <c r="K338" s="113"/>
      <c r="L338" s="113"/>
      <c r="M338" s="114"/>
      <c r="N338" s="115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</row>
    <row r="339" spans="1:38" s="110" customFormat="1" ht="12.75" customHeight="1" hidden="1">
      <c r="A339" s="514"/>
      <c r="B339" s="557"/>
      <c r="C339" s="543"/>
      <c r="D339" s="546"/>
      <c r="E339" s="508"/>
      <c r="F339" s="506"/>
      <c r="G339" s="111" t="s">
        <v>97</v>
      </c>
      <c r="H339" s="112"/>
      <c r="I339" s="113"/>
      <c r="J339" s="113"/>
      <c r="K339" s="113"/>
      <c r="L339" s="113"/>
      <c r="M339" s="114"/>
      <c r="N339" s="115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7"/>
    </row>
    <row r="340" spans="1:37" s="110" customFormat="1" ht="12.75" customHeight="1" hidden="1">
      <c r="A340" s="514"/>
      <c r="B340" s="557"/>
      <c r="C340" s="543"/>
      <c r="D340" s="546"/>
      <c r="E340" s="508"/>
      <c r="F340" s="79" t="s">
        <v>98</v>
      </c>
      <c r="G340" s="111" t="s">
        <v>16</v>
      </c>
      <c r="H340" s="118">
        <f aca="true" t="shared" si="110" ref="H340:AK340">H334+H336+H338</f>
        <v>0</v>
      </c>
      <c r="I340" s="119">
        <f t="shared" si="110"/>
        <v>0</v>
      </c>
      <c r="J340" s="119">
        <f t="shared" si="110"/>
        <v>0</v>
      </c>
      <c r="K340" s="119">
        <f t="shared" si="110"/>
        <v>0</v>
      </c>
      <c r="L340" s="119">
        <f t="shared" si="110"/>
        <v>0</v>
      </c>
      <c r="M340" s="120">
        <f t="shared" si="110"/>
        <v>0</v>
      </c>
      <c r="N340" s="121">
        <f t="shared" si="110"/>
        <v>0</v>
      </c>
      <c r="O340" s="119">
        <f t="shared" si="110"/>
        <v>0</v>
      </c>
      <c r="P340" s="119">
        <f t="shared" si="110"/>
        <v>0</v>
      </c>
      <c r="Q340" s="119">
        <f t="shared" si="110"/>
        <v>0</v>
      </c>
      <c r="R340" s="119">
        <f t="shared" si="110"/>
        <v>0</v>
      </c>
      <c r="S340" s="119">
        <f t="shared" si="110"/>
        <v>0</v>
      </c>
      <c r="T340" s="119">
        <f t="shared" si="110"/>
        <v>0</v>
      </c>
      <c r="U340" s="119">
        <f t="shared" si="110"/>
        <v>0</v>
      </c>
      <c r="V340" s="119">
        <f t="shared" si="110"/>
        <v>0</v>
      </c>
      <c r="W340" s="119">
        <f t="shared" si="110"/>
        <v>0</v>
      </c>
      <c r="X340" s="119">
        <f t="shared" si="110"/>
        <v>0</v>
      </c>
      <c r="Y340" s="119">
        <f t="shared" si="110"/>
        <v>0</v>
      </c>
      <c r="Z340" s="119">
        <f t="shared" si="110"/>
        <v>0</v>
      </c>
      <c r="AA340" s="119">
        <f t="shared" si="110"/>
        <v>0</v>
      </c>
      <c r="AB340" s="119">
        <f t="shared" si="110"/>
        <v>0</v>
      </c>
      <c r="AC340" s="119">
        <f t="shared" si="110"/>
        <v>0</v>
      </c>
      <c r="AD340" s="119">
        <f t="shared" si="110"/>
        <v>0</v>
      </c>
      <c r="AE340" s="119">
        <f t="shared" si="110"/>
        <v>0</v>
      </c>
      <c r="AF340" s="119">
        <f t="shared" si="110"/>
        <v>0</v>
      </c>
      <c r="AG340" s="119">
        <f t="shared" si="110"/>
        <v>0</v>
      </c>
      <c r="AH340" s="119">
        <f t="shared" si="110"/>
        <v>0</v>
      </c>
      <c r="AI340" s="119">
        <f t="shared" si="110"/>
        <v>0</v>
      </c>
      <c r="AJ340" s="119">
        <f t="shared" si="110"/>
        <v>0</v>
      </c>
      <c r="AK340" s="122">
        <f t="shared" si="110"/>
        <v>0</v>
      </c>
    </row>
    <row r="341" spans="1:37" s="110" customFormat="1" ht="13.5" customHeight="1" hidden="1" thickBot="1">
      <c r="A341" s="514"/>
      <c r="B341" s="558"/>
      <c r="C341" s="544"/>
      <c r="D341" s="546"/>
      <c r="E341" s="509"/>
      <c r="F341" s="84">
        <v>0</v>
      </c>
      <c r="G341" s="123" t="s">
        <v>60</v>
      </c>
      <c r="H341" s="124">
        <f aca="true" t="shared" si="111" ref="H341:AK341">H335+H337+H339</f>
        <v>0</v>
      </c>
      <c r="I341" s="125">
        <f t="shared" si="111"/>
        <v>0</v>
      </c>
      <c r="J341" s="125">
        <f t="shared" si="111"/>
        <v>0</v>
      </c>
      <c r="K341" s="125">
        <f t="shared" si="111"/>
        <v>0</v>
      </c>
      <c r="L341" s="125">
        <f t="shared" si="111"/>
        <v>0</v>
      </c>
      <c r="M341" s="126">
        <f t="shared" si="111"/>
        <v>0</v>
      </c>
      <c r="N341" s="127">
        <f t="shared" si="111"/>
        <v>0</v>
      </c>
      <c r="O341" s="125">
        <f t="shared" si="111"/>
        <v>0</v>
      </c>
      <c r="P341" s="125">
        <f t="shared" si="111"/>
        <v>0</v>
      </c>
      <c r="Q341" s="125">
        <f t="shared" si="111"/>
        <v>0</v>
      </c>
      <c r="R341" s="125">
        <f t="shared" si="111"/>
        <v>0</v>
      </c>
      <c r="S341" s="125">
        <f t="shared" si="111"/>
        <v>0</v>
      </c>
      <c r="T341" s="125">
        <f t="shared" si="111"/>
        <v>0</v>
      </c>
      <c r="U341" s="125">
        <f t="shared" si="111"/>
        <v>0</v>
      </c>
      <c r="V341" s="125">
        <f t="shared" si="111"/>
        <v>0</v>
      </c>
      <c r="W341" s="125">
        <f t="shared" si="111"/>
        <v>0</v>
      </c>
      <c r="X341" s="125">
        <f t="shared" si="111"/>
        <v>0</v>
      </c>
      <c r="Y341" s="125">
        <f t="shared" si="111"/>
        <v>0</v>
      </c>
      <c r="Z341" s="125">
        <f t="shared" si="111"/>
        <v>0</v>
      </c>
      <c r="AA341" s="125">
        <f t="shared" si="111"/>
        <v>0</v>
      </c>
      <c r="AB341" s="125">
        <f t="shared" si="111"/>
        <v>0</v>
      </c>
      <c r="AC341" s="125">
        <f t="shared" si="111"/>
        <v>0</v>
      </c>
      <c r="AD341" s="125">
        <f t="shared" si="111"/>
        <v>0</v>
      </c>
      <c r="AE341" s="125">
        <f t="shared" si="111"/>
        <v>0</v>
      </c>
      <c r="AF341" s="125">
        <f t="shared" si="111"/>
        <v>0</v>
      </c>
      <c r="AG341" s="125">
        <f t="shared" si="111"/>
        <v>0</v>
      </c>
      <c r="AH341" s="125">
        <f t="shared" si="111"/>
        <v>0</v>
      </c>
      <c r="AI341" s="125">
        <f t="shared" si="111"/>
        <v>0</v>
      </c>
      <c r="AJ341" s="125">
        <f t="shared" si="111"/>
        <v>0</v>
      </c>
      <c r="AK341" s="125">
        <f t="shared" si="111"/>
        <v>0</v>
      </c>
    </row>
    <row r="342" spans="1:37" s="110" customFormat="1" ht="12.75" customHeight="1">
      <c r="A342" s="497">
        <v>30</v>
      </c>
      <c r="B342" s="499" t="s">
        <v>150</v>
      </c>
      <c r="C342" s="524">
        <v>85201</v>
      </c>
      <c r="D342" s="502" t="s">
        <v>135</v>
      </c>
      <c r="E342" s="480">
        <v>2011</v>
      </c>
      <c r="F342" s="51" t="s">
        <v>90</v>
      </c>
      <c r="G342" s="128" t="s">
        <v>91</v>
      </c>
      <c r="H342" s="129">
        <v>2070856</v>
      </c>
      <c r="I342" s="130">
        <v>572800</v>
      </c>
      <c r="J342" s="130">
        <v>286400</v>
      </c>
      <c r="K342" s="130">
        <f>I342</f>
        <v>572800</v>
      </c>
      <c r="L342" s="130">
        <f>H342+J342</f>
        <v>2357256</v>
      </c>
      <c r="M342" s="131">
        <v>0</v>
      </c>
      <c r="N342" s="132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</row>
    <row r="343" spans="1:37" s="110" customFormat="1" ht="12" customHeight="1">
      <c r="A343" s="498"/>
      <c r="B343" s="500"/>
      <c r="C343" s="525"/>
      <c r="D343" s="503"/>
      <c r="E343" s="481"/>
      <c r="F343" s="472">
        <v>2835008</v>
      </c>
      <c r="G343" s="134" t="s">
        <v>92</v>
      </c>
      <c r="H343" s="135"/>
      <c r="I343" s="136"/>
      <c r="J343" s="136"/>
      <c r="K343" s="136"/>
      <c r="L343" s="136"/>
      <c r="M343" s="137"/>
      <c r="N343" s="138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</row>
    <row r="344" spans="1:37" s="110" customFormat="1" ht="12.75">
      <c r="A344" s="498"/>
      <c r="B344" s="500"/>
      <c r="C344" s="525"/>
      <c r="D344" s="503"/>
      <c r="E344" s="481"/>
      <c r="F344" s="473"/>
      <c r="G344" s="134" t="s">
        <v>93</v>
      </c>
      <c r="H344" s="135"/>
      <c r="I344" s="136"/>
      <c r="J344" s="136"/>
      <c r="K344" s="136"/>
      <c r="L344" s="136"/>
      <c r="M344" s="137"/>
      <c r="N344" s="138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</row>
    <row r="345" spans="1:37" s="110" customFormat="1" ht="12.75">
      <c r="A345" s="498"/>
      <c r="B345" s="500"/>
      <c r="C345" s="525"/>
      <c r="D345" s="503"/>
      <c r="E345" s="482"/>
      <c r="F345" s="59" t="s">
        <v>94</v>
      </c>
      <c r="G345" s="134" t="s">
        <v>95</v>
      </c>
      <c r="H345" s="135"/>
      <c r="I345" s="136"/>
      <c r="J345" s="136"/>
      <c r="K345" s="136"/>
      <c r="L345" s="136"/>
      <c r="M345" s="137"/>
      <c r="N345" s="138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</row>
    <row r="346" spans="1:37" s="110" customFormat="1" ht="11.25" customHeight="1">
      <c r="A346" s="498"/>
      <c r="B346" s="500"/>
      <c r="C346" s="525"/>
      <c r="D346" s="503"/>
      <c r="E346" s="483">
        <v>2016</v>
      </c>
      <c r="F346" s="472">
        <v>0</v>
      </c>
      <c r="G346" s="134" t="s">
        <v>96</v>
      </c>
      <c r="H346" s="135"/>
      <c r="I346" s="136"/>
      <c r="J346" s="136"/>
      <c r="K346" s="136"/>
      <c r="L346" s="136"/>
      <c r="M346" s="137"/>
      <c r="N346" s="138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</row>
    <row r="347" spans="1:37" s="110" customFormat="1" ht="12.75">
      <c r="A347" s="498"/>
      <c r="B347" s="500"/>
      <c r="C347" s="525"/>
      <c r="D347" s="503"/>
      <c r="E347" s="481"/>
      <c r="F347" s="473"/>
      <c r="G347" s="134" t="s">
        <v>97</v>
      </c>
      <c r="H347" s="135"/>
      <c r="I347" s="136"/>
      <c r="J347" s="136"/>
      <c r="K347" s="136"/>
      <c r="L347" s="136"/>
      <c r="M347" s="137"/>
      <c r="N347" s="138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</row>
    <row r="348" spans="1:37" s="110" customFormat="1" ht="12.75">
      <c r="A348" s="498"/>
      <c r="B348" s="500"/>
      <c r="C348" s="525"/>
      <c r="D348" s="503"/>
      <c r="E348" s="481"/>
      <c r="F348" s="59" t="s">
        <v>98</v>
      </c>
      <c r="G348" s="134" t="s">
        <v>16</v>
      </c>
      <c r="H348" s="140">
        <f aca="true" t="shared" si="112" ref="H348:K349">H342+H344+H346</f>
        <v>2070856</v>
      </c>
      <c r="I348" s="141">
        <f t="shared" si="112"/>
        <v>572800</v>
      </c>
      <c r="J348" s="141">
        <f t="shared" si="112"/>
        <v>286400</v>
      </c>
      <c r="K348" s="141">
        <f t="shared" si="112"/>
        <v>572800</v>
      </c>
      <c r="L348" s="141">
        <f>H348+J348</f>
        <v>2357256</v>
      </c>
      <c r="M348" s="42">
        <f>L348/F343</f>
        <v>0.8314812515520238</v>
      </c>
      <c r="N348" s="142">
        <f aca="true" t="shared" si="113" ref="N348:AK348">N342+N344+N346</f>
        <v>0</v>
      </c>
      <c r="O348" s="141">
        <f t="shared" si="113"/>
        <v>0</v>
      </c>
      <c r="P348" s="141">
        <f t="shared" si="113"/>
        <v>0</v>
      </c>
      <c r="Q348" s="141">
        <f t="shared" si="113"/>
        <v>0</v>
      </c>
      <c r="R348" s="141">
        <f t="shared" si="113"/>
        <v>0</v>
      </c>
      <c r="S348" s="141">
        <f t="shared" si="113"/>
        <v>0</v>
      </c>
      <c r="T348" s="141">
        <f t="shared" si="113"/>
        <v>0</v>
      </c>
      <c r="U348" s="141">
        <f t="shared" si="113"/>
        <v>0</v>
      </c>
      <c r="V348" s="141">
        <f t="shared" si="113"/>
        <v>0</v>
      </c>
      <c r="W348" s="141">
        <f t="shared" si="113"/>
        <v>0</v>
      </c>
      <c r="X348" s="141">
        <f t="shared" si="113"/>
        <v>0</v>
      </c>
      <c r="Y348" s="141">
        <f t="shared" si="113"/>
        <v>0</v>
      </c>
      <c r="Z348" s="141">
        <f t="shared" si="113"/>
        <v>0</v>
      </c>
      <c r="AA348" s="141">
        <f t="shared" si="113"/>
        <v>0</v>
      </c>
      <c r="AB348" s="141">
        <f t="shared" si="113"/>
        <v>0</v>
      </c>
      <c r="AC348" s="141">
        <f t="shared" si="113"/>
        <v>0</v>
      </c>
      <c r="AD348" s="141">
        <f t="shared" si="113"/>
        <v>0</v>
      </c>
      <c r="AE348" s="141">
        <f t="shared" si="113"/>
        <v>0</v>
      </c>
      <c r="AF348" s="141">
        <f t="shared" si="113"/>
        <v>0</v>
      </c>
      <c r="AG348" s="141">
        <f t="shared" si="113"/>
        <v>0</v>
      </c>
      <c r="AH348" s="141">
        <f t="shared" si="113"/>
        <v>0</v>
      </c>
      <c r="AI348" s="141">
        <f t="shared" si="113"/>
        <v>0</v>
      </c>
      <c r="AJ348" s="141">
        <f t="shared" si="113"/>
        <v>0</v>
      </c>
      <c r="AK348" s="141">
        <f t="shared" si="113"/>
        <v>0</v>
      </c>
    </row>
    <row r="349" spans="1:37" s="110" customFormat="1" ht="13.5" thickBot="1">
      <c r="A349" s="498"/>
      <c r="B349" s="501"/>
      <c r="C349" s="526"/>
      <c r="D349" s="504"/>
      <c r="E349" s="484"/>
      <c r="F349" s="61">
        <v>2835008</v>
      </c>
      <c r="G349" s="143" t="s">
        <v>60</v>
      </c>
      <c r="H349" s="144">
        <f t="shared" si="112"/>
        <v>0</v>
      </c>
      <c r="I349" s="145">
        <f t="shared" si="112"/>
        <v>0</v>
      </c>
      <c r="J349" s="145">
        <f t="shared" si="112"/>
        <v>0</v>
      </c>
      <c r="K349" s="145">
        <f t="shared" si="112"/>
        <v>0</v>
      </c>
      <c r="L349" s="145">
        <f>H349+J349</f>
        <v>0</v>
      </c>
      <c r="M349" s="146">
        <f>M343+M345+M347</f>
        <v>0</v>
      </c>
      <c r="N349" s="147">
        <f aca="true" t="shared" si="114" ref="N349:AK349">N343+N345+N347</f>
        <v>0</v>
      </c>
      <c r="O349" s="145">
        <f t="shared" si="114"/>
        <v>0</v>
      </c>
      <c r="P349" s="145">
        <f t="shared" si="114"/>
        <v>0</v>
      </c>
      <c r="Q349" s="145">
        <f t="shared" si="114"/>
        <v>0</v>
      </c>
      <c r="R349" s="145">
        <f t="shared" si="114"/>
        <v>0</v>
      </c>
      <c r="S349" s="145">
        <f t="shared" si="114"/>
        <v>0</v>
      </c>
      <c r="T349" s="145">
        <f t="shared" si="114"/>
        <v>0</v>
      </c>
      <c r="U349" s="145">
        <f t="shared" si="114"/>
        <v>0</v>
      </c>
      <c r="V349" s="145">
        <f t="shared" si="114"/>
        <v>0</v>
      </c>
      <c r="W349" s="145">
        <f t="shared" si="114"/>
        <v>0</v>
      </c>
      <c r="X349" s="145">
        <f t="shared" si="114"/>
        <v>0</v>
      </c>
      <c r="Y349" s="145">
        <f t="shared" si="114"/>
        <v>0</v>
      </c>
      <c r="Z349" s="145">
        <f t="shared" si="114"/>
        <v>0</v>
      </c>
      <c r="AA349" s="145">
        <f t="shared" si="114"/>
        <v>0</v>
      </c>
      <c r="AB349" s="145">
        <f t="shared" si="114"/>
        <v>0</v>
      </c>
      <c r="AC349" s="145">
        <f t="shared" si="114"/>
        <v>0</v>
      </c>
      <c r="AD349" s="145">
        <f t="shared" si="114"/>
        <v>0</v>
      </c>
      <c r="AE349" s="145">
        <f t="shared" si="114"/>
        <v>0</v>
      </c>
      <c r="AF349" s="145">
        <f t="shared" si="114"/>
        <v>0</v>
      </c>
      <c r="AG349" s="145">
        <f t="shared" si="114"/>
        <v>0</v>
      </c>
      <c r="AH349" s="145">
        <f t="shared" si="114"/>
        <v>0</v>
      </c>
      <c r="AI349" s="145">
        <f t="shared" si="114"/>
        <v>0</v>
      </c>
      <c r="AJ349" s="145">
        <f t="shared" si="114"/>
        <v>0</v>
      </c>
      <c r="AK349" s="145">
        <f t="shared" si="114"/>
        <v>0</v>
      </c>
    </row>
    <row r="350" spans="1:37" s="110" customFormat="1" ht="12.75" customHeight="1">
      <c r="A350" s="497">
        <v>31</v>
      </c>
      <c r="B350" s="499" t="s">
        <v>151</v>
      </c>
      <c r="C350" s="524">
        <v>85201</v>
      </c>
      <c r="D350" s="502" t="s">
        <v>135</v>
      </c>
      <c r="E350" s="480">
        <v>2014</v>
      </c>
      <c r="F350" s="51" t="s">
        <v>90</v>
      </c>
      <c r="G350" s="128" t="s">
        <v>91</v>
      </c>
      <c r="H350" s="129">
        <v>571544</v>
      </c>
      <c r="I350" s="130">
        <v>572800</v>
      </c>
      <c r="J350" s="130">
        <v>286400</v>
      </c>
      <c r="K350" s="130">
        <f>I350</f>
        <v>572800</v>
      </c>
      <c r="L350" s="130">
        <f>H350+J350</f>
        <v>857944</v>
      </c>
      <c r="M350" s="131">
        <v>0</v>
      </c>
      <c r="N350" s="132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</row>
    <row r="351" spans="1:37" s="110" customFormat="1" ht="10.5" customHeight="1">
      <c r="A351" s="498"/>
      <c r="B351" s="500"/>
      <c r="C351" s="525"/>
      <c r="D351" s="503"/>
      <c r="E351" s="481"/>
      <c r="F351" s="472">
        <v>1860344</v>
      </c>
      <c r="G351" s="134" t="s">
        <v>92</v>
      </c>
      <c r="H351" s="135"/>
      <c r="I351" s="136"/>
      <c r="J351" s="136"/>
      <c r="K351" s="136"/>
      <c r="L351" s="136"/>
      <c r="M351" s="137"/>
      <c r="N351" s="138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</row>
    <row r="352" spans="1:37" s="110" customFormat="1" ht="12.75">
      <c r="A352" s="498"/>
      <c r="B352" s="500"/>
      <c r="C352" s="525"/>
      <c r="D352" s="503"/>
      <c r="E352" s="481"/>
      <c r="F352" s="473"/>
      <c r="G352" s="134" t="s">
        <v>93</v>
      </c>
      <c r="H352" s="135"/>
      <c r="I352" s="136"/>
      <c r="J352" s="136"/>
      <c r="K352" s="136"/>
      <c r="L352" s="136"/>
      <c r="M352" s="137"/>
      <c r="N352" s="138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</row>
    <row r="353" spans="1:37" s="110" customFormat="1" ht="12.75">
      <c r="A353" s="498"/>
      <c r="B353" s="500"/>
      <c r="C353" s="525"/>
      <c r="D353" s="503"/>
      <c r="E353" s="482"/>
      <c r="F353" s="59" t="s">
        <v>94</v>
      </c>
      <c r="G353" s="134" t="s">
        <v>95</v>
      </c>
      <c r="H353" s="135"/>
      <c r="I353" s="136"/>
      <c r="J353" s="136"/>
      <c r="K353" s="136"/>
      <c r="L353" s="136"/>
      <c r="M353" s="137"/>
      <c r="N353" s="138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</row>
    <row r="354" spans="1:37" s="110" customFormat="1" ht="12" customHeight="1">
      <c r="A354" s="498"/>
      <c r="B354" s="500"/>
      <c r="C354" s="525"/>
      <c r="D354" s="503"/>
      <c r="E354" s="483">
        <v>2017</v>
      </c>
      <c r="F354" s="472">
        <v>0</v>
      </c>
      <c r="G354" s="134" t="s">
        <v>96</v>
      </c>
      <c r="H354" s="135"/>
      <c r="I354" s="136"/>
      <c r="J354" s="136"/>
      <c r="K354" s="136"/>
      <c r="L354" s="136"/>
      <c r="M354" s="137"/>
      <c r="N354" s="138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</row>
    <row r="355" spans="1:37" s="110" customFormat="1" ht="12.75">
      <c r="A355" s="498"/>
      <c r="B355" s="500"/>
      <c r="C355" s="525"/>
      <c r="D355" s="503"/>
      <c r="E355" s="481"/>
      <c r="F355" s="473"/>
      <c r="G355" s="134" t="s">
        <v>97</v>
      </c>
      <c r="H355" s="135"/>
      <c r="I355" s="136"/>
      <c r="J355" s="136"/>
      <c r="K355" s="136"/>
      <c r="L355" s="136"/>
      <c r="M355" s="137"/>
      <c r="N355" s="138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</row>
    <row r="356" spans="1:37" s="110" customFormat="1" ht="12.75">
      <c r="A356" s="498"/>
      <c r="B356" s="500"/>
      <c r="C356" s="525"/>
      <c r="D356" s="503"/>
      <c r="E356" s="481"/>
      <c r="F356" s="59" t="s">
        <v>98</v>
      </c>
      <c r="G356" s="134" t="s">
        <v>16</v>
      </c>
      <c r="H356" s="140">
        <f aca="true" t="shared" si="115" ref="H356:K357">H350+H352+H354</f>
        <v>571544</v>
      </c>
      <c r="I356" s="141">
        <f t="shared" si="115"/>
        <v>572800</v>
      </c>
      <c r="J356" s="141">
        <f t="shared" si="115"/>
        <v>286400</v>
      </c>
      <c r="K356" s="141">
        <f t="shared" si="115"/>
        <v>572800</v>
      </c>
      <c r="L356" s="141">
        <f>H356+J356</f>
        <v>857944</v>
      </c>
      <c r="M356" s="42">
        <f>L356/F351</f>
        <v>0.46117492248745395</v>
      </c>
      <c r="N356" s="142">
        <f aca="true" t="shared" si="116" ref="N356:AK356">N350+N352+N354</f>
        <v>0</v>
      </c>
      <c r="O356" s="141">
        <f t="shared" si="116"/>
        <v>0</v>
      </c>
      <c r="P356" s="141">
        <f t="shared" si="116"/>
        <v>0</v>
      </c>
      <c r="Q356" s="141">
        <f t="shared" si="116"/>
        <v>0</v>
      </c>
      <c r="R356" s="141">
        <f t="shared" si="116"/>
        <v>0</v>
      </c>
      <c r="S356" s="141">
        <f t="shared" si="116"/>
        <v>0</v>
      </c>
      <c r="T356" s="141">
        <f t="shared" si="116"/>
        <v>0</v>
      </c>
      <c r="U356" s="141">
        <f t="shared" si="116"/>
        <v>0</v>
      </c>
      <c r="V356" s="141">
        <f t="shared" si="116"/>
        <v>0</v>
      </c>
      <c r="W356" s="141">
        <f t="shared" si="116"/>
        <v>0</v>
      </c>
      <c r="X356" s="141">
        <f t="shared" si="116"/>
        <v>0</v>
      </c>
      <c r="Y356" s="141">
        <f t="shared" si="116"/>
        <v>0</v>
      </c>
      <c r="Z356" s="141">
        <f t="shared" si="116"/>
        <v>0</v>
      </c>
      <c r="AA356" s="141">
        <f t="shared" si="116"/>
        <v>0</v>
      </c>
      <c r="AB356" s="141">
        <f t="shared" si="116"/>
        <v>0</v>
      </c>
      <c r="AC356" s="141">
        <f t="shared" si="116"/>
        <v>0</v>
      </c>
      <c r="AD356" s="141">
        <f t="shared" si="116"/>
        <v>0</v>
      </c>
      <c r="AE356" s="141">
        <f t="shared" si="116"/>
        <v>0</v>
      </c>
      <c r="AF356" s="141">
        <f t="shared" si="116"/>
        <v>0</v>
      </c>
      <c r="AG356" s="141">
        <f t="shared" si="116"/>
        <v>0</v>
      </c>
      <c r="AH356" s="141">
        <f t="shared" si="116"/>
        <v>0</v>
      </c>
      <c r="AI356" s="141">
        <f t="shared" si="116"/>
        <v>0</v>
      </c>
      <c r="AJ356" s="141">
        <f t="shared" si="116"/>
        <v>0</v>
      </c>
      <c r="AK356" s="141">
        <f t="shared" si="116"/>
        <v>0</v>
      </c>
    </row>
    <row r="357" spans="1:37" s="110" customFormat="1" ht="13.5" thickBot="1">
      <c r="A357" s="498"/>
      <c r="B357" s="501"/>
      <c r="C357" s="526"/>
      <c r="D357" s="504"/>
      <c r="E357" s="484"/>
      <c r="F357" s="61">
        <v>1860344</v>
      </c>
      <c r="G357" s="143" t="s">
        <v>60</v>
      </c>
      <c r="H357" s="144">
        <f t="shared" si="115"/>
        <v>0</v>
      </c>
      <c r="I357" s="145">
        <f t="shared" si="115"/>
        <v>0</v>
      </c>
      <c r="J357" s="145">
        <f t="shared" si="115"/>
        <v>0</v>
      </c>
      <c r="K357" s="145">
        <f t="shared" si="115"/>
        <v>0</v>
      </c>
      <c r="L357" s="145">
        <f>H357+J357</f>
        <v>0</v>
      </c>
      <c r="M357" s="146">
        <f>M351+M353+M355</f>
        <v>0</v>
      </c>
      <c r="N357" s="147">
        <f aca="true" t="shared" si="117" ref="N357:AK357">N351+N353+N355</f>
        <v>0</v>
      </c>
      <c r="O357" s="145">
        <f t="shared" si="117"/>
        <v>0</v>
      </c>
      <c r="P357" s="145">
        <f t="shared" si="117"/>
        <v>0</v>
      </c>
      <c r="Q357" s="145">
        <f t="shared" si="117"/>
        <v>0</v>
      </c>
      <c r="R357" s="145">
        <f t="shared" si="117"/>
        <v>0</v>
      </c>
      <c r="S357" s="145">
        <f t="shared" si="117"/>
        <v>0</v>
      </c>
      <c r="T357" s="145">
        <f t="shared" si="117"/>
        <v>0</v>
      </c>
      <c r="U357" s="145">
        <f t="shared" si="117"/>
        <v>0</v>
      </c>
      <c r="V357" s="145">
        <f t="shared" si="117"/>
        <v>0</v>
      </c>
      <c r="W357" s="145">
        <f t="shared" si="117"/>
        <v>0</v>
      </c>
      <c r="X357" s="145">
        <f t="shared" si="117"/>
        <v>0</v>
      </c>
      <c r="Y357" s="145">
        <f t="shared" si="117"/>
        <v>0</v>
      </c>
      <c r="Z357" s="145">
        <f t="shared" si="117"/>
        <v>0</v>
      </c>
      <c r="AA357" s="145">
        <f t="shared" si="117"/>
        <v>0</v>
      </c>
      <c r="AB357" s="145">
        <f t="shared" si="117"/>
        <v>0</v>
      </c>
      <c r="AC357" s="145">
        <f t="shared" si="117"/>
        <v>0</v>
      </c>
      <c r="AD357" s="145">
        <f t="shared" si="117"/>
        <v>0</v>
      </c>
      <c r="AE357" s="145">
        <f t="shared" si="117"/>
        <v>0</v>
      </c>
      <c r="AF357" s="145">
        <f t="shared" si="117"/>
        <v>0</v>
      </c>
      <c r="AG357" s="145">
        <f t="shared" si="117"/>
        <v>0</v>
      </c>
      <c r="AH357" s="145">
        <f t="shared" si="117"/>
        <v>0</v>
      </c>
      <c r="AI357" s="145">
        <f t="shared" si="117"/>
        <v>0</v>
      </c>
      <c r="AJ357" s="145">
        <f t="shared" si="117"/>
        <v>0</v>
      </c>
      <c r="AK357" s="145">
        <f t="shared" si="117"/>
        <v>0</v>
      </c>
    </row>
    <row r="358" spans="1:37" s="110" customFormat="1" ht="12.75" customHeight="1">
      <c r="A358" s="497">
        <v>32</v>
      </c>
      <c r="B358" s="499" t="s">
        <v>152</v>
      </c>
      <c r="C358" s="502" t="s">
        <v>153</v>
      </c>
      <c r="D358" s="502" t="s">
        <v>135</v>
      </c>
      <c r="E358" s="480">
        <v>2013</v>
      </c>
      <c r="F358" s="51" t="s">
        <v>90</v>
      </c>
      <c r="G358" s="148" t="s">
        <v>91</v>
      </c>
      <c r="H358" s="129">
        <f>1499677+498625</f>
        <v>1998302</v>
      </c>
      <c r="I358" s="149">
        <f>934688+211440</f>
        <v>1146128</v>
      </c>
      <c r="J358" s="149">
        <v>520732</v>
      </c>
      <c r="K358" s="149">
        <f>I358</f>
        <v>1146128</v>
      </c>
      <c r="L358" s="149">
        <f>H358+J358</f>
        <v>2519034</v>
      </c>
      <c r="M358" s="150">
        <v>0</v>
      </c>
      <c r="N358" s="151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</row>
    <row r="359" spans="1:37" s="110" customFormat="1" ht="9.75" customHeight="1">
      <c r="A359" s="498"/>
      <c r="B359" s="500"/>
      <c r="C359" s="503"/>
      <c r="D359" s="503"/>
      <c r="E359" s="481"/>
      <c r="F359" s="472">
        <v>4099537</v>
      </c>
      <c r="G359" s="134" t="s">
        <v>92</v>
      </c>
      <c r="H359" s="135"/>
      <c r="I359" s="136"/>
      <c r="J359" s="136"/>
      <c r="K359" s="136"/>
      <c r="L359" s="136"/>
      <c r="M359" s="137"/>
      <c r="N359" s="138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</row>
    <row r="360" spans="1:37" s="110" customFormat="1" ht="12.75">
      <c r="A360" s="498"/>
      <c r="B360" s="500"/>
      <c r="C360" s="503"/>
      <c r="D360" s="503"/>
      <c r="E360" s="481"/>
      <c r="F360" s="473"/>
      <c r="G360" s="134" t="s">
        <v>93</v>
      </c>
      <c r="H360" s="135"/>
      <c r="I360" s="136"/>
      <c r="J360" s="136"/>
      <c r="K360" s="136"/>
      <c r="L360" s="136"/>
      <c r="M360" s="137"/>
      <c r="N360" s="138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</row>
    <row r="361" spans="1:39" s="110" customFormat="1" ht="11.25" customHeight="1">
      <c r="A361" s="498"/>
      <c r="B361" s="500"/>
      <c r="C361" s="503"/>
      <c r="D361" s="503"/>
      <c r="E361" s="482"/>
      <c r="F361" s="59" t="s">
        <v>94</v>
      </c>
      <c r="G361" s="134" t="s">
        <v>95</v>
      </c>
      <c r="H361" s="135"/>
      <c r="I361" s="136"/>
      <c r="J361" s="136"/>
      <c r="K361" s="136"/>
      <c r="L361" s="136"/>
      <c r="M361" s="137"/>
      <c r="N361" s="138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/>
      <c r="AL361" s="110">
        <v>-1713595</v>
      </c>
      <c r="AM361" s="117" t="e">
        <f>SUM(AL361,#REF!)</f>
        <v>#REF!</v>
      </c>
    </row>
    <row r="362" spans="1:37" s="110" customFormat="1" ht="12.75" customHeight="1">
      <c r="A362" s="498"/>
      <c r="B362" s="500"/>
      <c r="C362" s="503"/>
      <c r="D362" s="503"/>
      <c r="E362" s="483">
        <v>2016</v>
      </c>
      <c r="F362" s="472">
        <v>0</v>
      </c>
      <c r="G362" s="134" t="s">
        <v>96</v>
      </c>
      <c r="H362" s="135"/>
      <c r="I362" s="136"/>
      <c r="J362" s="136"/>
      <c r="K362" s="136"/>
      <c r="L362" s="136"/>
      <c r="M362" s="137"/>
      <c r="N362" s="138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53"/>
      <c r="AA362" s="139"/>
      <c r="AB362" s="139"/>
      <c r="AC362" s="139"/>
      <c r="AD362" s="139"/>
      <c r="AE362" s="139"/>
      <c r="AF362" s="139"/>
      <c r="AG362" s="139"/>
      <c r="AH362" s="139"/>
      <c r="AI362" s="139"/>
      <c r="AJ362" s="139"/>
      <c r="AK362" s="139"/>
    </row>
    <row r="363" spans="1:37" s="110" customFormat="1" ht="11.25" customHeight="1">
      <c r="A363" s="498"/>
      <c r="B363" s="500"/>
      <c r="C363" s="503"/>
      <c r="D363" s="503"/>
      <c r="E363" s="481"/>
      <c r="F363" s="473"/>
      <c r="G363" s="134" t="s">
        <v>97</v>
      </c>
      <c r="H363" s="135"/>
      <c r="I363" s="136"/>
      <c r="J363" s="136"/>
      <c r="K363" s="136"/>
      <c r="L363" s="136"/>
      <c r="M363" s="137"/>
      <c r="N363" s="138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53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</row>
    <row r="364" spans="1:37" s="110" customFormat="1" ht="12.75">
      <c r="A364" s="498"/>
      <c r="B364" s="500"/>
      <c r="C364" s="503"/>
      <c r="D364" s="503"/>
      <c r="E364" s="481"/>
      <c r="F364" s="59" t="s">
        <v>98</v>
      </c>
      <c r="G364" s="134" t="s">
        <v>16</v>
      </c>
      <c r="H364" s="140">
        <f aca="true" t="shared" si="118" ref="H364:K365">H358+H360+H362</f>
        <v>1998302</v>
      </c>
      <c r="I364" s="141">
        <f t="shared" si="118"/>
        <v>1146128</v>
      </c>
      <c r="J364" s="141">
        <f t="shared" si="118"/>
        <v>520732</v>
      </c>
      <c r="K364" s="141">
        <f t="shared" si="118"/>
        <v>1146128</v>
      </c>
      <c r="L364" s="141">
        <f>H364+J364</f>
        <v>2519034</v>
      </c>
      <c r="M364" s="42">
        <f>L364/F359</f>
        <v>0.6144679264999926</v>
      </c>
      <c r="N364" s="142">
        <f aca="true" t="shared" si="119" ref="N364:AK364">N358+N360+N362</f>
        <v>0</v>
      </c>
      <c r="O364" s="141">
        <f t="shared" si="119"/>
        <v>0</v>
      </c>
      <c r="P364" s="141">
        <f t="shared" si="119"/>
        <v>0</v>
      </c>
      <c r="Q364" s="141">
        <f t="shared" si="119"/>
        <v>0</v>
      </c>
      <c r="R364" s="141">
        <f t="shared" si="119"/>
        <v>0</v>
      </c>
      <c r="S364" s="141">
        <f t="shared" si="119"/>
        <v>0</v>
      </c>
      <c r="T364" s="141">
        <f t="shared" si="119"/>
        <v>0</v>
      </c>
      <c r="U364" s="141">
        <f t="shared" si="119"/>
        <v>0</v>
      </c>
      <c r="V364" s="141">
        <f t="shared" si="119"/>
        <v>0</v>
      </c>
      <c r="W364" s="141">
        <f t="shared" si="119"/>
        <v>0</v>
      </c>
      <c r="X364" s="141">
        <f t="shared" si="119"/>
        <v>0</v>
      </c>
      <c r="Y364" s="141">
        <f t="shared" si="119"/>
        <v>0</v>
      </c>
      <c r="Z364" s="141">
        <f t="shared" si="119"/>
        <v>0</v>
      </c>
      <c r="AA364" s="141">
        <f t="shared" si="119"/>
        <v>0</v>
      </c>
      <c r="AB364" s="141">
        <f t="shared" si="119"/>
        <v>0</v>
      </c>
      <c r="AC364" s="141">
        <f t="shared" si="119"/>
        <v>0</v>
      </c>
      <c r="AD364" s="141">
        <f t="shared" si="119"/>
        <v>0</v>
      </c>
      <c r="AE364" s="141">
        <f t="shared" si="119"/>
        <v>0</v>
      </c>
      <c r="AF364" s="141">
        <f t="shared" si="119"/>
        <v>0</v>
      </c>
      <c r="AG364" s="141">
        <f t="shared" si="119"/>
        <v>0</v>
      </c>
      <c r="AH364" s="141">
        <f t="shared" si="119"/>
        <v>0</v>
      </c>
      <c r="AI364" s="141">
        <f t="shared" si="119"/>
        <v>0</v>
      </c>
      <c r="AJ364" s="141">
        <f t="shared" si="119"/>
        <v>0</v>
      </c>
      <c r="AK364" s="141">
        <f t="shared" si="119"/>
        <v>0</v>
      </c>
    </row>
    <row r="365" spans="1:37" s="110" customFormat="1" ht="13.5" thickBot="1">
      <c r="A365" s="498"/>
      <c r="B365" s="501"/>
      <c r="C365" s="504"/>
      <c r="D365" s="504"/>
      <c r="E365" s="484"/>
      <c r="F365" s="61">
        <v>4099537</v>
      </c>
      <c r="G365" s="143" t="s">
        <v>60</v>
      </c>
      <c r="H365" s="144">
        <f t="shared" si="118"/>
        <v>0</v>
      </c>
      <c r="I365" s="145">
        <f t="shared" si="118"/>
        <v>0</v>
      </c>
      <c r="J365" s="145">
        <f t="shared" si="118"/>
        <v>0</v>
      </c>
      <c r="K365" s="145">
        <f t="shared" si="118"/>
        <v>0</v>
      </c>
      <c r="L365" s="145">
        <f>H365+J365</f>
        <v>0</v>
      </c>
      <c r="M365" s="146">
        <f>M359+M361+M363</f>
        <v>0</v>
      </c>
      <c r="N365" s="147">
        <f aca="true" t="shared" si="120" ref="N365:AK365">N359+N361+N363</f>
        <v>0</v>
      </c>
      <c r="O365" s="145">
        <f t="shared" si="120"/>
        <v>0</v>
      </c>
      <c r="P365" s="145">
        <f t="shared" si="120"/>
        <v>0</v>
      </c>
      <c r="Q365" s="145">
        <f t="shared" si="120"/>
        <v>0</v>
      </c>
      <c r="R365" s="145">
        <f t="shared" si="120"/>
        <v>0</v>
      </c>
      <c r="S365" s="145">
        <f t="shared" si="120"/>
        <v>0</v>
      </c>
      <c r="T365" s="145">
        <f t="shared" si="120"/>
        <v>0</v>
      </c>
      <c r="U365" s="145">
        <f t="shared" si="120"/>
        <v>0</v>
      </c>
      <c r="V365" s="145">
        <f t="shared" si="120"/>
        <v>0</v>
      </c>
      <c r="W365" s="145">
        <f t="shared" si="120"/>
        <v>0</v>
      </c>
      <c r="X365" s="145">
        <f t="shared" si="120"/>
        <v>0</v>
      </c>
      <c r="Y365" s="145">
        <f t="shared" si="120"/>
        <v>0</v>
      </c>
      <c r="Z365" s="145">
        <f t="shared" si="120"/>
        <v>0</v>
      </c>
      <c r="AA365" s="154">
        <f t="shared" si="120"/>
        <v>0</v>
      </c>
      <c r="AB365" s="154">
        <f t="shared" si="120"/>
        <v>0</v>
      </c>
      <c r="AC365" s="154">
        <f t="shared" si="120"/>
        <v>0</v>
      </c>
      <c r="AD365" s="154">
        <f t="shared" si="120"/>
        <v>0</v>
      </c>
      <c r="AE365" s="154">
        <f t="shared" si="120"/>
        <v>0</v>
      </c>
      <c r="AF365" s="154">
        <f t="shared" si="120"/>
        <v>0</v>
      </c>
      <c r="AG365" s="154">
        <f t="shared" si="120"/>
        <v>0</v>
      </c>
      <c r="AH365" s="154">
        <f t="shared" si="120"/>
        <v>0</v>
      </c>
      <c r="AI365" s="154">
        <f t="shared" si="120"/>
        <v>0</v>
      </c>
      <c r="AJ365" s="154">
        <f t="shared" si="120"/>
        <v>0</v>
      </c>
      <c r="AK365" s="154">
        <f t="shared" si="120"/>
        <v>0</v>
      </c>
    </row>
    <row r="366" spans="1:37" s="110" customFormat="1" ht="12.75" customHeight="1" hidden="1">
      <c r="A366" s="497">
        <v>28</v>
      </c>
      <c r="B366" s="533" t="s">
        <v>154</v>
      </c>
      <c r="C366" s="502" t="s">
        <v>153</v>
      </c>
      <c r="D366" s="502" t="s">
        <v>135</v>
      </c>
      <c r="E366" s="480">
        <v>2015</v>
      </c>
      <c r="F366" s="51" t="s">
        <v>90</v>
      </c>
      <c r="G366" s="148" t="s">
        <v>91</v>
      </c>
      <c r="H366" s="129"/>
      <c r="I366" s="149"/>
      <c r="J366" s="149"/>
      <c r="K366" s="149"/>
      <c r="L366" s="149"/>
      <c r="M366" s="150"/>
      <c r="N366" s="151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</row>
    <row r="367" spans="1:37" s="110" customFormat="1" ht="9.75" customHeight="1" hidden="1">
      <c r="A367" s="498"/>
      <c r="B367" s="534"/>
      <c r="C367" s="503"/>
      <c r="D367" s="503"/>
      <c r="E367" s="481"/>
      <c r="F367" s="472">
        <v>2120472</v>
      </c>
      <c r="G367" s="134" t="s">
        <v>92</v>
      </c>
      <c r="H367" s="135"/>
      <c r="I367" s="136"/>
      <c r="J367" s="136"/>
      <c r="K367" s="136"/>
      <c r="L367" s="136"/>
      <c r="M367" s="137"/>
      <c r="N367" s="138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</row>
    <row r="368" spans="1:37" s="110" customFormat="1" ht="12.75" hidden="1">
      <c r="A368" s="498"/>
      <c r="B368" s="534"/>
      <c r="C368" s="503"/>
      <c r="D368" s="503"/>
      <c r="E368" s="481"/>
      <c r="F368" s="473"/>
      <c r="G368" s="134" t="s">
        <v>93</v>
      </c>
      <c r="H368" s="135"/>
      <c r="I368" s="136"/>
      <c r="J368" s="136"/>
      <c r="K368" s="136"/>
      <c r="L368" s="136"/>
      <c r="M368" s="137"/>
      <c r="N368" s="138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39"/>
      <c r="AH368" s="139"/>
      <c r="AI368" s="139"/>
      <c r="AJ368" s="139"/>
      <c r="AK368" s="139"/>
    </row>
    <row r="369" spans="1:39" s="110" customFormat="1" ht="11.25" customHeight="1" hidden="1">
      <c r="A369" s="498"/>
      <c r="B369" s="534"/>
      <c r="C369" s="503"/>
      <c r="D369" s="503"/>
      <c r="E369" s="482"/>
      <c r="F369" s="59" t="s">
        <v>94</v>
      </c>
      <c r="G369" s="134" t="s">
        <v>95</v>
      </c>
      <c r="H369" s="135"/>
      <c r="I369" s="136"/>
      <c r="J369" s="136"/>
      <c r="K369" s="136"/>
      <c r="L369" s="136"/>
      <c r="M369" s="137"/>
      <c r="N369" s="138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10">
        <v>-1713595</v>
      </c>
      <c r="AM369" s="117" t="e">
        <f>SUM(AL369,#REF!)</f>
        <v>#REF!</v>
      </c>
    </row>
    <row r="370" spans="1:37" s="110" customFormat="1" ht="12.75" hidden="1">
      <c r="A370" s="498"/>
      <c r="B370" s="534"/>
      <c r="C370" s="503"/>
      <c r="D370" s="503"/>
      <c r="E370" s="483">
        <v>2018</v>
      </c>
      <c r="F370" s="472">
        <v>0</v>
      </c>
      <c r="G370" s="134" t="s">
        <v>96</v>
      </c>
      <c r="H370" s="135"/>
      <c r="I370" s="136"/>
      <c r="J370" s="136"/>
      <c r="K370" s="136"/>
      <c r="L370" s="136"/>
      <c r="M370" s="137"/>
      <c r="N370" s="138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53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</row>
    <row r="371" spans="1:37" s="110" customFormat="1" ht="12.75" hidden="1">
      <c r="A371" s="498"/>
      <c r="B371" s="534"/>
      <c r="C371" s="503"/>
      <c r="D371" s="503"/>
      <c r="E371" s="481"/>
      <c r="F371" s="473"/>
      <c r="G371" s="134" t="s">
        <v>97</v>
      </c>
      <c r="H371" s="135"/>
      <c r="I371" s="136"/>
      <c r="J371" s="136"/>
      <c r="K371" s="136"/>
      <c r="L371" s="136"/>
      <c r="M371" s="137"/>
      <c r="N371" s="138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53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</row>
    <row r="372" spans="1:37" s="110" customFormat="1" ht="12.75" hidden="1">
      <c r="A372" s="498"/>
      <c r="B372" s="534"/>
      <c r="C372" s="503"/>
      <c r="D372" s="503"/>
      <c r="E372" s="481"/>
      <c r="F372" s="59" t="s">
        <v>98</v>
      </c>
      <c r="G372" s="134" t="s">
        <v>16</v>
      </c>
      <c r="H372" s="140">
        <f aca="true" t="shared" si="121" ref="H372:AK372">H366+H368+H370</f>
        <v>0</v>
      </c>
      <c r="I372" s="141">
        <f t="shared" si="121"/>
        <v>0</v>
      </c>
      <c r="J372" s="141">
        <f t="shared" si="121"/>
        <v>0</v>
      </c>
      <c r="K372" s="141">
        <f t="shared" si="121"/>
        <v>0</v>
      </c>
      <c r="L372" s="141">
        <f t="shared" si="121"/>
        <v>0</v>
      </c>
      <c r="M372" s="155">
        <f t="shared" si="121"/>
        <v>0</v>
      </c>
      <c r="N372" s="142">
        <f t="shared" si="121"/>
        <v>0</v>
      </c>
      <c r="O372" s="141">
        <f t="shared" si="121"/>
        <v>0</v>
      </c>
      <c r="P372" s="141">
        <f t="shared" si="121"/>
        <v>0</v>
      </c>
      <c r="Q372" s="141">
        <f t="shared" si="121"/>
        <v>0</v>
      </c>
      <c r="R372" s="141">
        <f t="shared" si="121"/>
        <v>0</v>
      </c>
      <c r="S372" s="141">
        <f t="shared" si="121"/>
        <v>0</v>
      </c>
      <c r="T372" s="141">
        <f t="shared" si="121"/>
        <v>0</v>
      </c>
      <c r="U372" s="141">
        <f t="shared" si="121"/>
        <v>0</v>
      </c>
      <c r="V372" s="141">
        <f t="shared" si="121"/>
        <v>0</v>
      </c>
      <c r="W372" s="141">
        <f t="shared" si="121"/>
        <v>0</v>
      </c>
      <c r="X372" s="141">
        <f t="shared" si="121"/>
        <v>0</v>
      </c>
      <c r="Y372" s="141">
        <f t="shared" si="121"/>
        <v>0</v>
      </c>
      <c r="Z372" s="141">
        <f t="shared" si="121"/>
        <v>0</v>
      </c>
      <c r="AA372" s="141">
        <f t="shared" si="121"/>
        <v>0</v>
      </c>
      <c r="AB372" s="141">
        <f t="shared" si="121"/>
        <v>0</v>
      </c>
      <c r="AC372" s="141">
        <f t="shared" si="121"/>
        <v>0</v>
      </c>
      <c r="AD372" s="141">
        <f t="shared" si="121"/>
        <v>0</v>
      </c>
      <c r="AE372" s="141">
        <f t="shared" si="121"/>
        <v>0</v>
      </c>
      <c r="AF372" s="141">
        <f t="shared" si="121"/>
        <v>0</v>
      </c>
      <c r="AG372" s="141">
        <f t="shared" si="121"/>
        <v>0</v>
      </c>
      <c r="AH372" s="141">
        <f t="shared" si="121"/>
        <v>0</v>
      </c>
      <c r="AI372" s="141">
        <f t="shared" si="121"/>
        <v>0</v>
      </c>
      <c r="AJ372" s="141">
        <f t="shared" si="121"/>
        <v>0</v>
      </c>
      <c r="AK372" s="141">
        <f t="shared" si="121"/>
        <v>0</v>
      </c>
    </row>
    <row r="373" spans="1:37" s="110" customFormat="1" ht="13.5" hidden="1" thickBot="1">
      <c r="A373" s="498"/>
      <c r="B373" s="535"/>
      <c r="C373" s="504"/>
      <c r="D373" s="504"/>
      <c r="E373" s="484"/>
      <c r="F373" s="61">
        <v>2120472</v>
      </c>
      <c r="G373" s="143" t="s">
        <v>60</v>
      </c>
      <c r="H373" s="144">
        <f aca="true" t="shared" si="122" ref="H373:AK373">H367+H369+H371</f>
        <v>0</v>
      </c>
      <c r="I373" s="145">
        <f t="shared" si="122"/>
        <v>0</v>
      </c>
      <c r="J373" s="145">
        <f t="shared" si="122"/>
        <v>0</v>
      </c>
      <c r="K373" s="145">
        <f t="shared" si="122"/>
        <v>0</v>
      </c>
      <c r="L373" s="145">
        <f t="shared" si="122"/>
        <v>0</v>
      </c>
      <c r="M373" s="146">
        <f t="shared" si="122"/>
        <v>0</v>
      </c>
      <c r="N373" s="147">
        <f t="shared" si="122"/>
        <v>0</v>
      </c>
      <c r="O373" s="145">
        <f t="shared" si="122"/>
        <v>0</v>
      </c>
      <c r="P373" s="145">
        <f t="shared" si="122"/>
        <v>0</v>
      </c>
      <c r="Q373" s="145">
        <f t="shared" si="122"/>
        <v>0</v>
      </c>
      <c r="R373" s="145">
        <f t="shared" si="122"/>
        <v>0</v>
      </c>
      <c r="S373" s="145">
        <f t="shared" si="122"/>
        <v>0</v>
      </c>
      <c r="T373" s="145">
        <f t="shared" si="122"/>
        <v>0</v>
      </c>
      <c r="U373" s="145">
        <f t="shared" si="122"/>
        <v>0</v>
      </c>
      <c r="V373" s="145">
        <f t="shared" si="122"/>
        <v>0</v>
      </c>
      <c r="W373" s="145">
        <f t="shared" si="122"/>
        <v>0</v>
      </c>
      <c r="X373" s="145">
        <f t="shared" si="122"/>
        <v>0</v>
      </c>
      <c r="Y373" s="145">
        <f t="shared" si="122"/>
        <v>0</v>
      </c>
      <c r="Z373" s="145">
        <f t="shared" si="122"/>
        <v>0</v>
      </c>
      <c r="AA373" s="154">
        <f t="shared" si="122"/>
        <v>0</v>
      </c>
      <c r="AB373" s="154">
        <f t="shared" si="122"/>
        <v>0</v>
      </c>
      <c r="AC373" s="154">
        <f t="shared" si="122"/>
        <v>0</v>
      </c>
      <c r="AD373" s="154">
        <f t="shared" si="122"/>
        <v>0</v>
      </c>
      <c r="AE373" s="154">
        <f t="shared" si="122"/>
        <v>0</v>
      </c>
      <c r="AF373" s="154">
        <f t="shared" si="122"/>
        <v>0</v>
      </c>
      <c r="AG373" s="154">
        <f t="shared" si="122"/>
        <v>0</v>
      </c>
      <c r="AH373" s="154">
        <f t="shared" si="122"/>
        <v>0</v>
      </c>
      <c r="AI373" s="154">
        <f t="shared" si="122"/>
        <v>0</v>
      </c>
      <c r="AJ373" s="154">
        <f t="shared" si="122"/>
        <v>0</v>
      </c>
      <c r="AK373" s="154">
        <f t="shared" si="122"/>
        <v>0</v>
      </c>
    </row>
    <row r="374" spans="1:37" s="110" customFormat="1" ht="12.75" customHeight="1">
      <c r="A374" s="497">
        <v>33</v>
      </c>
      <c r="B374" s="499" t="s">
        <v>155</v>
      </c>
      <c r="C374" s="502">
        <v>85219</v>
      </c>
      <c r="D374" s="502" t="s">
        <v>135</v>
      </c>
      <c r="E374" s="480">
        <v>2015</v>
      </c>
      <c r="F374" s="51" t="s">
        <v>90</v>
      </c>
      <c r="G374" s="148" t="s">
        <v>91</v>
      </c>
      <c r="H374" s="129"/>
      <c r="I374" s="149">
        <v>58800</v>
      </c>
      <c r="J374" s="149">
        <v>0</v>
      </c>
      <c r="K374" s="149">
        <f>I374</f>
        <v>58800</v>
      </c>
      <c r="L374" s="149">
        <f>H374+J374</f>
        <v>0</v>
      </c>
      <c r="M374" s="150">
        <v>0</v>
      </c>
      <c r="N374" s="151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</row>
    <row r="375" spans="1:37" s="110" customFormat="1" ht="9.75" customHeight="1">
      <c r="A375" s="498"/>
      <c r="B375" s="500"/>
      <c r="C375" s="503"/>
      <c r="D375" s="503"/>
      <c r="E375" s="481"/>
      <c r="F375" s="472">
        <v>84000</v>
      </c>
      <c r="G375" s="134" t="s">
        <v>92</v>
      </c>
      <c r="H375" s="135"/>
      <c r="I375" s="136"/>
      <c r="J375" s="136"/>
      <c r="K375" s="136"/>
      <c r="L375" s="136"/>
      <c r="M375" s="137"/>
      <c r="N375" s="138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</row>
    <row r="376" spans="1:37" s="110" customFormat="1" ht="12.75">
      <c r="A376" s="498"/>
      <c r="B376" s="500"/>
      <c r="C376" s="503"/>
      <c r="D376" s="503"/>
      <c r="E376" s="481"/>
      <c r="F376" s="473"/>
      <c r="G376" s="134" t="s">
        <v>93</v>
      </c>
      <c r="H376" s="135"/>
      <c r="I376" s="136"/>
      <c r="J376" s="136"/>
      <c r="K376" s="136"/>
      <c r="L376" s="136"/>
      <c r="M376" s="137"/>
      <c r="N376" s="138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39"/>
      <c r="AH376" s="139"/>
      <c r="AI376" s="139"/>
      <c r="AJ376" s="139"/>
      <c r="AK376" s="139"/>
    </row>
    <row r="377" spans="1:37" s="110" customFormat="1" ht="10.5" customHeight="1">
      <c r="A377" s="498"/>
      <c r="B377" s="500"/>
      <c r="C377" s="503"/>
      <c r="D377" s="503"/>
      <c r="E377" s="482"/>
      <c r="F377" s="59" t="s">
        <v>94</v>
      </c>
      <c r="G377" s="134" t="s">
        <v>95</v>
      </c>
      <c r="H377" s="135"/>
      <c r="I377" s="136"/>
      <c r="J377" s="136"/>
      <c r="K377" s="136"/>
      <c r="L377" s="136"/>
      <c r="M377" s="137"/>
      <c r="N377" s="138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</row>
    <row r="378" spans="1:37" s="110" customFormat="1" ht="12.75">
      <c r="A378" s="498"/>
      <c r="B378" s="500"/>
      <c r="C378" s="503"/>
      <c r="D378" s="503"/>
      <c r="E378" s="483">
        <v>2016</v>
      </c>
      <c r="F378" s="472">
        <v>0</v>
      </c>
      <c r="G378" s="134" t="s">
        <v>96</v>
      </c>
      <c r="H378" s="135"/>
      <c r="I378" s="136"/>
      <c r="J378" s="136"/>
      <c r="K378" s="136"/>
      <c r="L378" s="136"/>
      <c r="M378" s="137"/>
      <c r="N378" s="138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53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</row>
    <row r="379" spans="1:37" s="110" customFormat="1" ht="12.75">
      <c r="A379" s="498"/>
      <c r="B379" s="500"/>
      <c r="C379" s="503"/>
      <c r="D379" s="503"/>
      <c r="E379" s="481"/>
      <c r="F379" s="473"/>
      <c r="G379" s="134" t="s">
        <v>97</v>
      </c>
      <c r="H379" s="135"/>
      <c r="I379" s="136"/>
      <c r="J379" s="136"/>
      <c r="K379" s="136"/>
      <c r="L379" s="136"/>
      <c r="M379" s="137"/>
      <c r="N379" s="138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53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</row>
    <row r="380" spans="1:37" s="110" customFormat="1" ht="12.75">
      <c r="A380" s="498"/>
      <c r="B380" s="500"/>
      <c r="C380" s="503"/>
      <c r="D380" s="503"/>
      <c r="E380" s="481"/>
      <c r="F380" s="59" t="s">
        <v>98</v>
      </c>
      <c r="G380" s="134" t="s">
        <v>16</v>
      </c>
      <c r="H380" s="140">
        <f aca="true" t="shared" si="123" ref="H380:K381">H374+H376+H378</f>
        <v>0</v>
      </c>
      <c r="I380" s="141">
        <f t="shared" si="123"/>
        <v>58800</v>
      </c>
      <c r="J380" s="141">
        <f t="shared" si="123"/>
        <v>0</v>
      </c>
      <c r="K380" s="141">
        <f t="shared" si="123"/>
        <v>58800</v>
      </c>
      <c r="L380" s="141">
        <f>H380+J380</f>
        <v>0</v>
      </c>
      <c r="M380" s="42">
        <f>L380/F375</f>
        <v>0</v>
      </c>
      <c r="N380" s="142">
        <f aca="true" t="shared" si="124" ref="N380:AK380">N374+N376+N378</f>
        <v>0</v>
      </c>
      <c r="O380" s="141">
        <f t="shared" si="124"/>
        <v>0</v>
      </c>
      <c r="P380" s="141">
        <f t="shared" si="124"/>
        <v>0</v>
      </c>
      <c r="Q380" s="141">
        <f t="shared" si="124"/>
        <v>0</v>
      </c>
      <c r="R380" s="141">
        <f t="shared" si="124"/>
        <v>0</v>
      </c>
      <c r="S380" s="141">
        <f t="shared" si="124"/>
        <v>0</v>
      </c>
      <c r="T380" s="141">
        <f t="shared" si="124"/>
        <v>0</v>
      </c>
      <c r="U380" s="141">
        <f t="shared" si="124"/>
        <v>0</v>
      </c>
      <c r="V380" s="141">
        <f t="shared" si="124"/>
        <v>0</v>
      </c>
      <c r="W380" s="141">
        <f t="shared" si="124"/>
        <v>0</v>
      </c>
      <c r="X380" s="141">
        <f t="shared" si="124"/>
        <v>0</v>
      </c>
      <c r="Y380" s="141">
        <f t="shared" si="124"/>
        <v>0</v>
      </c>
      <c r="Z380" s="141">
        <f t="shared" si="124"/>
        <v>0</v>
      </c>
      <c r="AA380" s="141">
        <f t="shared" si="124"/>
        <v>0</v>
      </c>
      <c r="AB380" s="141">
        <f t="shared" si="124"/>
        <v>0</v>
      </c>
      <c r="AC380" s="141">
        <f t="shared" si="124"/>
        <v>0</v>
      </c>
      <c r="AD380" s="141">
        <f t="shared" si="124"/>
        <v>0</v>
      </c>
      <c r="AE380" s="141">
        <f t="shared" si="124"/>
        <v>0</v>
      </c>
      <c r="AF380" s="141">
        <f t="shared" si="124"/>
        <v>0</v>
      </c>
      <c r="AG380" s="141">
        <f t="shared" si="124"/>
        <v>0</v>
      </c>
      <c r="AH380" s="141">
        <f t="shared" si="124"/>
        <v>0</v>
      </c>
      <c r="AI380" s="141">
        <f t="shared" si="124"/>
        <v>0</v>
      </c>
      <c r="AJ380" s="141">
        <f t="shared" si="124"/>
        <v>0</v>
      </c>
      <c r="AK380" s="141">
        <f t="shared" si="124"/>
        <v>0</v>
      </c>
    </row>
    <row r="381" spans="1:37" s="110" customFormat="1" ht="13.5" thickBot="1">
      <c r="A381" s="498"/>
      <c r="B381" s="501"/>
      <c r="C381" s="504"/>
      <c r="D381" s="504"/>
      <c r="E381" s="484"/>
      <c r="F381" s="61">
        <v>84000</v>
      </c>
      <c r="G381" s="143" t="s">
        <v>60</v>
      </c>
      <c r="H381" s="144">
        <f t="shared" si="123"/>
        <v>0</v>
      </c>
      <c r="I381" s="145">
        <f t="shared" si="123"/>
        <v>0</v>
      </c>
      <c r="J381" s="145">
        <f t="shared" si="123"/>
        <v>0</v>
      </c>
      <c r="K381" s="145">
        <f t="shared" si="123"/>
        <v>0</v>
      </c>
      <c r="L381" s="145">
        <f>H381+J381</f>
        <v>0</v>
      </c>
      <c r="M381" s="146">
        <f>M375+M377+M379</f>
        <v>0</v>
      </c>
      <c r="N381" s="147">
        <f aca="true" t="shared" si="125" ref="N381:AK381">N375+N377+N379</f>
        <v>0</v>
      </c>
      <c r="O381" s="145">
        <f t="shared" si="125"/>
        <v>0</v>
      </c>
      <c r="P381" s="145">
        <f t="shared" si="125"/>
        <v>0</v>
      </c>
      <c r="Q381" s="145">
        <f t="shared" si="125"/>
        <v>0</v>
      </c>
      <c r="R381" s="145">
        <f t="shared" si="125"/>
        <v>0</v>
      </c>
      <c r="S381" s="145">
        <f t="shared" si="125"/>
        <v>0</v>
      </c>
      <c r="T381" s="145">
        <f t="shared" si="125"/>
        <v>0</v>
      </c>
      <c r="U381" s="145">
        <f t="shared" si="125"/>
        <v>0</v>
      </c>
      <c r="V381" s="145">
        <f t="shared" si="125"/>
        <v>0</v>
      </c>
      <c r="W381" s="145">
        <f t="shared" si="125"/>
        <v>0</v>
      </c>
      <c r="X381" s="145">
        <f t="shared" si="125"/>
        <v>0</v>
      </c>
      <c r="Y381" s="145">
        <f t="shared" si="125"/>
        <v>0</v>
      </c>
      <c r="Z381" s="145">
        <f t="shared" si="125"/>
        <v>0</v>
      </c>
      <c r="AA381" s="154">
        <f t="shared" si="125"/>
        <v>0</v>
      </c>
      <c r="AB381" s="154">
        <f t="shared" si="125"/>
        <v>0</v>
      </c>
      <c r="AC381" s="154">
        <f t="shared" si="125"/>
        <v>0</v>
      </c>
      <c r="AD381" s="154">
        <f t="shared" si="125"/>
        <v>0</v>
      </c>
      <c r="AE381" s="154">
        <f t="shared" si="125"/>
        <v>0</v>
      </c>
      <c r="AF381" s="154">
        <f t="shared" si="125"/>
        <v>0</v>
      </c>
      <c r="AG381" s="154">
        <f t="shared" si="125"/>
        <v>0</v>
      </c>
      <c r="AH381" s="154">
        <f t="shared" si="125"/>
        <v>0</v>
      </c>
      <c r="AI381" s="154">
        <f t="shared" si="125"/>
        <v>0</v>
      </c>
      <c r="AJ381" s="154">
        <f t="shared" si="125"/>
        <v>0</v>
      </c>
      <c r="AK381" s="154">
        <f t="shared" si="125"/>
        <v>0</v>
      </c>
    </row>
    <row r="382" spans="1:37" s="110" customFormat="1" ht="12.75" customHeight="1">
      <c r="A382" s="497">
        <v>34</v>
      </c>
      <c r="B382" s="499" t="s">
        <v>156</v>
      </c>
      <c r="C382" s="524">
        <v>85228</v>
      </c>
      <c r="D382" s="502" t="s">
        <v>135</v>
      </c>
      <c r="E382" s="481">
        <v>2014</v>
      </c>
      <c r="F382" s="51" t="s">
        <v>90</v>
      </c>
      <c r="G382" s="148" t="s">
        <v>91</v>
      </c>
      <c r="H382" s="129">
        <v>2637585</v>
      </c>
      <c r="I382" s="149">
        <v>2637585</v>
      </c>
      <c r="J382" s="149">
        <v>1833877</v>
      </c>
      <c r="K382" s="149">
        <f>I382</f>
        <v>2637585</v>
      </c>
      <c r="L382" s="149">
        <f>H382+J382</f>
        <v>4471462</v>
      </c>
      <c r="M382" s="150">
        <v>0</v>
      </c>
      <c r="N382" s="151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</row>
    <row r="383" spans="1:37" s="110" customFormat="1" ht="12.75">
      <c r="A383" s="498"/>
      <c r="B383" s="500"/>
      <c r="C383" s="525"/>
      <c r="D383" s="503"/>
      <c r="E383" s="481"/>
      <c r="F383" s="472">
        <v>5275170</v>
      </c>
      <c r="G383" s="134" t="s">
        <v>92</v>
      </c>
      <c r="H383" s="135"/>
      <c r="I383" s="136"/>
      <c r="J383" s="136"/>
      <c r="K383" s="136"/>
      <c r="L383" s="136"/>
      <c r="M383" s="137"/>
      <c r="N383" s="138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39"/>
    </row>
    <row r="384" spans="1:37" s="110" customFormat="1" ht="12.75">
      <c r="A384" s="498"/>
      <c r="B384" s="500"/>
      <c r="C384" s="525"/>
      <c r="D384" s="503"/>
      <c r="E384" s="481"/>
      <c r="F384" s="473"/>
      <c r="G384" s="134" t="s">
        <v>93</v>
      </c>
      <c r="H384" s="135"/>
      <c r="I384" s="136"/>
      <c r="J384" s="136"/>
      <c r="K384" s="136"/>
      <c r="L384" s="136"/>
      <c r="M384" s="137"/>
      <c r="N384" s="138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</row>
    <row r="385" spans="1:37" s="110" customFormat="1" ht="12.75">
      <c r="A385" s="498"/>
      <c r="B385" s="500"/>
      <c r="C385" s="525"/>
      <c r="D385" s="503"/>
      <c r="E385" s="482"/>
      <c r="F385" s="59" t="s">
        <v>94</v>
      </c>
      <c r="G385" s="134" t="s">
        <v>95</v>
      </c>
      <c r="H385" s="135"/>
      <c r="I385" s="136"/>
      <c r="J385" s="136"/>
      <c r="K385" s="136"/>
      <c r="L385" s="136"/>
      <c r="M385" s="137"/>
      <c r="N385" s="138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</row>
    <row r="386" spans="1:37" s="110" customFormat="1" ht="12.75">
      <c r="A386" s="498"/>
      <c r="B386" s="500"/>
      <c r="C386" s="525"/>
      <c r="D386" s="503"/>
      <c r="E386" s="483">
        <v>2015</v>
      </c>
      <c r="F386" s="472">
        <v>0</v>
      </c>
      <c r="G386" s="134" t="s">
        <v>96</v>
      </c>
      <c r="H386" s="135"/>
      <c r="I386" s="136"/>
      <c r="J386" s="136"/>
      <c r="K386" s="136"/>
      <c r="L386" s="136"/>
      <c r="M386" s="137"/>
      <c r="N386" s="138"/>
      <c r="O386" s="139"/>
      <c r="P386" s="139"/>
      <c r="Q386" s="139"/>
      <c r="R386" s="139"/>
      <c r="S386" s="153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</row>
    <row r="387" spans="1:37" s="110" customFormat="1" ht="12.75">
      <c r="A387" s="498"/>
      <c r="B387" s="500"/>
      <c r="C387" s="525"/>
      <c r="D387" s="503"/>
      <c r="E387" s="481"/>
      <c r="F387" s="473"/>
      <c r="G387" s="134" t="s">
        <v>97</v>
      </c>
      <c r="H387" s="135"/>
      <c r="I387" s="136"/>
      <c r="J387" s="136"/>
      <c r="K387" s="136"/>
      <c r="L387" s="136"/>
      <c r="M387" s="137"/>
      <c r="N387" s="138"/>
      <c r="O387" s="139"/>
      <c r="P387" s="139"/>
      <c r="Q387" s="139"/>
      <c r="R387" s="139"/>
      <c r="S387" s="153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/>
    </row>
    <row r="388" spans="1:37" s="110" customFormat="1" ht="12.75">
      <c r="A388" s="498"/>
      <c r="B388" s="500"/>
      <c r="C388" s="525"/>
      <c r="D388" s="503"/>
      <c r="E388" s="481"/>
      <c r="F388" s="59" t="s">
        <v>98</v>
      </c>
      <c r="G388" s="134" t="s">
        <v>16</v>
      </c>
      <c r="H388" s="140">
        <f aca="true" t="shared" si="126" ref="H388:K389">H382+H384+H386</f>
        <v>2637585</v>
      </c>
      <c r="I388" s="141">
        <f t="shared" si="126"/>
        <v>2637585</v>
      </c>
      <c r="J388" s="141">
        <f t="shared" si="126"/>
        <v>1833877</v>
      </c>
      <c r="K388" s="141">
        <f t="shared" si="126"/>
        <v>2637585</v>
      </c>
      <c r="L388" s="141">
        <f>H388+J388</f>
        <v>4471462</v>
      </c>
      <c r="M388" s="42">
        <f>L388/F383</f>
        <v>0.8476432039157031</v>
      </c>
      <c r="N388" s="142">
        <f aca="true" t="shared" si="127" ref="N388:AK388">N382+N384+N386</f>
        <v>0</v>
      </c>
      <c r="O388" s="141">
        <f t="shared" si="127"/>
        <v>0</v>
      </c>
      <c r="P388" s="141">
        <f t="shared" si="127"/>
        <v>0</v>
      </c>
      <c r="Q388" s="141">
        <f t="shared" si="127"/>
        <v>0</v>
      </c>
      <c r="R388" s="141">
        <f t="shared" si="127"/>
        <v>0</v>
      </c>
      <c r="S388" s="141">
        <f t="shared" si="127"/>
        <v>0</v>
      </c>
      <c r="T388" s="141">
        <f t="shared" si="127"/>
        <v>0</v>
      </c>
      <c r="U388" s="141">
        <f t="shared" si="127"/>
        <v>0</v>
      </c>
      <c r="V388" s="141">
        <f t="shared" si="127"/>
        <v>0</v>
      </c>
      <c r="W388" s="141">
        <f t="shared" si="127"/>
        <v>0</v>
      </c>
      <c r="X388" s="141">
        <f t="shared" si="127"/>
        <v>0</v>
      </c>
      <c r="Y388" s="141">
        <f t="shared" si="127"/>
        <v>0</v>
      </c>
      <c r="Z388" s="141">
        <f t="shared" si="127"/>
        <v>0</v>
      </c>
      <c r="AA388" s="141">
        <f t="shared" si="127"/>
        <v>0</v>
      </c>
      <c r="AB388" s="141">
        <f t="shared" si="127"/>
        <v>0</v>
      </c>
      <c r="AC388" s="141">
        <f t="shared" si="127"/>
        <v>0</v>
      </c>
      <c r="AD388" s="141">
        <f t="shared" si="127"/>
        <v>0</v>
      </c>
      <c r="AE388" s="141">
        <f t="shared" si="127"/>
        <v>0</v>
      </c>
      <c r="AF388" s="141">
        <f t="shared" si="127"/>
        <v>0</v>
      </c>
      <c r="AG388" s="141">
        <f t="shared" si="127"/>
        <v>0</v>
      </c>
      <c r="AH388" s="141">
        <f t="shared" si="127"/>
        <v>0</v>
      </c>
      <c r="AI388" s="141">
        <f t="shared" si="127"/>
        <v>0</v>
      </c>
      <c r="AJ388" s="141">
        <f t="shared" si="127"/>
        <v>0</v>
      </c>
      <c r="AK388" s="141">
        <f t="shared" si="127"/>
        <v>0</v>
      </c>
    </row>
    <row r="389" spans="1:37" s="110" customFormat="1" ht="13.5" thickBot="1">
      <c r="A389" s="498"/>
      <c r="B389" s="501"/>
      <c r="C389" s="526"/>
      <c r="D389" s="503"/>
      <c r="E389" s="484"/>
      <c r="F389" s="61">
        <v>5275170</v>
      </c>
      <c r="G389" s="143" t="s">
        <v>60</v>
      </c>
      <c r="H389" s="144">
        <f t="shared" si="126"/>
        <v>0</v>
      </c>
      <c r="I389" s="145">
        <f t="shared" si="126"/>
        <v>0</v>
      </c>
      <c r="J389" s="145">
        <f t="shared" si="126"/>
        <v>0</v>
      </c>
      <c r="K389" s="145">
        <f t="shared" si="126"/>
        <v>0</v>
      </c>
      <c r="L389" s="145">
        <f>H389+J389</f>
        <v>0</v>
      </c>
      <c r="M389" s="146">
        <f>M383+M385+M387</f>
        <v>0</v>
      </c>
      <c r="N389" s="147">
        <f aca="true" t="shared" si="128" ref="N389:AK389">N383+N385+N387</f>
        <v>0</v>
      </c>
      <c r="O389" s="145">
        <f t="shared" si="128"/>
        <v>0</v>
      </c>
      <c r="P389" s="145">
        <f t="shared" si="128"/>
        <v>0</v>
      </c>
      <c r="Q389" s="145">
        <f t="shared" si="128"/>
        <v>0</v>
      </c>
      <c r="R389" s="145">
        <f t="shared" si="128"/>
        <v>0</v>
      </c>
      <c r="S389" s="145">
        <f t="shared" si="128"/>
        <v>0</v>
      </c>
      <c r="T389" s="154">
        <f t="shared" si="128"/>
        <v>0</v>
      </c>
      <c r="U389" s="154">
        <f t="shared" si="128"/>
        <v>0</v>
      </c>
      <c r="V389" s="154">
        <f t="shared" si="128"/>
        <v>0</v>
      </c>
      <c r="W389" s="154">
        <f t="shared" si="128"/>
        <v>0</v>
      </c>
      <c r="X389" s="154">
        <f t="shared" si="128"/>
        <v>0</v>
      </c>
      <c r="Y389" s="154">
        <f t="shared" si="128"/>
        <v>0</v>
      </c>
      <c r="Z389" s="154">
        <f t="shared" si="128"/>
        <v>0</v>
      </c>
      <c r="AA389" s="154">
        <f t="shared" si="128"/>
        <v>0</v>
      </c>
      <c r="AB389" s="154">
        <f t="shared" si="128"/>
        <v>0</v>
      </c>
      <c r="AC389" s="154">
        <f t="shared" si="128"/>
        <v>0</v>
      </c>
      <c r="AD389" s="154">
        <f t="shared" si="128"/>
        <v>0</v>
      </c>
      <c r="AE389" s="154">
        <f t="shared" si="128"/>
        <v>0</v>
      </c>
      <c r="AF389" s="154">
        <f t="shared" si="128"/>
        <v>0</v>
      </c>
      <c r="AG389" s="154">
        <f t="shared" si="128"/>
        <v>0</v>
      </c>
      <c r="AH389" s="154">
        <f t="shared" si="128"/>
        <v>0</v>
      </c>
      <c r="AI389" s="154">
        <f t="shared" si="128"/>
        <v>0</v>
      </c>
      <c r="AJ389" s="154">
        <f t="shared" si="128"/>
        <v>0</v>
      </c>
      <c r="AK389" s="154">
        <f t="shared" si="128"/>
        <v>0</v>
      </c>
    </row>
    <row r="390" spans="1:37" s="110" customFormat="1" ht="12.75" customHeight="1">
      <c r="A390" s="497">
        <v>35</v>
      </c>
      <c r="B390" s="499" t="s">
        <v>157</v>
      </c>
      <c r="C390" s="524">
        <v>85295</v>
      </c>
      <c r="D390" s="502" t="s">
        <v>135</v>
      </c>
      <c r="E390" s="480">
        <v>2013</v>
      </c>
      <c r="F390" s="51" t="s">
        <v>90</v>
      </c>
      <c r="G390" s="128" t="s">
        <v>91</v>
      </c>
      <c r="H390" s="129">
        <f>283000+566000</f>
        <v>849000</v>
      </c>
      <c r="I390" s="130">
        <v>566000</v>
      </c>
      <c r="J390" s="130">
        <v>283000</v>
      </c>
      <c r="K390" s="130">
        <f>I390</f>
        <v>566000</v>
      </c>
      <c r="L390" s="130">
        <f>H390+J390</f>
        <v>1132000</v>
      </c>
      <c r="M390" s="131">
        <v>0</v>
      </c>
      <c r="N390" s="13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</row>
    <row r="391" spans="1:37" s="110" customFormat="1" ht="12" customHeight="1">
      <c r="A391" s="498"/>
      <c r="B391" s="500"/>
      <c r="C391" s="525"/>
      <c r="D391" s="503"/>
      <c r="E391" s="481"/>
      <c r="F391" s="472">
        <v>1650833</v>
      </c>
      <c r="G391" s="134" t="s">
        <v>92</v>
      </c>
      <c r="H391" s="135"/>
      <c r="I391" s="136"/>
      <c r="J391" s="136"/>
      <c r="K391" s="136"/>
      <c r="L391" s="136"/>
      <c r="M391" s="137"/>
      <c r="N391" s="138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</row>
    <row r="392" spans="1:37" s="110" customFormat="1" ht="12.75">
      <c r="A392" s="498"/>
      <c r="B392" s="500"/>
      <c r="C392" s="525"/>
      <c r="D392" s="503"/>
      <c r="E392" s="481"/>
      <c r="F392" s="473"/>
      <c r="G392" s="134" t="s">
        <v>93</v>
      </c>
      <c r="H392" s="135"/>
      <c r="I392" s="136"/>
      <c r="J392" s="136"/>
      <c r="K392" s="136"/>
      <c r="L392" s="136"/>
      <c r="M392" s="137"/>
      <c r="N392" s="138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</row>
    <row r="393" spans="1:37" s="110" customFormat="1" ht="12.75">
      <c r="A393" s="498"/>
      <c r="B393" s="500"/>
      <c r="C393" s="525"/>
      <c r="D393" s="503"/>
      <c r="E393" s="482"/>
      <c r="F393" s="59" t="s">
        <v>94</v>
      </c>
      <c r="G393" s="134" t="s">
        <v>95</v>
      </c>
      <c r="H393" s="135"/>
      <c r="I393" s="136"/>
      <c r="J393" s="136"/>
      <c r="K393" s="136"/>
      <c r="L393" s="136"/>
      <c r="M393" s="137"/>
      <c r="N393" s="138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</row>
    <row r="394" spans="1:37" s="110" customFormat="1" ht="9.75" customHeight="1">
      <c r="A394" s="498"/>
      <c r="B394" s="500"/>
      <c r="C394" s="525"/>
      <c r="D394" s="503"/>
      <c r="E394" s="483">
        <v>2016</v>
      </c>
      <c r="F394" s="472">
        <v>0</v>
      </c>
      <c r="G394" s="134" t="s">
        <v>96</v>
      </c>
      <c r="H394" s="135"/>
      <c r="I394" s="136"/>
      <c r="J394" s="136"/>
      <c r="K394" s="136"/>
      <c r="L394" s="136"/>
      <c r="M394" s="137"/>
      <c r="N394" s="138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</row>
    <row r="395" spans="1:37" s="110" customFormat="1" ht="11.25" customHeight="1">
      <c r="A395" s="498"/>
      <c r="B395" s="500"/>
      <c r="C395" s="525"/>
      <c r="D395" s="503"/>
      <c r="E395" s="481"/>
      <c r="F395" s="473"/>
      <c r="G395" s="156" t="s">
        <v>97</v>
      </c>
      <c r="H395" s="135"/>
      <c r="I395" s="136"/>
      <c r="J395" s="136"/>
      <c r="K395" s="136"/>
      <c r="L395" s="136"/>
      <c r="M395" s="137"/>
      <c r="N395" s="138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</row>
    <row r="396" spans="1:37" s="110" customFormat="1" ht="12.75">
      <c r="A396" s="498"/>
      <c r="B396" s="500"/>
      <c r="C396" s="525"/>
      <c r="D396" s="503"/>
      <c r="E396" s="481"/>
      <c r="F396" s="59" t="s">
        <v>98</v>
      </c>
      <c r="G396" s="134" t="s">
        <v>16</v>
      </c>
      <c r="H396" s="140">
        <f aca="true" t="shared" si="129" ref="H396:K397">SUM(H390,H394)</f>
        <v>849000</v>
      </c>
      <c r="I396" s="141">
        <f t="shared" si="129"/>
        <v>566000</v>
      </c>
      <c r="J396" s="141">
        <f t="shared" si="129"/>
        <v>283000</v>
      </c>
      <c r="K396" s="141">
        <f t="shared" si="129"/>
        <v>566000</v>
      </c>
      <c r="L396" s="141">
        <f>H396+J396</f>
        <v>1132000</v>
      </c>
      <c r="M396" s="42">
        <f>L396/F391</f>
        <v>0.6857144241725238</v>
      </c>
      <c r="N396" s="142">
        <f aca="true" t="shared" si="130" ref="N396:AK396">SUM(N390,N394)</f>
        <v>0</v>
      </c>
      <c r="O396" s="141">
        <f t="shared" si="130"/>
        <v>0</v>
      </c>
      <c r="P396" s="141">
        <f t="shared" si="130"/>
        <v>0</v>
      </c>
      <c r="Q396" s="141">
        <f t="shared" si="130"/>
        <v>0</v>
      </c>
      <c r="R396" s="141">
        <f t="shared" si="130"/>
        <v>0</v>
      </c>
      <c r="S396" s="141">
        <f t="shared" si="130"/>
        <v>0</v>
      </c>
      <c r="T396" s="141">
        <f t="shared" si="130"/>
        <v>0</v>
      </c>
      <c r="U396" s="141">
        <f t="shared" si="130"/>
        <v>0</v>
      </c>
      <c r="V396" s="141">
        <f t="shared" si="130"/>
        <v>0</v>
      </c>
      <c r="W396" s="141">
        <f t="shared" si="130"/>
        <v>0</v>
      </c>
      <c r="X396" s="141">
        <f t="shared" si="130"/>
        <v>0</v>
      </c>
      <c r="Y396" s="141">
        <f t="shared" si="130"/>
        <v>0</v>
      </c>
      <c r="Z396" s="141">
        <f t="shared" si="130"/>
        <v>0</v>
      </c>
      <c r="AA396" s="141">
        <f t="shared" si="130"/>
        <v>0</v>
      </c>
      <c r="AB396" s="141">
        <f t="shared" si="130"/>
        <v>0</v>
      </c>
      <c r="AC396" s="141">
        <f t="shared" si="130"/>
        <v>0</v>
      </c>
      <c r="AD396" s="141">
        <f t="shared" si="130"/>
        <v>0</v>
      </c>
      <c r="AE396" s="141">
        <f t="shared" si="130"/>
        <v>0</v>
      </c>
      <c r="AF396" s="141">
        <f t="shared" si="130"/>
        <v>0</v>
      </c>
      <c r="AG396" s="141">
        <f t="shared" si="130"/>
        <v>0</v>
      </c>
      <c r="AH396" s="141">
        <f t="shared" si="130"/>
        <v>0</v>
      </c>
      <c r="AI396" s="141">
        <f t="shared" si="130"/>
        <v>0</v>
      </c>
      <c r="AJ396" s="141">
        <f t="shared" si="130"/>
        <v>0</v>
      </c>
      <c r="AK396" s="141">
        <f t="shared" si="130"/>
        <v>0</v>
      </c>
    </row>
    <row r="397" spans="1:37" s="110" customFormat="1" ht="13.5" thickBot="1">
      <c r="A397" s="498"/>
      <c r="B397" s="501"/>
      <c r="C397" s="526"/>
      <c r="D397" s="504"/>
      <c r="E397" s="484"/>
      <c r="F397" s="61">
        <v>1650833</v>
      </c>
      <c r="G397" s="143" t="s">
        <v>60</v>
      </c>
      <c r="H397" s="144">
        <f t="shared" si="129"/>
        <v>0</v>
      </c>
      <c r="I397" s="145">
        <f t="shared" si="129"/>
        <v>0</v>
      </c>
      <c r="J397" s="145">
        <f t="shared" si="129"/>
        <v>0</v>
      </c>
      <c r="K397" s="145">
        <f t="shared" si="129"/>
        <v>0</v>
      </c>
      <c r="L397" s="145">
        <f>H397+J397</f>
        <v>0</v>
      </c>
      <c r="M397" s="146">
        <f>SUM(M391,M395)</f>
        <v>0</v>
      </c>
      <c r="N397" s="147">
        <f aca="true" t="shared" si="131" ref="N397:AK397">SUM(N391,N395)</f>
        <v>0</v>
      </c>
      <c r="O397" s="145">
        <f t="shared" si="131"/>
        <v>0</v>
      </c>
      <c r="P397" s="145">
        <f t="shared" si="131"/>
        <v>0</v>
      </c>
      <c r="Q397" s="145">
        <f t="shared" si="131"/>
        <v>0</v>
      </c>
      <c r="R397" s="145">
        <f t="shared" si="131"/>
        <v>0</v>
      </c>
      <c r="S397" s="145">
        <f t="shared" si="131"/>
        <v>0</v>
      </c>
      <c r="T397" s="145">
        <f t="shared" si="131"/>
        <v>0</v>
      </c>
      <c r="U397" s="145">
        <f t="shared" si="131"/>
        <v>0</v>
      </c>
      <c r="V397" s="145">
        <f t="shared" si="131"/>
        <v>0</v>
      </c>
      <c r="W397" s="145">
        <f t="shared" si="131"/>
        <v>0</v>
      </c>
      <c r="X397" s="145">
        <f t="shared" si="131"/>
        <v>0</v>
      </c>
      <c r="Y397" s="145">
        <f t="shared" si="131"/>
        <v>0</v>
      </c>
      <c r="Z397" s="145">
        <f t="shared" si="131"/>
        <v>0</v>
      </c>
      <c r="AA397" s="145">
        <f t="shared" si="131"/>
        <v>0</v>
      </c>
      <c r="AB397" s="145">
        <f t="shared" si="131"/>
        <v>0</v>
      </c>
      <c r="AC397" s="145">
        <f t="shared" si="131"/>
        <v>0</v>
      </c>
      <c r="AD397" s="145">
        <f t="shared" si="131"/>
        <v>0</v>
      </c>
      <c r="AE397" s="145">
        <f t="shared" si="131"/>
        <v>0</v>
      </c>
      <c r="AF397" s="145">
        <f t="shared" si="131"/>
        <v>0</v>
      </c>
      <c r="AG397" s="145">
        <f t="shared" si="131"/>
        <v>0</v>
      </c>
      <c r="AH397" s="145">
        <f t="shared" si="131"/>
        <v>0</v>
      </c>
      <c r="AI397" s="145">
        <f t="shared" si="131"/>
        <v>0</v>
      </c>
      <c r="AJ397" s="145">
        <f t="shared" si="131"/>
        <v>0</v>
      </c>
      <c r="AK397" s="145">
        <f t="shared" si="131"/>
        <v>0</v>
      </c>
    </row>
    <row r="398" spans="1:37" s="110" customFormat="1" ht="12.75" customHeight="1" hidden="1">
      <c r="A398" s="513">
        <v>30</v>
      </c>
      <c r="B398" s="556" t="s">
        <v>158</v>
      </c>
      <c r="C398" s="542">
        <v>85214</v>
      </c>
      <c r="D398" s="545" t="s">
        <v>135</v>
      </c>
      <c r="E398" s="562">
        <v>2013</v>
      </c>
      <c r="F398" s="66" t="s">
        <v>90</v>
      </c>
      <c r="G398" s="104" t="s">
        <v>91</v>
      </c>
      <c r="H398" s="105"/>
      <c r="I398" s="106">
        <v>0</v>
      </c>
      <c r="J398" s="106">
        <v>0</v>
      </c>
      <c r="K398" s="106">
        <v>0</v>
      </c>
      <c r="L398" s="106">
        <v>0</v>
      </c>
      <c r="M398" s="107">
        <v>0</v>
      </c>
      <c r="N398" s="108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</row>
    <row r="399" spans="1:37" s="110" customFormat="1" ht="12.75" customHeight="1" hidden="1">
      <c r="A399" s="514"/>
      <c r="B399" s="557"/>
      <c r="C399" s="543"/>
      <c r="D399" s="546"/>
      <c r="E399" s="508"/>
      <c r="F399" s="505">
        <v>0</v>
      </c>
      <c r="G399" s="111" t="s">
        <v>92</v>
      </c>
      <c r="H399" s="112"/>
      <c r="I399" s="113"/>
      <c r="J399" s="113"/>
      <c r="K399" s="113"/>
      <c r="L399" s="113"/>
      <c r="M399" s="114"/>
      <c r="N399" s="115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</row>
    <row r="400" spans="1:37" s="110" customFormat="1" ht="12.75" customHeight="1" hidden="1">
      <c r="A400" s="514"/>
      <c r="B400" s="557"/>
      <c r="C400" s="543"/>
      <c r="D400" s="546"/>
      <c r="E400" s="508"/>
      <c r="F400" s="506"/>
      <c r="G400" s="111" t="s">
        <v>93</v>
      </c>
      <c r="H400" s="112"/>
      <c r="I400" s="113"/>
      <c r="J400" s="113"/>
      <c r="K400" s="113"/>
      <c r="L400" s="113"/>
      <c r="M400" s="114"/>
      <c r="N400" s="115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6"/>
    </row>
    <row r="401" spans="1:37" s="110" customFormat="1" ht="12.75" customHeight="1" hidden="1">
      <c r="A401" s="514"/>
      <c r="B401" s="557"/>
      <c r="C401" s="543"/>
      <c r="D401" s="546"/>
      <c r="E401" s="547"/>
      <c r="F401" s="79" t="s">
        <v>94</v>
      </c>
      <c r="G401" s="111" t="s">
        <v>95</v>
      </c>
      <c r="H401" s="112"/>
      <c r="I401" s="113"/>
      <c r="J401" s="113"/>
      <c r="K401" s="113"/>
      <c r="L401" s="113"/>
      <c r="M401" s="114"/>
      <c r="N401" s="115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16"/>
    </row>
    <row r="402" spans="1:37" s="110" customFormat="1" ht="12.75" customHeight="1" hidden="1">
      <c r="A402" s="514"/>
      <c r="B402" s="557"/>
      <c r="C402" s="543"/>
      <c r="D402" s="546"/>
      <c r="E402" s="507">
        <v>2014</v>
      </c>
      <c r="F402" s="505">
        <v>0</v>
      </c>
      <c r="G402" s="111" t="s">
        <v>96</v>
      </c>
      <c r="H402" s="112"/>
      <c r="I402" s="113"/>
      <c r="J402" s="113"/>
      <c r="K402" s="113"/>
      <c r="L402" s="113"/>
      <c r="M402" s="114"/>
      <c r="N402" s="115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16"/>
    </row>
    <row r="403" spans="1:37" s="110" customFormat="1" ht="12.75" customHeight="1" hidden="1">
      <c r="A403" s="514"/>
      <c r="B403" s="557"/>
      <c r="C403" s="543"/>
      <c r="D403" s="546"/>
      <c r="E403" s="508"/>
      <c r="F403" s="506"/>
      <c r="G403" s="111" t="s">
        <v>97</v>
      </c>
      <c r="H403" s="112"/>
      <c r="I403" s="113"/>
      <c r="J403" s="113"/>
      <c r="K403" s="113"/>
      <c r="L403" s="113"/>
      <c r="M403" s="114"/>
      <c r="N403" s="115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6"/>
    </row>
    <row r="404" spans="1:37" s="110" customFormat="1" ht="12.75" customHeight="1" hidden="1">
      <c r="A404" s="514"/>
      <c r="B404" s="557"/>
      <c r="C404" s="543"/>
      <c r="D404" s="546"/>
      <c r="E404" s="508"/>
      <c r="F404" s="79" t="s">
        <v>98</v>
      </c>
      <c r="G404" s="111" t="s">
        <v>16</v>
      </c>
      <c r="H404" s="118">
        <f aca="true" t="shared" si="132" ref="H404:AK404">H398+H400+H402</f>
        <v>0</v>
      </c>
      <c r="I404" s="119">
        <f t="shared" si="132"/>
        <v>0</v>
      </c>
      <c r="J404" s="119">
        <f t="shared" si="132"/>
        <v>0</v>
      </c>
      <c r="K404" s="119">
        <f t="shared" si="132"/>
        <v>0</v>
      </c>
      <c r="L404" s="119">
        <f t="shared" si="132"/>
        <v>0</v>
      </c>
      <c r="M404" s="120">
        <f t="shared" si="132"/>
        <v>0</v>
      </c>
      <c r="N404" s="121">
        <f t="shared" si="132"/>
        <v>0</v>
      </c>
      <c r="O404" s="119">
        <f t="shared" si="132"/>
        <v>0</v>
      </c>
      <c r="P404" s="119">
        <f t="shared" si="132"/>
        <v>0</v>
      </c>
      <c r="Q404" s="119">
        <f t="shared" si="132"/>
        <v>0</v>
      </c>
      <c r="R404" s="119">
        <f t="shared" si="132"/>
        <v>0</v>
      </c>
      <c r="S404" s="119">
        <f t="shared" si="132"/>
        <v>0</v>
      </c>
      <c r="T404" s="119">
        <f t="shared" si="132"/>
        <v>0</v>
      </c>
      <c r="U404" s="119">
        <f t="shared" si="132"/>
        <v>0</v>
      </c>
      <c r="V404" s="119">
        <f t="shared" si="132"/>
        <v>0</v>
      </c>
      <c r="W404" s="119">
        <f t="shared" si="132"/>
        <v>0</v>
      </c>
      <c r="X404" s="119">
        <f t="shared" si="132"/>
        <v>0</v>
      </c>
      <c r="Y404" s="119">
        <f t="shared" si="132"/>
        <v>0</v>
      </c>
      <c r="Z404" s="119">
        <f t="shared" si="132"/>
        <v>0</v>
      </c>
      <c r="AA404" s="119">
        <f t="shared" si="132"/>
        <v>0</v>
      </c>
      <c r="AB404" s="119">
        <f t="shared" si="132"/>
        <v>0</v>
      </c>
      <c r="AC404" s="119">
        <f t="shared" si="132"/>
        <v>0</v>
      </c>
      <c r="AD404" s="119">
        <f t="shared" si="132"/>
        <v>0</v>
      </c>
      <c r="AE404" s="119">
        <f t="shared" si="132"/>
        <v>0</v>
      </c>
      <c r="AF404" s="119">
        <f t="shared" si="132"/>
        <v>0</v>
      </c>
      <c r="AG404" s="119">
        <f t="shared" si="132"/>
        <v>0</v>
      </c>
      <c r="AH404" s="119">
        <f t="shared" si="132"/>
        <v>0</v>
      </c>
      <c r="AI404" s="119">
        <f t="shared" si="132"/>
        <v>0</v>
      </c>
      <c r="AJ404" s="119">
        <f t="shared" si="132"/>
        <v>0</v>
      </c>
      <c r="AK404" s="119">
        <f t="shared" si="132"/>
        <v>0</v>
      </c>
    </row>
    <row r="405" spans="1:37" s="110" customFormat="1" ht="13.5" customHeight="1" hidden="1" thickBot="1">
      <c r="A405" s="514"/>
      <c r="B405" s="558"/>
      <c r="C405" s="544"/>
      <c r="D405" s="546"/>
      <c r="E405" s="509"/>
      <c r="F405" s="84">
        <v>0</v>
      </c>
      <c r="G405" s="123" t="s">
        <v>60</v>
      </c>
      <c r="H405" s="124">
        <f aca="true" t="shared" si="133" ref="H405:AK405">H399+H401+H403</f>
        <v>0</v>
      </c>
      <c r="I405" s="125">
        <f t="shared" si="133"/>
        <v>0</v>
      </c>
      <c r="J405" s="125">
        <f t="shared" si="133"/>
        <v>0</v>
      </c>
      <c r="K405" s="125">
        <f t="shared" si="133"/>
        <v>0</v>
      </c>
      <c r="L405" s="125">
        <f t="shared" si="133"/>
        <v>0</v>
      </c>
      <c r="M405" s="126">
        <f t="shared" si="133"/>
        <v>0</v>
      </c>
      <c r="N405" s="127">
        <f t="shared" si="133"/>
        <v>0</v>
      </c>
      <c r="O405" s="125">
        <f t="shared" si="133"/>
        <v>0</v>
      </c>
      <c r="P405" s="125">
        <f t="shared" si="133"/>
        <v>0</v>
      </c>
      <c r="Q405" s="125">
        <f t="shared" si="133"/>
        <v>0</v>
      </c>
      <c r="R405" s="125">
        <f t="shared" si="133"/>
        <v>0</v>
      </c>
      <c r="S405" s="125">
        <f t="shared" si="133"/>
        <v>0</v>
      </c>
      <c r="T405" s="125">
        <f t="shared" si="133"/>
        <v>0</v>
      </c>
      <c r="U405" s="125">
        <f t="shared" si="133"/>
        <v>0</v>
      </c>
      <c r="V405" s="125">
        <f t="shared" si="133"/>
        <v>0</v>
      </c>
      <c r="W405" s="125">
        <f t="shared" si="133"/>
        <v>0</v>
      </c>
      <c r="X405" s="125">
        <f t="shared" si="133"/>
        <v>0</v>
      </c>
      <c r="Y405" s="125">
        <f t="shared" si="133"/>
        <v>0</v>
      </c>
      <c r="Z405" s="125">
        <f t="shared" si="133"/>
        <v>0</v>
      </c>
      <c r="AA405" s="125">
        <f t="shared" si="133"/>
        <v>0</v>
      </c>
      <c r="AB405" s="125">
        <f t="shared" si="133"/>
        <v>0</v>
      </c>
      <c r="AC405" s="125">
        <f t="shared" si="133"/>
        <v>0</v>
      </c>
      <c r="AD405" s="125">
        <f t="shared" si="133"/>
        <v>0</v>
      </c>
      <c r="AE405" s="125">
        <f t="shared" si="133"/>
        <v>0</v>
      </c>
      <c r="AF405" s="125">
        <f t="shared" si="133"/>
        <v>0</v>
      </c>
      <c r="AG405" s="125">
        <f t="shared" si="133"/>
        <v>0</v>
      </c>
      <c r="AH405" s="125">
        <f t="shared" si="133"/>
        <v>0</v>
      </c>
      <c r="AI405" s="125">
        <f t="shared" si="133"/>
        <v>0</v>
      </c>
      <c r="AJ405" s="125">
        <f t="shared" si="133"/>
        <v>0</v>
      </c>
      <c r="AK405" s="125">
        <f t="shared" si="133"/>
        <v>0</v>
      </c>
    </row>
    <row r="406" spans="1:37" s="110" customFormat="1" ht="12.75" customHeight="1">
      <c r="A406" s="497">
        <v>36</v>
      </c>
      <c r="B406" s="499" t="s">
        <v>159</v>
      </c>
      <c r="C406" s="524">
        <v>85295</v>
      </c>
      <c r="D406" s="502" t="s">
        <v>135</v>
      </c>
      <c r="E406" s="481">
        <v>2014</v>
      </c>
      <c r="F406" s="51" t="s">
        <v>90</v>
      </c>
      <c r="G406" s="148" t="s">
        <v>91</v>
      </c>
      <c r="H406" s="129">
        <v>406327</v>
      </c>
      <c r="I406" s="149">
        <v>629120</v>
      </c>
      <c r="J406" s="149">
        <v>314560</v>
      </c>
      <c r="K406" s="149">
        <f>I406</f>
        <v>629120</v>
      </c>
      <c r="L406" s="149">
        <f>H406+J406</f>
        <v>720887</v>
      </c>
      <c r="M406" s="150"/>
      <c r="N406" s="151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</row>
    <row r="407" spans="1:37" s="110" customFormat="1" ht="12.75">
      <c r="A407" s="498"/>
      <c r="B407" s="500"/>
      <c r="C407" s="525"/>
      <c r="D407" s="503"/>
      <c r="E407" s="481"/>
      <c r="F407" s="472">
        <v>2608247</v>
      </c>
      <c r="G407" s="134" t="s">
        <v>92</v>
      </c>
      <c r="H407" s="135"/>
      <c r="I407" s="136"/>
      <c r="J407" s="136"/>
      <c r="K407" s="136"/>
      <c r="L407" s="136"/>
      <c r="M407" s="137"/>
      <c r="N407" s="138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</row>
    <row r="408" spans="1:37" s="110" customFormat="1" ht="12.75">
      <c r="A408" s="498"/>
      <c r="B408" s="500"/>
      <c r="C408" s="525"/>
      <c r="D408" s="503"/>
      <c r="E408" s="481"/>
      <c r="F408" s="473"/>
      <c r="G408" s="134" t="s">
        <v>93</v>
      </c>
      <c r="H408" s="135"/>
      <c r="I408" s="136"/>
      <c r="J408" s="136"/>
      <c r="K408" s="136"/>
      <c r="L408" s="136"/>
      <c r="M408" s="137"/>
      <c r="N408" s="138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139"/>
      <c r="AK408" s="139"/>
    </row>
    <row r="409" spans="1:37" s="110" customFormat="1" ht="12.75">
      <c r="A409" s="498"/>
      <c r="B409" s="500"/>
      <c r="C409" s="525"/>
      <c r="D409" s="503"/>
      <c r="E409" s="482"/>
      <c r="F409" s="59" t="s">
        <v>94</v>
      </c>
      <c r="G409" s="134" t="s">
        <v>95</v>
      </c>
      <c r="H409" s="135"/>
      <c r="I409" s="136"/>
      <c r="J409" s="136"/>
      <c r="K409" s="136"/>
      <c r="L409" s="136"/>
      <c r="M409" s="137"/>
      <c r="N409" s="138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</row>
    <row r="410" spans="1:37" s="110" customFormat="1" ht="10.5" customHeight="1">
      <c r="A410" s="498"/>
      <c r="B410" s="500"/>
      <c r="C410" s="525"/>
      <c r="D410" s="503"/>
      <c r="E410" s="483">
        <v>2018</v>
      </c>
      <c r="F410" s="472">
        <v>0</v>
      </c>
      <c r="G410" s="134" t="s">
        <v>96</v>
      </c>
      <c r="H410" s="135"/>
      <c r="I410" s="136"/>
      <c r="J410" s="136"/>
      <c r="K410" s="136"/>
      <c r="L410" s="136"/>
      <c r="M410" s="137"/>
      <c r="N410" s="138"/>
      <c r="O410" s="139"/>
      <c r="P410" s="139"/>
      <c r="Q410" s="139"/>
      <c r="R410" s="139"/>
      <c r="S410" s="153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139"/>
      <c r="AK410" s="139"/>
    </row>
    <row r="411" spans="1:37" s="110" customFormat="1" ht="11.25" customHeight="1">
      <c r="A411" s="498"/>
      <c r="B411" s="500"/>
      <c r="C411" s="525"/>
      <c r="D411" s="503"/>
      <c r="E411" s="481"/>
      <c r="F411" s="473"/>
      <c r="G411" s="134" t="s">
        <v>97</v>
      </c>
      <c r="H411" s="135"/>
      <c r="I411" s="136"/>
      <c r="J411" s="136"/>
      <c r="K411" s="136"/>
      <c r="L411" s="136"/>
      <c r="M411" s="137"/>
      <c r="N411" s="138"/>
      <c r="O411" s="139"/>
      <c r="P411" s="139"/>
      <c r="Q411" s="139"/>
      <c r="R411" s="139"/>
      <c r="S411" s="153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</row>
    <row r="412" spans="1:37" s="110" customFormat="1" ht="12.75">
      <c r="A412" s="498"/>
      <c r="B412" s="500"/>
      <c r="C412" s="525"/>
      <c r="D412" s="503"/>
      <c r="E412" s="481"/>
      <c r="F412" s="59" t="s">
        <v>98</v>
      </c>
      <c r="G412" s="134" t="s">
        <v>16</v>
      </c>
      <c r="H412" s="140">
        <f aca="true" t="shared" si="134" ref="H412:K413">H406+H408+H410</f>
        <v>406327</v>
      </c>
      <c r="I412" s="141">
        <f t="shared" si="134"/>
        <v>629120</v>
      </c>
      <c r="J412" s="141">
        <f t="shared" si="134"/>
        <v>314560</v>
      </c>
      <c r="K412" s="141">
        <f t="shared" si="134"/>
        <v>629120</v>
      </c>
      <c r="L412" s="141">
        <f>H412+J412</f>
        <v>720887</v>
      </c>
      <c r="M412" s="42">
        <f>L412/F407</f>
        <v>0.2763875507189311</v>
      </c>
      <c r="N412" s="142">
        <f aca="true" t="shared" si="135" ref="N412:AK412">N406+N408+N410</f>
        <v>0</v>
      </c>
      <c r="O412" s="141">
        <f t="shared" si="135"/>
        <v>0</v>
      </c>
      <c r="P412" s="141">
        <f t="shared" si="135"/>
        <v>0</v>
      </c>
      <c r="Q412" s="141">
        <f t="shared" si="135"/>
        <v>0</v>
      </c>
      <c r="R412" s="141">
        <f t="shared" si="135"/>
        <v>0</v>
      </c>
      <c r="S412" s="141">
        <f t="shared" si="135"/>
        <v>0</v>
      </c>
      <c r="T412" s="141">
        <f t="shared" si="135"/>
        <v>0</v>
      </c>
      <c r="U412" s="141">
        <f t="shared" si="135"/>
        <v>0</v>
      </c>
      <c r="V412" s="141">
        <f t="shared" si="135"/>
        <v>0</v>
      </c>
      <c r="W412" s="141">
        <f t="shared" si="135"/>
        <v>0</v>
      </c>
      <c r="X412" s="141">
        <f t="shared" si="135"/>
        <v>0</v>
      </c>
      <c r="Y412" s="141">
        <f t="shared" si="135"/>
        <v>0</v>
      </c>
      <c r="Z412" s="141">
        <f t="shared" si="135"/>
        <v>0</v>
      </c>
      <c r="AA412" s="141">
        <f t="shared" si="135"/>
        <v>0</v>
      </c>
      <c r="AB412" s="141">
        <f t="shared" si="135"/>
        <v>0</v>
      </c>
      <c r="AC412" s="141">
        <f t="shared" si="135"/>
        <v>0</v>
      </c>
      <c r="AD412" s="141">
        <f t="shared" si="135"/>
        <v>0</v>
      </c>
      <c r="AE412" s="141">
        <f t="shared" si="135"/>
        <v>0</v>
      </c>
      <c r="AF412" s="141">
        <f t="shared" si="135"/>
        <v>0</v>
      </c>
      <c r="AG412" s="141">
        <f t="shared" si="135"/>
        <v>0</v>
      </c>
      <c r="AH412" s="141">
        <f t="shared" si="135"/>
        <v>0</v>
      </c>
      <c r="AI412" s="141">
        <f t="shared" si="135"/>
        <v>0</v>
      </c>
      <c r="AJ412" s="141">
        <f t="shared" si="135"/>
        <v>0</v>
      </c>
      <c r="AK412" s="141">
        <f t="shared" si="135"/>
        <v>0</v>
      </c>
    </row>
    <row r="413" spans="1:37" s="110" customFormat="1" ht="13.5" thickBot="1">
      <c r="A413" s="498"/>
      <c r="B413" s="501"/>
      <c r="C413" s="526"/>
      <c r="D413" s="503"/>
      <c r="E413" s="484"/>
      <c r="F413" s="61">
        <v>2608247</v>
      </c>
      <c r="G413" s="143" t="s">
        <v>60</v>
      </c>
      <c r="H413" s="144">
        <f t="shared" si="134"/>
        <v>0</v>
      </c>
      <c r="I413" s="145">
        <f t="shared" si="134"/>
        <v>0</v>
      </c>
      <c r="J413" s="145">
        <f t="shared" si="134"/>
        <v>0</v>
      </c>
      <c r="K413" s="145">
        <f t="shared" si="134"/>
        <v>0</v>
      </c>
      <c r="L413" s="145">
        <f>H413+J413</f>
        <v>0</v>
      </c>
      <c r="M413" s="146">
        <f>M407+M409+M411</f>
        <v>0</v>
      </c>
      <c r="N413" s="147">
        <f aca="true" t="shared" si="136" ref="N413:AK413">N407+N409+N411</f>
        <v>0</v>
      </c>
      <c r="O413" s="145">
        <f t="shared" si="136"/>
        <v>0</v>
      </c>
      <c r="P413" s="145">
        <f t="shared" si="136"/>
        <v>0</v>
      </c>
      <c r="Q413" s="145">
        <f t="shared" si="136"/>
        <v>0</v>
      </c>
      <c r="R413" s="145">
        <f t="shared" si="136"/>
        <v>0</v>
      </c>
      <c r="S413" s="145">
        <f t="shared" si="136"/>
        <v>0</v>
      </c>
      <c r="T413" s="145">
        <f t="shared" si="136"/>
        <v>0</v>
      </c>
      <c r="U413" s="145">
        <f t="shared" si="136"/>
        <v>0</v>
      </c>
      <c r="V413" s="145">
        <f t="shared" si="136"/>
        <v>0</v>
      </c>
      <c r="W413" s="145">
        <f t="shared" si="136"/>
        <v>0</v>
      </c>
      <c r="X413" s="145">
        <f t="shared" si="136"/>
        <v>0</v>
      </c>
      <c r="Y413" s="145">
        <f t="shared" si="136"/>
        <v>0</v>
      </c>
      <c r="Z413" s="145">
        <f t="shared" si="136"/>
        <v>0</v>
      </c>
      <c r="AA413" s="145">
        <f t="shared" si="136"/>
        <v>0</v>
      </c>
      <c r="AB413" s="145">
        <f t="shared" si="136"/>
        <v>0</v>
      </c>
      <c r="AC413" s="145">
        <f t="shared" si="136"/>
        <v>0</v>
      </c>
      <c r="AD413" s="145">
        <f t="shared" si="136"/>
        <v>0</v>
      </c>
      <c r="AE413" s="145">
        <f t="shared" si="136"/>
        <v>0</v>
      </c>
      <c r="AF413" s="145">
        <f t="shared" si="136"/>
        <v>0</v>
      </c>
      <c r="AG413" s="145">
        <f t="shared" si="136"/>
        <v>0</v>
      </c>
      <c r="AH413" s="145">
        <f t="shared" si="136"/>
        <v>0</v>
      </c>
      <c r="AI413" s="145">
        <f t="shared" si="136"/>
        <v>0</v>
      </c>
      <c r="AJ413" s="145">
        <f t="shared" si="136"/>
        <v>0</v>
      </c>
      <c r="AK413" s="145">
        <f t="shared" si="136"/>
        <v>0</v>
      </c>
    </row>
    <row r="414" spans="1:37" s="110" customFormat="1" ht="12.75" customHeight="1">
      <c r="A414" s="497">
        <v>37</v>
      </c>
      <c r="B414" s="499" t="s">
        <v>160</v>
      </c>
      <c r="C414" s="524">
        <v>85295</v>
      </c>
      <c r="D414" s="502" t="s">
        <v>135</v>
      </c>
      <c r="E414" s="481">
        <v>2013</v>
      </c>
      <c r="F414" s="51" t="s">
        <v>90</v>
      </c>
      <c r="G414" s="148" t="s">
        <v>91</v>
      </c>
      <c r="H414" s="129">
        <f>172908+230544</f>
        <v>403452</v>
      </c>
      <c r="I414" s="149">
        <v>57636</v>
      </c>
      <c r="J414" s="149">
        <v>55759</v>
      </c>
      <c r="K414" s="149">
        <f>I414</f>
        <v>57636</v>
      </c>
      <c r="L414" s="149">
        <f>H414+J414</f>
        <v>459211</v>
      </c>
      <c r="M414" s="150">
        <v>0</v>
      </c>
      <c r="N414" s="151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</row>
    <row r="415" spans="1:37" s="110" customFormat="1" ht="12.75">
      <c r="A415" s="498"/>
      <c r="B415" s="500"/>
      <c r="C415" s="525"/>
      <c r="D415" s="503"/>
      <c r="E415" s="481"/>
      <c r="F415" s="472">
        <v>461088</v>
      </c>
      <c r="G415" s="134" t="s">
        <v>92</v>
      </c>
      <c r="H415" s="135"/>
      <c r="I415" s="136"/>
      <c r="J415" s="136"/>
      <c r="K415" s="136"/>
      <c r="L415" s="136"/>
      <c r="M415" s="137"/>
      <c r="N415" s="138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39"/>
      <c r="AH415" s="139"/>
      <c r="AI415" s="139"/>
      <c r="AJ415" s="139"/>
      <c r="AK415" s="139"/>
    </row>
    <row r="416" spans="1:37" s="110" customFormat="1" ht="12.75">
      <c r="A416" s="498"/>
      <c r="B416" s="500"/>
      <c r="C416" s="525"/>
      <c r="D416" s="503"/>
      <c r="E416" s="481"/>
      <c r="F416" s="473"/>
      <c r="G416" s="134" t="s">
        <v>93</v>
      </c>
      <c r="H416" s="135"/>
      <c r="I416" s="136"/>
      <c r="J416" s="136"/>
      <c r="K416" s="136"/>
      <c r="L416" s="136"/>
      <c r="M416" s="137"/>
      <c r="N416" s="138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</row>
    <row r="417" spans="1:37" s="110" customFormat="1" ht="12.75">
      <c r="A417" s="498"/>
      <c r="B417" s="500"/>
      <c r="C417" s="525"/>
      <c r="D417" s="503"/>
      <c r="E417" s="482"/>
      <c r="F417" s="59" t="s">
        <v>94</v>
      </c>
      <c r="G417" s="134" t="s">
        <v>95</v>
      </c>
      <c r="H417" s="135"/>
      <c r="I417" s="136"/>
      <c r="J417" s="136"/>
      <c r="K417" s="136"/>
      <c r="L417" s="136"/>
      <c r="M417" s="137"/>
      <c r="N417" s="138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</row>
    <row r="418" spans="1:37" s="110" customFormat="1" ht="12" customHeight="1">
      <c r="A418" s="498"/>
      <c r="B418" s="500"/>
      <c r="C418" s="525"/>
      <c r="D418" s="503"/>
      <c r="E418" s="483">
        <v>2015</v>
      </c>
      <c r="F418" s="472">
        <v>0</v>
      </c>
      <c r="G418" s="134" t="s">
        <v>96</v>
      </c>
      <c r="H418" s="135"/>
      <c r="I418" s="136"/>
      <c r="J418" s="136"/>
      <c r="K418" s="136"/>
      <c r="L418" s="136"/>
      <c r="M418" s="137"/>
      <c r="N418" s="138"/>
      <c r="O418" s="139"/>
      <c r="P418" s="139"/>
      <c r="Q418" s="139"/>
      <c r="R418" s="139"/>
      <c r="S418" s="153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</row>
    <row r="419" spans="1:37" s="110" customFormat="1" ht="10.5" customHeight="1">
      <c r="A419" s="498"/>
      <c r="B419" s="500"/>
      <c r="C419" s="525"/>
      <c r="D419" s="503"/>
      <c r="E419" s="481"/>
      <c r="F419" s="473"/>
      <c r="G419" s="134" t="s">
        <v>97</v>
      </c>
      <c r="H419" s="135"/>
      <c r="I419" s="136"/>
      <c r="J419" s="136"/>
      <c r="K419" s="136"/>
      <c r="L419" s="136"/>
      <c r="M419" s="137"/>
      <c r="N419" s="138"/>
      <c r="O419" s="139"/>
      <c r="P419" s="139"/>
      <c r="Q419" s="139"/>
      <c r="R419" s="139"/>
      <c r="S419" s="153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</row>
    <row r="420" spans="1:37" s="110" customFormat="1" ht="12.75">
      <c r="A420" s="498"/>
      <c r="B420" s="500"/>
      <c r="C420" s="525"/>
      <c r="D420" s="503"/>
      <c r="E420" s="481"/>
      <c r="F420" s="59" t="s">
        <v>98</v>
      </c>
      <c r="G420" s="134" t="s">
        <v>16</v>
      </c>
      <c r="H420" s="140">
        <f aca="true" t="shared" si="137" ref="H420:K421">H414+H416+H418</f>
        <v>403452</v>
      </c>
      <c r="I420" s="141">
        <f t="shared" si="137"/>
        <v>57636</v>
      </c>
      <c r="J420" s="141">
        <f t="shared" si="137"/>
        <v>55759</v>
      </c>
      <c r="K420" s="141">
        <f t="shared" si="137"/>
        <v>57636</v>
      </c>
      <c r="L420" s="141">
        <f>H420+J420</f>
        <v>459211</v>
      </c>
      <c r="M420" s="42">
        <f>L420/F415</f>
        <v>0.9959291935595809</v>
      </c>
      <c r="N420" s="142">
        <f aca="true" t="shared" si="138" ref="N420:AK420">N414+N416+N418</f>
        <v>0</v>
      </c>
      <c r="O420" s="141">
        <f t="shared" si="138"/>
        <v>0</v>
      </c>
      <c r="P420" s="141">
        <f t="shared" si="138"/>
        <v>0</v>
      </c>
      <c r="Q420" s="141">
        <f t="shared" si="138"/>
        <v>0</v>
      </c>
      <c r="R420" s="141">
        <f t="shared" si="138"/>
        <v>0</v>
      </c>
      <c r="S420" s="141">
        <f t="shared" si="138"/>
        <v>0</v>
      </c>
      <c r="T420" s="141">
        <f t="shared" si="138"/>
        <v>0</v>
      </c>
      <c r="U420" s="141">
        <f t="shared" si="138"/>
        <v>0</v>
      </c>
      <c r="V420" s="141">
        <f t="shared" si="138"/>
        <v>0</v>
      </c>
      <c r="W420" s="141">
        <f t="shared" si="138"/>
        <v>0</v>
      </c>
      <c r="X420" s="141">
        <f t="shared" si="138"/>
        <v>0</v>
      </c>
      <c r="Y420" s="141">
        <f t="shared" si="138"/>
        <v>0</v>
      </c>
      <c r="Z420" s="141">
        <f t="shared" si="138"/>
        <v>0</v>
      </c>
      <c r="AA420" s="141">
        <f t="shared" si="138"/>
        <v>0</v>
      </c>
      <c r="AB420" s="141">
        <f t="shared" si="138"/>
        <v>0</v>
      </c>
      <c r="AC420" s="141">
        <f t="shared" si="138"/>
        <v>0</v>
      </c>
      <c r="AD420" s="141">
        <f t="shared" si="138"/>
        <v>0</v>
      </c>
      <c r="AE420" s="141">
        <f t="shared" si="138"/>
        <v>0</v>
      </c>
      <c r="AF420" s="141">
        <f t="shared" si="138"/>
        <v>0</v>
      </c>
      <c r="AG420" s="141">
        <f t="shared" si="138"/>
        <v>0</v>
      </c>
      <c r="AH420" s="141">
        <f t="shared" si="138"/>
        <v>0</v>
      </c>
      <c r="AI420" s="141">
        <f t="shared" si="138"/>
        <v>0</v>
      </c>
      <c r="AJ420" s="141">
        <f t="shared" si="138"/>
        <v>0</v>
      </c>
      <c r="AK420" s="141">
        <f t="shared" si="138"/>
        <v>0</v>
      </c>
    </row>
    <row r="421" spans="1:37" s="110" customFormat="1" ht="13.5" thickBot="1">
      <c r="A421" s="498"/>
      <c r="B421" s="501"/>
      <c r="C421" s="526"/>
      <c r="D421" s="503"/>
      <c r="E421" s="484"/>
      <c r="F421" s="61">
        <v>461088</v>
      </c>
      <c r="G421" s="143" t="s">
        <v>60</v>
      </c>
      <c r="H421" s="144">
        <f t="shared" si="137"/>
        <v>0</v>
      </c>
      <c r="I421" s="145">
        <f t="shared" si="137"/>
        <v>0</v>
      </c>
      <c r="J421" s="145">
        <f t="shared" si="137"/>
        <v>0</v>
      </c>
      <c r="K421" s="145">
        <f t="shared" si="137"/>
        <v>0</v>
      </c>
      <c r="L421" s="145">
        <f>H421+J421</f>
        <v>0</v>
      </c>
      <c r="M421" s="146">
        <f>M415+M417+M419</f>
        <v>0</v>
      </c>
      <c r="N421" s="147">
        <f aca="true" t="shared" si="139" ref="N421:AK421">N415+N417+N419</f>
        <v>0</v>
      </c>
      <c r="O421" s="145">
        <f t="shared" si="139"/>
        <v>0</v>
      </c>
      <c r="P421" s="145">
        <f t="shared" si="139"/>
        <v>0</v>
      </c>
      <c r="Q421" s="145">
        <f t="shared" si="139"/>
        <v>0</v>
      </c>
      <c r="R421" s="145">
        <f t="shared" si="139"/>
        <v>0</v>
      </c>
      <c r="S421" s="145">
        <f t="shared" si="139"/>
        <v>0</v>
      </c>
      <c r="T421" s="145">
        <f t="shared" si="139"/>
        <v>0</v>
      </c>
      <c r="U421" s="145">
        <f t="shared" si="139"/>
        <v>0</v>
      </c>
      <c r="V421" s="145">
        <f t="shared" si="139"/>
        <v>0</v>
      </c>
      <c r="W421" s="145">
        <f t="shared" si="139"/>
        <v>0</v>
      </c>
      <c r="X421" s="145">
        <f t="shared" si="139"/>
        <v>0</v>
      </c>
      <c r="Y421" s="145">
        <f t="shared" si="139"/>
        <v>0</v>
      </c>
      <c r="Z421" s="145">
        <f t="shared" si="139"/>
        <v>0</v>
      </c>
      <c r="AA421" s="145">
        <f t="shared" si="139"/>
        <v>0</v>
      </c>
      <c r="AB421" s="145">
        <f t="shared" si="139"/>
        <v>0</v>
      </c>
      <c r="AC421" s="145">
        <f t="shared" si="139"/>
        <v>0</v>
      </c>
      <c r="AD421" s="145">
        <f t="shared" si="139"/>
        <v>0</v>
      </c>
      <c r="AE421" s="145">
        <f t="shared" si="139"/>
        <v>0</v>
      </c>
      <c r="AF421" s="145">
        <f t="shared" si="139"/>
        <v>0</v>
      </c>
      <c r="AG421" s="145">
        <f t="shared" si="139"/>
        <v>0</v>
      </c>
      <c r="AH421" s="145">
        <f t="shared" si="139"/>
        <v>0</v>
      </c>
      <c r="AI421" s="145">
        <f t="shared" si="139"/>
        <v>0</v>
      </c>
      <c r="AJ421" s="145">
        <f t="shared" si="139"/>
        <v>0</v>
      </c>
      <c r="AK421" s="145">
        <f t="shared" si="139"/>
        <v>0</v>
      </c>
    </row>
    <row r="422" spans="1:37" s="110" customFormat="1" ht="12.75" customHeight="1">
      <c r="A422" s="497">
        <v>38</v>
      </c>
      <c r="B422" s="499" t="s">
        <v>161</v>
      </c>
      <c r="C422" s="524">
        <v>85295</v>
      </c>
      <c r="D422" s="502" t="s">
        <v>135</v>
      </c>
      <c r="E422" s="481">
        <v>2015</v>
      </c>
      <c r="F422" s="51" t="s">
        <v>90</v>
      </c>
      <c r="G422" s="148" t="s">
        <v>91</v>
      </c>
      <c r="H422" s="129"/>
      <c r="I422" s="149">
        <v>209000</v>
      </c>
      <c r="J422" s="149">
        <f>69667</f>
        <v>69667</v>
      </c>
      <c r="K422" s="149">
        <f>I422</f>
        <v>209000</v>
      </c>
      <c r="L422" s="149">
        <f>H422+J422</f>
        <v>69667</v>
      </c>
      <c r="M422" s="150"/>
      <c r="N422" s="151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</row>
    <row r="423" spans="1:37" s="110" customFormat="1" ht="12.75">
      <c r="A423" s="498"/>
      <c r="B423" s="500"/>
      <c r="C423" s="525"/>
      <c r="D423" s="503"/>
      <c r="E423" s="481"/>
      <c r="F423" s="472">
        <v>858480</v>
      </c>
      <c r="G423" s="134" t="s">
        <v>92</v>
      </c>
      <c r="H423" s="135"/>
      <c r="I423" s="136"/>
      <c r="J423" s="136"/>
      <c r="K423" s="136"/>
      <c r="L423" s="136"/>
      <c r="M423" s="137"/>
      <c r="N423" s="138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</row>
    <row r="424" spans="1:37" s="110" customFormat="1" ht="12.75">
      <c r="A424" s="498"/>
      <c r="B424" s="500"/>
      <c r="C424" s="525"/>
      <c r="D424" s="503"/>
      <c r="E424" s="481"/>
      <c r="F424" s="473"/>
      <c r="G424" s="134" t="s">
        <v>93</v>
      </c>
      <c r="H424" s="135"/>
      <c r="I424" s="136"/>
      <c r="J424" s="136"/>
      <c r="K424" s="136"/>
      <c r="L424" s="136"/>
      <c r="M424" s="137"/>
      <c r="N424" s="138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</row>
    <row r="425" spans="1:37" s="110" customFormat="1" ht="12.75">
      <c r="A425" s="498"/>
      <c r="B425" s="500"/>
      <c r="C425" s="525"/>
      <c r="D425" s="503"/>
      <c r="E425" s="482"/>
      <c r="F425" s="59" t="s">
        <v>94</v>
      </c>
      <c r="G425" s="134" t="s">
        <v>95</v>
      </c>
      <c r="H425" s="135"/>
      <c r="I425" s="136"/>
      <c r="J425" s="136"/>
      <c r="K425" s="136"/>
      <c r="L425" s="136"/>
      <c r="M425" s="137"/>
      <c r="N425" s="138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</row>
    <row r="426" spans="1:37" s="110" customFormat="1" ht="9.75" customHeight="1">
      <c r="A426" s="498"/>
      <c r="B426" s="500"/>
      <c r="C426" s="525"/>
      <c r="D426" s="503"/>
      <c r="E426" s="483">
        <v>2018</v>
      </c>
      <c r="F426" s="472">
        <v>0</v>
      </c>
      <c r="G426" s="134" t="s">
        <v>96</v>
      </c>
      <c r="H426" s="135"/>
      <c r="I426" s="136"/>
      <c r="J426" s="136"/>
      <c r="K426" s="136"/>
      <c r="L426" s="136"/>
      <c r="M426" s="137"/>
      <c r="N426" s="138"/>
      <c r="O426" s="139"/>
      <c r="P426" s="139"/>
      <c r="Q426" s="139"/>
      <c r="R426" s="139"/>
      <c r="S426" s="153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</row>
    <row r="427" spans="1:37" s="110" customFormat="1" ht="12.75">
      <c r="A427" s="498"/>
      <c r="B427" s="500"/>
      <c r="C427" s="525"/>
      <c r="D427" s="503"/>
      <c r="E427" s="481"/>
      <c r="F427" s="473"/>
      <c r="G427" s="134" t="s">
        <v>97</v>
      </c>
      <c r="H427" s="135"/>
      <c r="I427" s="136"/>
      <c r="J427" s="136"/>
      <c r="K427" s="136"/>
      <c r="L427" s="136"/>
      <c r="M427" s="137"/>
      <c r="N427" s="138"/>
      <c r="O427" s="139"/>
      <c r="P427" s="139"/>
      <c r="Q427" s="139"/>
      <c r="R427" s="139"/>
      <c r="S427" s="153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</row>
    <row r="428" spans="1:37" s="110" customFormat="1" ht="9.75" customHeight="1">
      <c r="A428" s="498"/>
      <c r="B428" s="500"/>
      <c r="C428" s="525"/>
      <c r="D428" s="503"/>
      <c r="E428" s="481"/>
      <c r="F428" s="59" t="s">
        <v>98</v>
      </c>
      <c r="G428" s="134" t="s">
        <v>16</v>
      </c>
      <c r="H428" s="140">
        <f aca="true" t="shared" si="140" ref="H428:K429">H422+H424+H426</f>
        <v>0</v>
      </c>
      <c r="I428" s="141">
        <f t="shared" si="140"/>
        <v>209000</v>
      </c>
      <c r="J428" s="141">
        <f t="shared" si="140"/>
        <v>69667</v>
      </c>
      <c r="K428" s="141">
        <f t="shared" si="140"/>
        <v>209000</v>
      </c>
      <c r="L428" s="141">
        <f>H428+J428</f>
        <v>69667</v>
      </c>
      <c r="M428" s="42">
        <f>L428/F423</f>
        <v>0.08115157021712795</v>
      </c>
      <c r="N428" s="142">
        <f aca="true" t="shared" si="141" ref="N428:AK428">N422+N424+N426</f>
        <v>0</v>
      </c>
      <c r="O428" s="141">
        <f t="shared" si="141"/>
        <v>0</v>
      </c>
      <c r="P428" s="141">
        <f t="shared" si="141"/>
        <v>0</v>
      </c>
      <c r="Q428" s="141">
        <f t="shared" si="141"/>
        <v>0</v>
      </c>
      <c r="R428" s="141">
        <f t="shared" si="141"/>
        <v>0</v>
      </c>
      <c r="S428" s="141">
        <f t="shared" si="141"/>
        <v>0</v>
      </c>
      <c r="T428" s="141">
        <f t="shared" si="141"/>
        <v>0</v>
      </c>
      <c r="U428" s="141">
        <f t="shared" si="141"/>
        <v>0</v>
      </c>
      <c r="V428" s="141">
        <f t="shared" si="141"/>
        <v>0</v>
      </c>
      <c r="W428" s="141">
        <f t="shared" si="141"/>
        <v>0</v>
      </c>
      <c r="X428" s="141">
        <f t="shared" si="141"/>
        <v>0</v>
      </c>
      <c r="Y428" s="141">
        <f t="shared" si="141"/>
        <v>0</v>
      </c>
      <c r="Z428" s="141">
        <f t="shared" si="141"/>
        <v>0</v>
      </c>
      <c r="AA428" s="141">
        <f t="shared" si="141"/>
        <v>0</v>
      </c>
      <c r="AB428" s="141">
        <f t="shared" si="141"/>
        <v>0</v>
      </c>
      <c r="AC428" s="141">
        <f t="shared" si="141"/>
        <v>0</v>
      </c>
      <c r="AD428" s="141">
        <f t="shared" si="141"/>
        <v>0</v>
      </c>
      <c r="AE428" s="141">
        <f t="shared" si="141"/>
        <v>0</v>
      </c>
      <c r="AF428" s="141">
        <f t="shared" si="141"/>
        <v>0</v>
      </c>
      <c r="AG428" s="141">
        <f t="shared" si="141"/>
        <v>0</v>
      </c>
      <c r="AH428" s="141">
        <f t="shared" si="141"/>
        <v>0</v>
      </c>
      <c r="AI428" s="141">
        <f t="shared" si="141"/>
        <v>0</v>
      </c>
      <c r="AJ428" s="141">
        <f t="shared" si="141"/>
        <v>0</v>
      </c>
      <c r="AK428" s="141">
        <f t="shared" si="141"/>
        <v>0</v>
      </c>
    </row>
    <row r="429" spans="1:37" s="110" customFormat="1" ht="13.5" thickBot="1">
      <c r="A429" s="498"/>
      <c r="B429" s="501"/>
      <c r="C429" s="526"/>
      <c r="D429" s="503"/>
      <c r="E429" s="484"/>
      <c r="F429" s="61">
        <v>858480</v>
      </c>
      <c r="G429" s="143" t="s">
        <v>60</v>
      </c>
      <c r="H429" s="144">
        <f t="shared" si="140"/>
        <v>0</v>
      </c>
      <c r="I429" s="145">
        <f t="shared" si="140"/>
        <v>0</v>
      </c>
      <c r="J429" s="145">
        <f t="shared" si="140"/>
        <v>0</v>
      </c>
      <c r="K429" s="145">
        <f t="shared" si="140"/>
        <v>0</v>
      </c>
      <c r="L429" s="145">
        <f>H429+J429</f>
        <v>0</v>
      </c>
      <c r="M429" s="146">
        <f>M423+M425+M427</f>
        <v>0</v>
      </c>
      <c r="N429" s="147">
        <f aca="true" t="shared" si="142" ref="N429:AK429">N423+N425+N427</f>
        <v>0</v>
      </c>
      <c r="O429" s="145">
        <f t="shared" si="142"/>
        <v>0</v>
      </c>
      <c r="P429" s="145">
        <f t="shared" si="142"/>
        <v>0</v>
      </c>
      <c r="Q429" s="145">
        <f t="shared" si="142"/>
        <v>0</v>
      </c>
      <c r="R429" s="145">
        <f t="shared" si="142"/>
        <v>0</v>
      </c>
      <c r="S429" s="145">
        <f t="shared" si="142"/>
        <v>0</v>
      </c>
      <c r="T429" s="145">
        <f t="shared" si="142"/>
        <v>0</v>
      </c>
      <c r="U429" s="145">
        <f t="shared" si="142"/>
        <v>0</v>
      </c>
      <c r="V429" s="145">
        <f t="shared" si="142"/>
        <v>0</v>
      </c>
      <c r="W429" s="145">
        <f t="shared" si="142"/>
        <v>0</v>
      </c>
      <c r="X429" s="145">
        <f t="shared" si="142"/>
        <v>0</v>
      </c>
      <c r="Y429" s="145">
        <f t="shared" si="142"/>
        <v>0</v>
      </c>
      <c r="Z429" s="145">
        <f t="shared" si="142"/>
        <v>0</v>
      </c>
      <c r="AA429" s="145">
        <f t="shared" si="142"/>
        <v>0</v>
      </c>
      <c r="AB429" s="145">
        <f t="shared" si="142"/>
        <v>0</v>
      </c>
      <c r="AC429" s="145">
        <f t="shared" si="142"/>
        <v>0</v>
      </c>
      <c r="AD429" s="145">
        <f t="shared" si="142"/>
        <v>0</v>
      </c>
      <c r="AE429" s="145">
        <f t="shared" si="142"/>
        <v>0</v>
      </c>
      <c r="AF429" s="145">
        <f t="shared" si="142"/>
        <v>0</v>
      </c>
      <c r="AG429" s="145">
        <f t="shared" si="142"/>
        <v>0</v>
      </c>
      <c r="AH429" s="145">
        <f t="shared" si="142"/>
        <v>0</v>
      </c>
      <c r="AI429" s="145">
        <f t="shared" si="142"/>
        <v>0</v>
      </c>
      <c r="AJ429" s="145">
        <f t="shared" si="142"/>
        <v>0</v>
      </c>
      <c r="AK429" s="145">
        <f t="shared" si="142"/>
        <v>0</v>
      </c>
    </row>
    <row r="430" spans="1:37" s="110" customFormat="1" ht="12.75" customHeight="1">
      <c r="A430" s="497">
        <v>39</v>
      </c>
      <c r="B430" s="499" t="s">
        <v>162</v>
      </c>
      <c r="C430" s="525">
        <v>85295</v>
      </c>
      <c r="D430" s="502" t="s">
        <v>135</v>
      </c>
      <c r="E430" s="481">
        <v>2014</v>
      </c>
      <c r="F430" s="51" t="s">
        <v>90</v>
      </c>
      <c r="G430" s="148" t="s">
        <v>91</v>
      </c>
      <c r="H430" s="157">
        <v>1400000</v>
      </c>
      <c r="I430" s="149">
        <v>997500</v>
      </c>
      <c r="J430" s="149">
        <v>560945</v>
      </c>
      <c r="K430" s="149">
        <f>I430</f>
        <v>997500</v>
      </c>
      <c r="L430" s="149">
        <f>H430+J430</f>
        <v>1960945</v>
      </c>
      <c r="M430" s="150">
        <v>0</v>
      </c>
      <c r="N430" s="151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</row>
    <row r="431" spans="1:37" s="110" customFormat="1" ht="12.75">
      <c r="A431" s="498"/>
      <c r="B431" s="500"/>
      <c r="C431" s="525"/>
      <c r="D431" s="503"/>
      <c r="E431" s="481"/>
      <c r="F431" s="472">
        <v>2397500</v>
      </c>
      <c r="G431" s="134" t="s">
        <v>92</v>
      </c>
      <c r="H431" s="135"/>
      <c r="I431" s="136"/>
      <c r="J431" s="136"/>
      <c r="K431" s="136"/>
      <c r="L431" s="136"/>
      <c r="M431" s="137"/>
      <c r="N431" s="138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39"/>
      <c r="AH431" s="139"/>
      <c r="AI431" s="139"/>
      <c r="AJ431" s="139"/>
      <c r="AK431" s="139"/>
    </row>
    <row r="432" spans="1:37" s="110" customFormat="1" ht="10.5" customHeight="1">
      <c r="A432" s="498"/>
      <c r="B432" s="500"/>
      <c r="C432" s="525"/>
      <c r="D432" s="503"/>
      <c r="E432" s="481"/>
      <c r="F432" s="473"/>
      <c r="G432" s="134" t="s">
        <v>93</v>
      </c>
      <c r="H432" s="135"/>
      <c r="I432" s="136"/>
      <c r="J432" s="136"/>
      <c r="K432" s="136"/>
      <c r="L432" s="136"/>
      <c r="M432" s="137"/>
      <c r="N432" s="138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39"/>
      <c r="AH432" s="139"/>
      <c r="AI432" s="139"/>
      <c r="AJ432" s="139"/>
      <c r="AK432" s="139"/>
    </row>
    <row r="433" spans="1:37" s="110" customFormat="1" ht="12.75">
      <c r="A433" s="498"/>
      <c r="B433" s="500"/>
      <c r="C433" s="525"/>
      <c r="D433" s="503"/>
      <c r="E433" s="482"/>
      <c r="F433" s="59" t="s">
        <v>94</v>
      </c>
      <c r="G433" s="134" t="s">
        <v>95</v>
      </c>
      <c r="H433" s="135"/>
      <c r="I433" s="136"/>
      <c r="J433" s="136"/>
      <c r="K433" s="136"/>
      <c r="L433" s="136"/>
      <c r="M433" s="137"/>
      <c r="N433" s="138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39"/>
      <c r="AF433" s="139"/>
      <c r="AG433" s="139"/>
      <c r="AH433" s="139"/>
      <c r="AI433" s="139"/>
      <c r="AJ433" s="139"/>
      <c r="AK433" s="139"/>
    </row>
    <row r="434" spans="1:37" s="110" customFormat="1" ht="12.75">
      <c r="A434" s="498"/>
      <c r="B434" s="500"/>
      <c r="C434" s="525"/>
      <c r="D434" s="503"/>
      <c r="E434" s="483">
        <v>2015</v>
      </c>
      <c r="F434" s="472">
        <v>0</v>
      </c>
      <c r="G434" s="134" t="s">
        <v>96</v>
      </c>
      <c r="H434" s="135"/>
      <c r="I434" s="136"/>
      <c r="J434" s="136"/>
      <c r="K434" s="136"/>
      <c r="L434" s="136"/>
      <c r="M434" s="137"/>
      <c r="N434" s="138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</row>
    <row r="435" spans="1:37" s="110" customFormat="1" ht="12.75">
      <c r="A435" s="498"/>
      <c r="B435" s="500"/>
      <c r="C435" s="525"/>
      <c r="D435" s="503"/>
      <c r="E435" s="481"/>
      <c r="F435" s="473"/>
      <c r="G435" s="134" t="s">
        <v>97</v>
      </c>
      <c r="H435" s="135"/>
      <c r="I435" s="136"/>
      <c r="J435" s="136"/>
      <c r="K435" s="136"/>
      <c r="L435" s="136"/>
      <c r="M435" s="137"/>
      <c r="N435" s="138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39"/>
      <c r="AH435" s="139"/>
      <c r="AI435" s="139"/>
      <c r="AJ435" s="139"/>
      <c r="AK435" s="139"/>
    </row>
    <row r="436" spans="1:37" s="110" customFormat="1" ht="12.75">
      <c r="A436" s="498"/>
      <c r="B436" s="500"/>
      <c r="C436" s="525"/>
      <c r="D436" s="503"/>
      <c r="E436" s="481"/>
      <c r="F436" s="59" t="s">
        <v>98</v>
      </c>
      <c r="G436" s="134" t="s">
        <v>16</v>
      </c>
      <c r="H436" s="140">
        <f aca="true" t="shared" si="143" ref="H436:K437">H430+H432+H434</f>
        <v>1400000</v>
      </c>
      <c r="I436" s="141">
        <f t="shared" si="143"/>
        <v>997500</v>
      </c>
      <c r="J436" s="141">
        <f t="shared" si="143"/>
        <v>560945</v>
      </c>
      <c r="K436" s="141">
        <f t="shared" si="143"/>
        <v>997500</v>
      </c>
      <c r="L436" s="141">
        <f>H436+J436</f>
        <v>1960945</v>
      </c>
      <c r="M436" s="42">
        <f>L436/F431</f>
        <v>0.8179124087591241</v>
      </c>
      <c r="N436" s="142">
        <f aca="true" t="shared" si="144" ref="N436:AK436">N430+N432+N434</f>
        <v>0</v>
      </c>
      <c r="O436" s="141">
        <f t="shared" si="144"/>
        <v>0</v>
      </c>
      <c r="P436" s="141">
        <f t="shared" si="144"/>
        <v>0</v>
      </c>
      <c r="Q436" s="141">
        <f t="shared" si="144"/>
        <v>0</v>
      </c>
      <c r="R436" s="141">
        <f t="shared" si="144"/>
        <v>0</v>
      </c>
      <c r="S436" s="141">
        <f t="shared" si="144"/>
        <v>0</v>
      </c>
      <c r="T436" s="141">
        <f t="shared" si="144"/>
        <v>0</v>
      </c>
      <c r="U436" s="141">
        <f t="shared" si="144"/>
        <v>0</v>
      </c>
      <c r="V436" s="141">
        <f t="shared" si="144"/>
        <v>0</v>
      </c>
      <c r="W436" s="141">
        <f t="shared" si="144"/>
        <v>0</v>
      </c>
      <c r="X436" s="141">
        <f t="shared" si="144"/>
        <v>0</v>
      </c>
      <c r="Y436" s="141">
        <f t="shared" si="144"/>
        <v>0</v>
      </c>
      <c r="Z436" s="141">
        <f t="shared" si="144"/>
        <v>0</v>
      </c>
      <c r="AA436" s="141">
        <f t="shared" si="144"/>
        <v>0</v>
      </c>
      <c r="AB436" s="141">
        <f t="shared" si="144"/>
        <v>0</v>
      </c>
      <c r="AC436" s="141">
        <f t="shared" si="144"/>
        <v>0</v>
      </c>
      <c r="AD436" s="141">
        <f t="shared" si="144"/>
        <v>0</v>
      </c>
      <c r="AE436" s="141">
        <f t="shared" si="144"/>
        <v>0</v>
      </c>
      <c r="AF436" s="141">
        <f t="shared" si="144"/>
        <v>0</v>
      </c>
      <c r="AG436" s="141">
        <f t="shared" si="144"/>
        <v>0</v>
      </c>
      <c r="AH436" s="141">
        <f t="shared" si="144"/>
        <v>0</v>
      </c>
      <c r="AI436" s="141">
        <f t="shared" si="144"/>
        <v>0</v>
      </c>
      <c r="AJ436" s="141">
        <f t="shared" si="144"/>
        <v>0</v>
      </c>
      <c r="AK436" s="141">
        <f t="shared" si="144"/>
        <v>0</v>
      </c>
    </row>
    <row r="437" spans="1:37" s="110" customFormat="1" ht="13.5" thickBot="1">
      <c r="A437" s="498"/>
      <c r="B437" s="501"/>
      <c r="C437" s="526"/>
      <c r="D437" s="504"/>
      <c r="E437" s="484"/>
      <c r="F437" s="61">
        <v>2397500</v>
      </c>
      <c r="G437" s="143" t="s">
        <v>60</v>
      </c>
      <c r="H437" s="144">
        <f t="shared" si="143"/>
        <v>0</v>
      </c>
      <c r="I437" s="145">
        <f t="shared" si="143"/>
        <v>0</v>
      </c>
      <c r="J437" s="145">
        <f t="shared" si="143"/>
        <v>0</v>
      </c>
      <c r="K437" s="145">
        <f t="shared" si="143"/>
        <v>0</v>
      </c>
      <c r="L437" s="145">
        <f>H437+J437</f>
        <v>0</v>
      </c>
      <c r="M437" s="146">
        <f>M431+M433+M435</f>
        <v>0</v>
      </c>
      <c r="N437" s="147">
        <f aca="true" t="shared" si="145" ref="N437:AK437">N431+N433+N435</f>
        <v>0</v>
      </c>
      <c r="O437" s="145">
        <f t="shared" si="145"/>
        <v>0</v>
      </c>
      <c r="P437" s="145">
        <f t="shared" si="145"/>
        <v>0</v>
      </c>
      <c r="Q437" s="145">
        <f t="shared" si="145"/>
        <v>0</v>
      </c>
      <c r="R437" s="145">
        <f t="shared" si="145"/>
        <v>0</v>
      </c>
      <c r="S437" s="145">
        <f t="shared" si="145"/>
        <v>0</v>
      </c>
      <c r="T437" s="145">
        <f t="shared" si="145"/>
        <v>0</v>
      </c>
      <c r="U437" s="145">
        <f t="shared" si="145"/>
        <v>0</v>
      </c>
      <c r="V437" s="145">
        <f t="shared" si="145"/>
        <v>0</v>
      </c>
      <c r="W437" s="145">
        <f t="shared" si="145"/>
        <v>0</v>
      </c>
      <c r="X437" s="145">
        <f t="shared" si="145"/>
        <v>0</v>
      </c>
      <c r="Y437" s="145">
        <f t="shared" si="145"/>
        <v>0</v>
      </c>
      <c r="Z437" s="145">
        <f t="shared" si="145"/>
        <v>0</v>
      </c>
      <c r="AA437" s="145">
        <f t="shared" si="145"/>
        <v>0</v>
      </c>
      <c r="AB437" s="145">
        <f t="shared" si="145"/>
        <v>0</v>
      </c>
      <c r="AC437" s="145">
        <f t="shared" si="145"/>
        <v>0</v>
      </c>
      <c r="AD437" s="145">
        <f t="shared" si="145"/>
        <v>0</v>
      </c>
      <c r="AE437" s="145">
        <f t="shared" si="145"/>
        <v>0</v>
      </c>
      <c r="AF437" s="145">
        <f t="shared" si="145"/>
        <v>0</v>
      </c>
      <c r="AG437" s="145">
        <f t="shared" si="145"/>
        <v>0</v>
      </c>
      <c r="AH437" s="145">
        <f t="shared" si="145"/>
        <v>0</v>
      </c>
      <c r="AI437" s="145">
        <f t="shared" si="145"/>
        <v>0</v>
      </c>
      <c r="AJ437" s="145">
        <f t="shared" si="145"/>
        <v>0</v>
      </c>
      <c r="AK437" s="145">
        <f t="shared" si="145"/>
        <v>0</v>
      </c>
    </row>
    <row r="438" spans="1:37" ht="12.75" customHeight="1">
      <c r="A438" s="497">
        <v>40</v>
      </c>
      <c r="B438" s="533" t="s">
        <v>163</v>
      </c>
      <c r="C438" s="515">
        <v>85295</v>
      </c>
      <c r="D438" s="510" t="s">
        <v>135</v>
      </c>
      <c r="E438" s="495">
        <v>2014</v>
      </c>
      <c r="F438" s="51" t="s">
        <v>90</v>
      </c>
      <c r="G438" s="52" t="s">
        <v>91</v>
      </c>
      <c r="H438" s="53">
        <f>9000</f>
        <v>9000</v>
      </c>
      <c r="I438" s="54">
        <v>21600</v>
      </c>
      <c r="J438" s="54">
        <v>10800</v>
      </c>
      <c r="K438" s="54">
        <v>19800</v>
      </c>
      <c r="L438" s="54">
        <f>H438+J438</f>
        <v>19800</v>
      </c>
      <c r="M438" s="33"/>
      <c r="N438" s="55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</row>
    <row r="439" spans="1:37" ht="12.75">
      <c r="A439" s="498"/>
      <c r="B439" s="534"/>
      <c r="C439" s="516"/>
      <c r="D439" s="511"/>
      <c r="E439" s="478"/>
      <c r="F439" s="472">
        <v>52200</v>
      </c>
      <c r="G439" s="34" t="s">
        <v>92</v>
      </c>
      <c r="H439" s="35"/>
      <c r="I439" s="36"/>
      <c r="J439" s="36"/>
      <c r="K439" s="36"/>
      <c r="L439" s="36"/>
      <c r="M439" s="37"/>
      <c r="N439" s="57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</row>
    <row r="440" spans="1:37" ht="9.75" customHeight="1">
      <c r="A440" s="498"/>
      <c r="B440" s="534"/>
      <c r="C440" s="516"/>
      <c r="D440" s="511"/>
      <c r="E440" s="478"/>
      <c r="F440" s="473"/>
      <c r="G440" s="34" t="s">
        <v>93</v>
      </c>
      <c r="H440" s="35"/>
      <c r="I440" s="36"/>
      <c r="J440" s="36"/>
      <c r="K440" s="36"/>
      <c r="L440" s="36"/>
      <c r="M440" s="37"/>
      <c r="N440" s="57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</row>
    <row r="441" spans="1:37" ht="12.75">
      <c r="A441" s="498"/>
      <c r="B441" s="534"/>
      <c r="C441" s="516"/>
      <c r="D441" s="511"/>
      <c r="E441" s="496"/>
      <c r="F441" s="59" t="s">
        <v>94</v>
      </c>
      <c r="G441" s="34" t="s">
        <v>95</v>
      </c>
      <c r="H441" s="35"/>
      <c r="I441" s="36"/>
      <c r="J441" s="36"/>
      <c r="K441" s="36"/>
      <c r="L441" s="36"/>
      <c r="M441" s="37"/>
      <c r="N441" s="57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</row>
    <row r="442" spans="1:37" ht="12.75">
      <c r="A442" s="498"/>
      <c r="B442" s="534"/>
      <c r="C442" s="516"/>
      <c r="D442" s="511"/>
      <c r="E442" s="477">
        <v>2016</v>
      </c>
      <c r="F442" s="472">
        <v>0</v>
      </c>
      <c r="G442" s="34" t="s">
        <v>96</v>
      </c>
      <c r="H442" s="35"/>
      <c r="I442" s="36"/>
      <c r="J442" s="36"/>
      <c r="K442" s="36"/>
      <c r="L442" s="36"/>
      <c r="M442" s="37"/>
      <c r="N442" s="57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</row>
    <row r="443" spans="1:37" ht="12.75">
      <c r="A443" s="498"/>
      <c r="B443" s="534"/>
      <c r="C443" s="516"/>
      <c r="D443" s="511"/>
      <c r="E443" s="478"/>
      <c r="F443" s="473"/>
      <c r="G443" s="34" t="s">
        <v>97</v>
      </c>
      <c r="H443" s="35"/>
      <c r="I443" s="36"/>
      <c r="J443" s="36"/>
      <c r="K443" s="36"/>
      <c r="L443" s="36"/>
      <c r="M443" s="37"/>
      <c r="N443" s="57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</row>
    <row r="444" spans="1:37" ht="12.75">
      <c r="A444" s="498"/>
      <c r="B444" s="534"/>
      <c r="C444" s="516"/>
      <c r="D444" s="511"/>
      <c r="E444" s="478"/>
      <c r="F444" s="59" t="s">
        <v>98</v>
      </c>
      <c r="G444" s="34" t="s">
        <v>16</v>
      </c>
      <c r="H444" s="40">
        <f aca="true" t="shared" si="146" ref="H444:K445">H438+H440+H442</f>
        <v>9000</v>
      </c>
      <c r="I444" s="41">
        <f t="shared" si="146"/>
        <v>21600</v>
      </c>
      <c r="J444" s="41">
        <f t="shared" si="146"/>
        <v>10800</v>
      </c>
      <c r="K444" s="41">
        <f t="shared" si="146"/>
        <v>19800</v>
      </c>
      <c r="L444" s="41">
        <f>H444+J444</f>
        <v>19800</v>
      </c>
      <c r="M444" s="42">
        <f>L444/F439</f>
        <v>0.3793103448275862</v>
      </c>
      <c r="N444" s="60">
        <f aca="true" t="shared" si="147" ref="N444:AK444">N438+N440+N442</f>
        <v>0</v>
      </c>
      <c r="O444" s="41">
        <f t="shared" si="147"/>
        <v>0</v>
      </c>
      <c r="P444" s="41">
        <f t="shared" si="147"/>
        <v>0</v>
      </c>
      <c r="Q444" s="41">
        <f t="shared" si="147"/>
        <v>0</v>
      </c>
      <c r="R444" s="41">
        <f t="shared" si="147"/>
        <v>0</v>
      </c>
      <c r="S444" s="41">
        <f t="shared" si="147"/>
        <v>0</v>
      </c>
      <c r="T444" s="41">
        <f t="shared" si="147"/>
        <v>0</v>
      </c>
      <c r="U444" s="41">
        <f t="shared" si="147"/>
        <v>0</v>
      </c>
      <c r="V444" s="41">
        <f t="shared" si="147"/>
        <v>0</v>
      </c>
      <c r="W444" s="41">
        <f t="shared" si="147"/>
        <v>0</v>
      </c>
      <c r="X444" s="41">
        <f t="shared" si="147"/>
        <v>0</v>
      </c>
      <c r="Y444" s="41">
        <f t="shared" si="147"/>
        <v>0</v>
      </c>
      <c r="Z444" s="41">
        <f t="shared" si="147"/>
        <v>0</v>
      </c>
      <c r="AA444" s="41">
        <f t="shared" si="147"/>
        <v>0</v>
      </c>
      <c r="AB444" s="41">
        <f t="shared" si="147"/>
        <v>0</v>
      </c>
      <c r="AC444" s="41">
        <f t="shared" si="147"/>
        <v>0</v>
      </c>
      <c r="AD444" s="41">
        <f t="shared" si="147"/>
        <v>0</v>
      </c>
      <c r="AE444" s="41">
        <f t="shared" si="147"/>
        <v>0</v>
      </c>
      <c r="AF444" s="41">
        <f t="shared" si="147"/>
        <v>0</v>
      </c>
      <c r="AG444" s="41">
        <f t="shared" si="147"/>
        <v>0</v>
      </c>
      <c r="AH444" s="41">
        <f t="shared" si="147"/>
        <v>0</v>
      </c>
      <c r="AI444" s="41">
        <f t="shared" si="147"/>
        <v>0</v>
      </c>
      <c r="AJ444" s="41">
        <f t="shared" si="147"/>
        <v>0</v>
      </c>
      <c r="AK444" s="41">
        <f t="shared" si="147"/>
        <v>0</v>
      </c>
    </row>
    <row r="445" spans="1:37" ht="13.5" thickBot="1">
      <c r="A445" s="498"/>
      <c r="B445" s="535"/>
      <c r="C445" s="517"/>
      <c r="D445" s="512"/>
      <c r="E445" s="479"/>
      <c r="F445" s="61">
        <v>52200</v>
      </c>
      <c r="G445" s="46" t="s">
        <v>60</v>
      </c>
      <c r="H445" s="47">
        <f t="shared" si="146"/>
        <v>0</v>
      </c>
      <c r="I445" s="48">
        <f t="shared" si="146"/>
        <v>0</v>
      </c>
      <c r="J445" s="48">
        <f t="shared" si="146"/>
        <v>0</v>
      </c>
      <c r="K445" s="48">
        <f t="shared" si="146"/>
        <v>0</v>
      </c>
      <c r="L445" s="48">
        <f>H445+J445</f>
        <v>0</v>
      </c>
      <c r="M445" s="50">
        <f>M439+M441+M443</f>
        <v>0</v>
      </c>
      <c r="N445" s="62">
        <f aca="true" t="shared" si="148" ref="N445:AK445">N439+N441+N443</f>
        <v>0</v>
      </c>
      <c r="O445" s="48">
        <f t="shared" si="148"/>
        <v>0</v>
      </c>
      <c r="P445" s="48">
        <f t="shared" si="148"/>
        <v>0</v>
      </c>
      <c r="Q445" s="48">
        <f t="shared" si="148"/>
        <v>0</v>
      </c>
      <c r="R445" s="48">
        <f t="shared" si="148"/>
        <v>0</v>
      </c>
      <c r="S445" s="48">
        <f t="shared" si="148"/>
        <v>0</v>
      </c>
      <c r="T445" s="48">
        <f t="shared" si="148"/>
        <v>0</v>
      </c>
      <c r="U445" s="48">
        <f t="shared" si="148"/>
        <v>0</v>
      </c>
      <c r="V445" s="48">
        <f t="shared" si="148"/>
        <v>0</v>
      </c>
      <c r="W445" s="48">
        <f t="shared" si="148"/>
        <v>0</v>
      </c>
      <c r="X445" s="48">
        <f t="shared" si="148"/>
        <v>0</v>
      </c>
      <c r="Y445" s="48">
        <f t="shared" si="148"/>
        <v>0</v>
      </c>
      <c r="Z445" s="48">
        <f t="shared" si="148"/>
        <v>0</v>
      </c>
      <c r="AA445" s="48">
        <f t="shared" si="148"/>
        <v>0</v>
      </c>
      <c r="AB445" s="48">
        <f t="shared" si="148"/>
        <v>0</v>
      </c>
      <c r="AC445" s="48">
        <f t="shared" si="148"/>
        <v>0</v>
      </c>
      <c r="AD445" s="48">
        <f t="shared" si="148"/>
        <v>0</v>
      </c>
      <c r="AE445" s="48">
        <f t="shared" si="148"/>
        <v>0</v>
      </c>
      <c r="AF445" s="48">
        <f t="shared" si="148"/>
        <v>0</v>
      </c>
      <c r="AG445" s="48">
        <f t="shared" si="148"/>
        <v>0</v>
      </c>
      <c r="AH445" s="48">
        <f t="shared" si="148"/>
        <v>0</v>
      </c>
      <c r="AI445" s="48">
        <f t="shared" si="148"/>
        <v>0</v>
      </c>
      <c r="AJ445" s="48">
        <f t="shared" si="148"/>
        <v>0</v>
      </c>
      <c r="AK445" s="48">
        <f t="shared" si="148"/>
        <v>0</v>
      </c>
    </row>
    <row r="446" spans="1:37" ht="12.75" customHeight="1" hidden="1">
      <c r="A446" s="513">
        <v>34</v>
      </c>
      <c r="B446" s="551" t="s">
        <v>164</v>
      </c>
      <c r="C446" s="521">
        <v>85311</v>
      </c>
      <c r="D446" s="548" t="s">
        <v>108</v>
      </c>
      <c r="E446" s="554">
        <v>2012</v>
      </c>
      <c r="F446" s="66" t="s">
        <v>90</v>
      </c>
      <c r="G446" s="67" t="s">
        <v>91</v>
      </c>
      <c r="H446" s="68"/>
      <c r="I446" s="69"/>
      <c r="J446" s="69"/>
      <c r="K446" s="69"/>
      <c r="L446" s="69"/>
      <c r="M446" s="70"/>
      <c r="N446" s="71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</row>
    <row r="447" spans="1:37" ht="12.75" customHeight="1" hidden="1">
      <c r="A447" s="514"/>
      <c r="B447" s="552"/>
      <c r="C447" s="522"/>
      <c r="D447" s="549"/>
      <c r="E447" s="475"/>
      <c r="F447" s="505">
        <v>0</v>
      </c>
      <c r="G447" s="73" t="s">
        <v>92</v>
      </c>
      <c r="H447" s="74"/>
      <c r="I447" s="75"/>
      <c r="J447" s="75"/>
      <c r="K447" s="75"/>
      <c r="L447" s="75"/>
      <c r="M447" s="76"/>
      <c r="N447" s="77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</row>
    <row r="448" spans="1:37" ht="9.75" customHeight="1" hidden="1">
      <c r="A448" s="514"/>
      <c r="B448" s="552"/>
      <c r="C448" s="522"/>
      <c r="D448" s="549"/>
      <c r="E448" s="475"/>
      <c r="F448" s="506"/>
      <c r="G448" s="73" t="s">
        <v>93</v>
      </c>
      <c r="H448" s="74"/>
      <c r="I448" s="75"/>
      <c r="J448" s="75"/>
      <c r="K448" s="75"/>
      <c r="L448" s="75"/>
      <c r="M448" s="76"/>
      <c r="N448" s="77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</row>
    <row r="449" spans="1:37" ht="12.75" customHeight="1" hidden="1">
      <c r="A449" s="514"/>
      <c r="B449" s="552"/>
      <c r="C449" s="522"/>
      <c r="D449" s="549"/>
      <c r="E449" s="555"/>
      <c r="F449" s="79" t="s">
        <v>94</v>
      </c>
      <c r="G449" s="73" t="s">
        <v>95</v>
      </c>
      <c r="H449" s="74"/>
      <c r="I449" s="75"/>
      <c r="J449" s="75"/>
      <c r="K449" s="75"/>
      <c r="L449" s="75"/>
      <c r="M449" s="76"/>
      <c r="N449" s="77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</row>
    <row r="450" spans="1:37" ht="12.75" customHeight="1" hidden="1">
      <c r="A450" s="514"/>
      <c r="B450" s="552"/>
      <c r="C450" s="522"/>
      <c r="D450" s="549"/>
      <c r="E450" s="474">
        <v>2014</v>
      </c>
      <c r="F450" s="505">
        <v>0</v>
      </c>
      <c r="G450" s="73" t="s">
        <v>96</v>
      </c>
      <c r="H450" s="74"/>
      <c r="I450" s="75"/>
      <c r="J450" s="75"/>
      <c r="K450" s="75"/>
      <c r="L450" s="75"/>
      <c r="M450" s="76"/>
      <c r="N450" s="77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</row>
    <row r="451" spans="1:37" ht="12.75" customHeight="1" hidden="1">
      <c r="A451" s="514"/>
      <c r="B451" s="552"/>
      <c r="C451" s="522"/>
      <c r="D451" s="549"/>
      <c r="E451" s="475"/>
      <c r="F451" s="506"/>
      <c r="G451" s="73" t="s">
        <v>97</v>
      </c>
      <c r="H451" s="74"/>
      <c r="I451" s="75"/>
      <c r="J451" s="75"/>
      <c r="K451" s="75"/>
      <c r="L451" s="75"/>
      <c r="M451" s="76"/>
      <c r="N451" s="77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</row>
    <row r="452" spans="1:37" ht="12.75" customHeight="1" hidden="1">
      <c r="A452" s="514"/>
      <c r="B452" s="552"/>
      <c r="C452" s="522"/>
      <c r="D452" s="549"/>
      <c r="E452" s="475"/>
      <c r="F452" s="79" t="s">
        <v>98</v>
      </c>
      <c r="G452" s="73" t="s">
        <v>16</v>
      </c>
      <c r="H452" s="80">
        <f aca="true" t="shared" si="149" ref="H452:AK452">H446+H448+H450</f>
        <v>0</v>
      </c>
      <c r="I452" s="81">
        <f t="shared" si="149"/>
        <v>0</v>
      </c>
      <c r="J452" s="81">
        <f t="shared" si="149"/>
        <v>0</v>
      </c>
      <c r="K452" s="81">
        <f t="shared" si="149"/>
        <v>0</v>
      </c>
      <c r="L452" s="81">
        <f t="shared" si="149"/>
        <v>0</v>
      </c>
      <c r="M452" s="82">
        <f t="shared" si="149"/>
        <v>0</v>
      </c>
      <c r="N452" s="83">
        <f t="shared" si="149"/>
        <v>0</v>
      </c>
      <c r="O452" s="81">
        <f t="shared" si="149"/>
        <v>0</v>
      </c>
      <c r="P452" s="81">
        <f t="shared" si="149"/>
        <v>0</v>
      </c>
      <c r="Q452" s="81">
        <f t="shared" si="149"/>
        <v>0</v>
      </c>
      <c r="R452" s="81">
        <f t="shared" si="149"/>
        <v>0</v>
      </c>
      <c r="S452" s="81">
        <f t="shared" si="149"/>
        <v>0</v>
      </c>
      <c r="T452" s="81">
        <f t="shared" si="149"/>
        <v>0</v>
      </c>
      <c r="U452" s="81">
        <f t="shared" si="149"/>
        <v>0</v>
      </c>
      <c r="V452" s="81">
        <f t="shared" si="149"/>
        <v>0</v>
      </c>
      <c r="W452" s="81">
        <f t="shared" si="149"/>
        <v>0</v>
      </c>
      <c r="X452" s="81">
        <f t="shared" si="149"/>
        <v>0</v>
      </c>
      <c r="Y452" s="81">
        <f t="shared" si="149"/>
        <v>0</v>
      </c>
      <c r="Z452" s="81">
        <f t="shared" si="149"/>
        <v>0</v>
      </c>
      <c r="AA452" s="81">
        <f t="shared" si="149"/>
        <v>0</v>
      </c>
      <c r="AB452" s="81">
        <f t="shared" si="149"/>
        <v>0</v>
      </c>
      <c r="AC452" s="81">
        <f t="shared" si="149"/>
        <v>0</v>
      </c>
      <c r="AD452" s="81">
        <f t="shared" si="149"/>
        <v>0</v>
      </c>
      <c r="AE452" s="81">
        <f t="shared" si="149"/>
        <v>0</v>
      </c>
      <c r="AF452" s="81">
        <f t="shared" si="149"/>
        <v>0</v>
      </c>
      <c r="AG452" s="81">
        <f t="shared" si="149"/>
        <v>0</v>
      </c>
      <c r="AH452" s="81">
        <f t="shared" si="149"/>
        <v>0</v>
      </c>
      <c r="AI452" s="81">
        <f t="shared" si="149"/>
        <v>0</v>
      </c>
      <c r="AJ452" s="81">
        <f t="shared" si="149"/>
        <v>0</v>
      </c>
      <c r="AK452" s="81">
        <f t="shared" si="149"/>
        <v>0</v>
      </c>
    </row>
    <row r="453" spans="1:37" ht="13.5" customHeight="1" hidden="1" thickBot="1">
      <c r="A453" s="514"/>
      <c r="B453" s="553"/>
      <c r="C453" s="523"/>
      <c r="D453" s="550"/>
      <c r="E453" s="476"/>
      <c r="F453" s="84">
        <v>0</v>
      </c>
      <c r="G453" s="85" t="s">
        <v>60</v>
      </c>
      <c r="H453" s="86">
        <f aca="true" t="shared" si="150" ref="H453:AK453">H447+H449+H451</f>
        <v>0</v>
      </c>
      <c r="I453" s="87">
        <f t="shared" si="150"/>
        <v>0</v>
      </c>
      <c r="J453" s="87">
        <f t="shared" si="150"/>
        <v>0</v>
      </c>
      <c r="K453" s="87">
        <f t="shared" si="150"/>
        <v>0</v>
      </c>
      <c r="L453" s="87">
        <f t="shared" si="150"/>
        <v>0</v>
      </c>
      <c r="M453" s="88">
        <f t="shared" si="150"/>
        <v>0</v>
      </c>
      <c r="N453" s="89">
        <f t="shared" si="150"/>
        <v>0</v>
      </c>
      <c r="O453" s="87">
        <f t="shared" si="150"/>
        <v>0</v>
      </c>
      <c r="P453" s="87">
        <f t="shared" si="150"/>
        <v>0</v>
      </c>
      <c r="Q453" s="87">
        <f t="shared" si="150"/>
        <v>0</v>
      </c>
      <c r="R453" s="87">
        <f t="shared" si="150"/>
        <v>0</v>
      </c>
      <c r="S453" s="87">
        <f t="shared" si="150"/>
        <v>0</v>
      </c>
      <c r="T453" s="87">
        <f t="shared" si="150"/>
        <v>0</v>
      </c>
      <c r="U453" s="87">
        <f t="shared" si="150"/>
        <v>0</v>
      </c>
      <c r="V453" s="87">
        <f t="shared" si="150"/>
        <v>0</v>
      </c>
      <c r="W453" s="87">
        <f t="shared" si="150"/>
        <v>0</v>
      </c>
      <c r="X453" s="87">
        <f t="shared" si="150"/>
        <v>0</v>
      </c>
      <c r="Y453" s="87">
        <f t="shared" si="150"/>
        <v>0</v>
      </c>
      <c r="Z453" s="87">
        <f t="shared" si="150"/>
        <v>0</v>
      </c>
      <c r="AA453" s="87">
        <f t="shared" si="150"/>
        <v>0</v>
      </c>
      <c r="AB453" s="87">
        <f t="shared" si="150"/>
        <v>0</v>
      </c>
      <c r="AC453" s="87">
        <f t="shared" si="150"/>
        <v>0</v>
      </c>
      <c r="AD453" s="87">
        <f t="shared" si="150"/>
        <v>0</v>
      </c>
      <c r="AE453" s="87">
        <f t="shared" si="150"/>
        <v>0</v>
      </c>
      <c r="AF453" s="87">
        <f t="shared" si="150"/>
        <v>0</v>
      </c>
      <c r="AG453" s="87">
        <f t="shared" si="150"/>
        <v>0</v>
      </c>
      <c r="AH453" s="87">
        <f t="shared" si="150"/>
        <v>0</v>
      </c>
      <c r="AI453" s="87">
        <f t="shared" si="150"/>
        <v>0</v>
      </c>
      <c r="AJ453" s="87">
        <f t="shared" si="150"/>
        <v>0</v>
      </c>
      <c r="AK453" s="87">
        <f t="shared" si="150"/>
        <v>0</v>
      </c>
    </row>
    <row r="454" spans="1:37" ht="12.75" customHeight="1" hidden="1">
      <c r="A454" s="513">
        <v>35</v>
      </c>
      <c r="B454" s="551" t="s">
        <v>165</v>
      </c>
      <c r="C454" s="521">
        <v>85311</v>
      </c>
      <c r="D454" s="548" t="s">
        <v>108</v>
      </c>
      <c r="E454" s="554">
        <v>2012</v>
      </c>
      <c r="F454" s="66" t="s">
        <v>90</v>
      </c>
      <c r="G454" s="67" t="s">
        <v>91</v>
      </c>
      <c r="H454" s="68"/>
      <c r="I454" s="69"/>
      <c r="J454" s="69"/>
      <c r="K454" s="69"/>
      <c r="L454" s="69"/>
      <c r="M454" s="70"/>
      <c r="N454" s="71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</row>
    <row r="455" spans="1:37" ht="12.75" customHeight="1" hidden="1">
      <c r="A455" s="514"/>
      <c r="B455" s="552"/>
      <c r="C455" s="522"/>
      <c r="D455" s="549"/>
      <c r="E455" s="475"/>
      <c r="F455" s="505">
        <v>0</v>
      </c>
      <c r="G455" s="73" t="s">
        <v>92</v>
      </c>
      <c r="H455" s="74"/>
      <c r="I455" s="75"/>
      <c r="J455" s="75"/>
      <c r="K455" s="75"/>
      <c r="L455" s="75"/>
      <c r="M455" s="76"/>
      <c r="N455" s="77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</row>
    <row r="456" spans="1:37" ht="12.75" customHeight="1" hidden="1">
      <c r="A456" s="514"/>
      <c r="B456" s="552"/>
      <c r="C456" s="522"/>
      <c r="D456" s="549"/>
      <c r="E456" s="475"/>
      <c r="F456" s="506"/>
      <c r="G456" s="73" t="s">
        <v>93</v>
      </c>
      <c r="H456" s="74"/>
      <c r="I456" s="75"/>
      <c r="J456" s="75"/>
      <c r="K456" s="75"/>
      <c r="L456" s="75"/>
      <c r="M456" s="76"/>
      <c r="N456" s="77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</row>
    <row r="457" spans="1:37" ht="12.75" customHeight="1" hidden="1">
      <c r="A457" s="514"/>
      <c r="B457" s="552"/>
      <c r="C457" s="522"/>
      <c r="D457" s="549"/>
      <c r="E457" s="555"/>
      <c r="F457" s="79" t="s">
        <v>94</v>
      </c>
      <c r="G457" s="73" t="s">
        <v>95</v>
      </c>
      <c r="H457" s="74"/>
      <c r="I457" s="75"/>
      <c r="J457" s="75"/>
      <c r="K457" s="75"/>
      <c r="L457" s="75"/>
      <c r="M457" s="76"/>
      <c r="N457" s="77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</row>
    <row r="458" spans="1:37" ht="12.75" customHeight="1" hidden="1">
      <c r="A458" s="514"/>
      <c r="B458" s="552"/>
      <c r="C458" s="522"/>
      <c r="D458" s="549"/>
      <c r="E458" s="474">
        <v>2014</v>
      </c>
      <c r="F458" s="505">
        <v>0</v>
      </c>
      <c r="G458" s="73" t="s">
        <v>96</v>
      </c>
      <c r="H458" s="74"/>
      <c r="I458" s="75"/>
      <c r="J458" s="75"/>
      <c r="K458" s="75"/>
      <c r="L458" s="75"/>
      <c r="M458" s="76"/>
      <c r="N458" s="77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</row>
    <row r="459" spans="1:37" ht="12.75" customHeight="1" hidden="1">
      <c r="A459" s="514"/>
      <c r="B459" s="552"/>
      <c r="C459" s="522"/>
      <c r="D459" s="549"/>
      <c r="E459" s="475"/>
      <c r="F459" s="506"/>
      <c r="G459" s="73" t="s">
        <v>97</v>
      </c>
      <c r="H459" s="74"/>
      <c r="I459" s="75"/>
      <c r="J459" s="75"/>
      <c r="K459" s="75"/>
      <c r="L459" s="75"/>
      <c r="M459" s="76"/>
      <c r="N459" s="77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</row>
    <row r="460" spans="1:37" ht="12.75" customHeight="1" hidden="1">
      <c r="A460" s="514"/>
      <c r="B460" s="552"/>
      <c r="C460" s="522"/>
      <c r="D460" s="549"/>
      <c r="E460" s="475"/>
      <c r="F460" s="79" t="s">
        <v>98</v>
      </c>
      <c r="G460" s="73" t="s">
        <v>16</v>
      </c>
      <c r="H460" s="80">
        <f aca="true" t="shared" si="151" ref="H460:AK460">H454+H456+H458</f>
        <v>0</v>
      </c>
      <c r="I460" s="81">
        <f t="shared" si="151"/>
        <v>0</v>
      </c>
      <c r="J460" s="81">
        <f t="shared" si="151"/>
        <v>0</v>
      </c>
      <c r="K460" s="81">
        <f t="shared" si="151"/>
        <v>0</v>
      </c>
      <c r="L460" s="81">
        <f t="shared" si="151"/>
        <v>0</v>
      </c>
      <c r="M460" s="82">
        <f t="shared" si="151"/>
        <v>0</v>
      </c>
      <c r="N460" s="83">
        <f t="shared" si="151"/>
        <v>0</v>
      </c>
      <c r="O460" s="81">
        <f t="shared" si="151"/>
        <v>0</v>
      </c>
      <c r="P460" s="81">
        <f t="shared" si="151"/>
        <v>0</v>
      </c>
      <c r="Q460" s="81">
        <f t="shared" si="151"/>
        <v>0</v>
      </c>
      <c r="R460" s="81">
        <f t="shared" si="151"/>
        <v>0</v>
      </c>
      <c r="S460" s="81">
        <f t="shared" si="151"/>
        <v>0</v>
      </c>
      <c r="T460" s="81">
        <f t="shared" si="151"/>
        <v>0</v>
      </c>
      <c r="U460" s="81">
        <f t="shared" si="151"/>
        <v>0</v>
      </c>
      <c r="V460" s="81">
        <f t="shared" si="151"/>
        <v>0</v>
      </c>
      <c r="W460" s="81">
        <f t="shared" si="151"/>
        <v>0</v>
      </c>
      <c r="X460" s="81">
        <f t="shared" si="151"/>
        <v>0</v>
      </c>
      <c r="Y460" s="81">
        <f t="shared" si="151"/>
        <v>0</v>
      </c>
      <c r="Z460" s="81">
        <f t="shared" si="151"/>
        <v>0</v>
      </c>
      <c r="AA460" s="81">
        <f t="shared" si="151"/>
        <v>0</v>
      </c>
      <c r="AB460" s="81">
        <f t="shared" si="151"/>
        <v>0</v>
      </c>
      <c r="AC460" s="81">
        <f t="shared" si="151"/>
        <v>0</v>
      </c>
      <c r="AD460" s="81">
        <f t="shared" si="151"/>
        <v>0</v>
      </c>
      <c r="AE460" s="81">
        <f t="shared" si="151"/>
        <v>0</v>
      </c>
      <c r="AF460" s="81">
        <f t="shared" si="151"/>
        <v>0</v>
      </c>
      <c r="AG460" s="81">
        <f t="shared" si="151"/>
        <v>0</v>
      </c>
      <c r="AH460" s="81">
        <f t="shared" si="151"/>
        <v>0</v>
      </c>
      <c r="AI460" s="81">
        <f t="shared" si="151"/>
        <v>0</v>
      </c>
      <c r="AJ460" s="81">
        <f t="shared" si="151"/>
        <v>0</v>
      </c>
      <c r="AK460" s="81">
        <f t="shared" si="151"/>
        <v>0</v>
      </c>
    </row>
    <row r="461" spans="1:37" ht="13.5" customHeight="1" hidden="1" thickBot="1">
      <c r="A461" s="514"/>
      <c r="B461" s="553"/>
      <c r="C461" s="523"/>
      <c r="D461" s="550"/>
      <c r="E461" s="476"/>
      <c r="F461" s="84">
        <v>0</v>
      </c>
      <c r="G461" s="85" t="s">
        <v>60</v>
      </c>
      <c r="H461" s="86">
        <f aca="true" t="shared" si="152" ref="H461:AK461">H455+H457+H459</f>
        <v>0</v>
      </c>
      <c r="I461" s="87">
        <f t="shared" si="152"/>
        <v>0</v>
      </c>
      <c r="J461" s="87">
        <f t="shared" si="152"/>
        <v>0</v>
      </c>
      <c r="K461" s="87">
        <f t="shared" si="152"/>
        <v>0</v>
      </c>
      <c r="L461" s="87">
        <f t="shared" si="152"/>
        <v>0</v>
      </c>
      <c r="M461" s="88">
        <f t="shared" si="152"/>
        <v>0</v>
      </c>
      <c r="N461" s="89">
        <f t="shared" si="152"/>
        <v>0</v>
      </c>
      <c r="O461" s="87">
        <f t="shared" si="152"/>
        <v>0</v>
      </c>
      <c r="P461" s="87">
        <f t="shared" si="152"/>
        <v>0</v>
      </c>
      <c r="Q461" s="87">
        <f t="shared" si="152"/>
        <v>0</v>
      </c>
      <c r="R461" s="87">
        <f t="shared" si="152"/>
        <v>0</v>
      </c>
      <c r="S461" s="87">
        <f t="shared" si="152"/>
        <v>0</v>
      </c>
      <c r="T461" s="87">
        <f t="shared" si="152"/>
        <v>0</v>
      </c>
      <c r="U461" s="87">
        <f t="shared" si="152"/>
        <v>0</v>
      </c>
      <c r="V461" s="87">
        <f t="shared" si="152"/>
        <v>0</v>
      </c>
      <c r="W461" s="87">
        <f t="shared" si="152"/>
        <v>0</v>
      </c>
      <c r="X461" s="87">
        <f t="shared" si="152"/>
        <v>0</v>
      </c>
      <c r="Y461" s="87">
        <f t="shared" si="152"/>
        <v>0</v>
      </c>
      <c r="Z461" s="87">
        <f t="shared" si="152"/>
        <v>0</v>
      </c>
      <c r="AA461" s="87">
        <f t="shared" si="152"/>
        <v>0</v>
      </c>
      <c r="AB461" s="87">
        <f t="shared" si="152"/>
        <v>0</v>
      </c>
      <c r="AC461" s="87">
        <f t="shared" si="152"/>
        <v>0</v>
      </c>
      <c r="AD461" s="87">
        <f t="shared" si="152"/>
        <v>0</v>
      </c>
      <c r="AE461" s="87">
        <f t="shared" si="152"/>
        <v>0</v>
      </c>
      <c r="AF461" s="87">
        <f t="shared" si="152"/>
        <v>0</v>
      </c>
      <c r="AG461" s="87">
        <f t="shared" si="152"/>
        <v>0</v>
      </c>
      <c r="AH461" s="87">
        <f t="shared" si="152"/>
        <v>0</v>
      </c>
      <c r="AI461" s="87">
        <f t="shared" si="152"/>
        <v>0</v>
      </c>
      <c r="AJ461" s="87">
        <f t="shared" si="152"/>
        <v>0</v>
      </c>
      <c r="AK461" s="87">
        <f t="shared" si="152"/>
        <v>0</v>
      </c>
    </row>
    <row r="462" spans="1:37" ht="12.75" customHeight="1" hidden="1">
      <c r="A462" s="513">
        <v>36</v>
      </c>
      <c r="B462" s="551" t="s">
        <v>166</v>
      </c>
      <c r="C462" s="521">
        <v>85311</v>
      </c>
      <c r="D462" s="548" t="s">
        <v>108</v>
      </c>
      <c r="E462" s="554">
        <v>2012</v>
      </c>
      <c r="F462" s="66" t="s">
        <v>90</v>
      </c>
      <c r="G462" s="93" t="s">
        <v>91</v>
      </c>
      <c r="H462" s="68"/>
      <c r="I462" s="94"/>
      <c r="J462" s="94"/>
      <c r="K462" s="94"/>
      <c r="L462" s="94"/>
      <c r="M462" s="95"/>
      <c r="N462" s="96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</row>
    <row r="463" spans="1:37" ht="12.75" customHeight="1" hidden="1">
      <c r="A463" s="514"/>
      <c r="B463" s="552"/>
      <c r="C463" s="522"/>
      <c r="D463" s="549"/>
      <c r="E463" s="475"/>
      <c r="F463" s="505">
        <v>0</v>
      </c>
      <c r="G463" s="73" t="s">
        <v>92</v>
      </c>
      <c r="H463" s="74"/>
      <c r="I463" s="75"/>
      <c r="J463" s="75"/>
      <c r="K463" s="75"/>
      <c r="L463" s="75"/>
      <c r="M463" s="76"/>
      <c r="N463" s="77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</row>
    <row r="464" spans="1:37" ht="12.75" customHeight="1" hidden="1">
      <c r="A464" s="514"/>
      <c r="B464" s="552"/>
      <c r="C464" s="522"/>
      <c r="D464" s="549"/>
      <c r="E464" s="475"/>
      <c r="F464" s="506"/>
      <c r="G464" s="73" t="s">
        <v>93</v>
      </c>
      <c r="H464" s="74"/>
      <c r="I464" s="75"/>
      <c r="J464" s="75"/>
      <c r="K464" s="75"/>
      <c r="L464" s="75"/>
      <c r="M464" s="76"/>
      <c r="N464" s="77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</row>
    <row r="465" spans="1:37" ht="12.75" customHeight="1" hidden="1">
      <c r="A465" s="514"/>
      <c r="B465" s="552"/>
      <c r="C465" s="522"/>
      <c r="D465" s="549"/>
      <c r="E465" s="555"/>
      <c r="F465" s="79" t="s">
        <v>94</v>
      </c>
      <c r="G465" s="73" t="s">
        <v>95</v>
      </c>
      <c r="H465" s="74"/>
      <c r="I465" s="75"/>
      <c r="J465" s="75"/>
      <c r="K465" s="75"/>
      <c r="L465" s="75"/>
      <c r="M465" s="76"/>
      <c r="N465" s="77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</row>
    <row r="466" spans="1:37" ht="12.75" customHeight="1" hidden="1">
      <c r="A466" s="514"/>
      <c r="B466" s="552"/>
      <c r="C466" s="522"/>
      <c r="D466" s="549"/>
      <c r="E466" s="474">
        <v>2014</v>
      </c>
      <c r="F466" s="505">
        <v>0</v>
      </c>
      <c r="G466" s="73" t="s">
        <v>96</v>
      </c>
      <c r="H466" s="74"/>
      <c r="I466" s="75"/>
      <c r="J466" s="75"/>
      <c r="K466" s="75"/>
      <c r="L466" s="75"/>
      <c r="M466" s="76"/>
      <c r="N466" s="77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</row>
    <row r="467" spans="1:37" ht="12.75" customHeight="1" hidden="1">
      <c r="A467" s="514"/>
      <c r="B467" s="552"/>
      <c r="C467" s="522"/>
      <c r="D467" s="549"/>
      <c r="E467" s="475"/>
      <c r="F467" s="506"/>
      <c r="G467" s="73" t="s">
        <v>97</v>
      </c>
      <c r="H467" s="74"/>
      <c r="I467" s="75"/>
      <c r="J467" s="75"/>
      <c r="K467" s="75"/>
      <c r="L467" s="75"/>
      <c r="M467" s="76"/>
      <c r="N467" s="77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</row>
    <row r="468" spans="1:37" ht="12.75" customHeight="1" hidden="1">
      <c r="A468" s="514"/>
      <c r="B468" s="552"/>
      <c r="C468" s="522"/>
      <c r="D468" s="549"/>
      <c r="E468" s="475"/>
      <c r="F468" s="79" t="s">
        <v>98</v>
      </c>
      <c r="G468" s="73" t="s">
        <v>16</v>
      </c>
      <c r="H468" s="80">
        <f aca="true" t="shared" si="153" ref="H468:AK468">H462+H464+H466</f>
        <v>0</v>
      </c>
      <c r="I468" s="81">
        <f t="shared" si="153"/>
        <v>0</v>
      </c>
      <c r="J468" s="81">
        <f t="shared" si="153"/>
        <v>0</v>
      </c>
      <c r="K468" s="81">
        <f t="shared" si="153"/>
        <v>0</v>
      </c>
      <c r="L468" s="81">
        <f t="shared" si="153"/>
        <v>0</v>
      </c>
      <c r="M468" s="82">
        <f t="shared" si="153"/>
        <v>0</v>
      </c>
      <c r="N468" s="83">
        <f t="shared" si="153"/>
        <v>0</v>
      </c>
      <c r="O468" s="81">
        <f t="shared" si="153"/>
        <v>0</v>
      </c>
      <c r="P468" s="81">
        <f t="shared" si="153"/>
        <v>0</v>
      </c>
      <c r="Q468" s="81">
        <f t="shared" si="153"/>
        <v>0</v>
      </c>
      <c r="R468" s="81">
        <f t="shared" si="153"/>
        <v>0</v>
      </c>
      <c r="S468" s="81">
        <f t="shared" si="153"/>
        <v>0</v>
      </c>
      <c r="T468" s="81">
        <f t="shared" si="153"/>
        <v>0</v>
      </c>
      <c r="U468" s="81">
        <f t="shared" si="153"/>
        <v>0</v>
      </c>
      <c r="V468" s="81">
        <f t="shared" si="153"/>
        <v>0</v>
      </c>
      <c r="W468" s="81">
        <f t="shared" si="153"/>
        <v>0</v>
      </c>
      <c r="X468" s="81">
        <f t="shared" si="153"/>
        <v>0</v>
      </c>
      <c r="Y468" s="81">
        <f t="shared" si="153"/>
        <v>0</v>
      </c>
      <c r="Z468" s="81">
        <f t="shared" si="153"/>
        <v>0</v>
      </c>
      <c r="AA468" s="81">
        <f t="shared" si="153"/>
        <v>0</v>
      </c>
      <c r="AB468" s="81">
        <f t="shared" si="153"/>
        <v>0</v>
      </c>
      <c r="AC468" s="81">
        <f t="shared" si="153"/>
        <v>0</v>
      </c>
      <c r="AD468" s="81">
        <f t="shared" si="153"/>
        <v>0</v>
      </c>
      <c r="AE468" s="81">
        <f t="shared" si="153"/>
        <v>0</v>
      </c>
      <c r="AF468" s="81">
        <f t="shared" si="153"/>
        <v>0</v>
      </c>
      <c r="AG468" s="81">
        <f t="shared" si="153"/>
        <v>0</v>
      </c>
      <c r="AH468" s="81">
        <f t="shared" si="153"/>
        <v>0</v>
      </c>
      <c r="AI468" s="81">
        <f t="shared" si="153"/>
        <v>0</v>
      </c>
      <c r="AJ468" s="81">
        <f t="shared" si="153"/>
        <v>0</v>
      </c>
      <c r="AK468" s="81">
        <f t="shared" si="153"/>
        <v>0</v>
      </c>
    </row>
    <row r="469" spans="1:37" ht="13.5" customHeight="1" hidden="1" thickBot="1">
      <c r="A469" s="514"/>
      <c r="B469" s="553"/>
      <c r="C469" s="523"/>
      <c r="D469" s="550"/>
      <c r="E469" s="476"/>
      <c r="F469" s="84">
        <v>0</v>
      </c>
      <c r="G469" s="85" t="s">
        <v>60</v>
      </c>
      <c r="H469" s="86">
        <f aca="true" t="shared" si="154" ref="H469:AK469">H463+H465+H467</f>
        <v>0</v>
      </c>
      <c r="I469" s="87">
        <f t="shared" si="154"/>
        <v>0</v>
      </c>
      <c r="J469" s="87">
        <f t="shared" si="154"/>
        <v>0</v>
      </c>
      <c r="K469" s="87">
        <f t="shared" si="154"/>
        <v>0</v>
      </c>
      <c r="L469" s="87">
        <f t="shared" si="154"/>
        <v>0</v>
      </c>
      <c r="M469" s="88">
        <f t="shared" si="154"/>
        <v>0</v>
      </c>
      <c r="N469" s="99">
        <f t="shared" si="154"/>
        <v>0</v>
      </c>
      <c r="O469" s="100">
        <f t="shared" si="154"/>
        <v>0</v>
      </c>
      <c r="P469" s="100">
        <f t="shared" si="154"/>
        <v>0</v>
      </c>
      <c r="Q469" s="100">
        <f t="shared" si="154"/>
        <v>0</v>
      </c>
      <c r="R469" s="100">
        <f t="shared" si="154"/>
        <v>0</v>
      </c>
      <c r="S469" s="100">
        <f t="shared" si="154"/>
        <v>0</v>
      </c>
      <c r="T469" s="100">
        <f t="shared" si="154"/>
        <v>0</v>
      </c>
      <c r="U469" s="100">
        <f t="shared" si="154"/>
        <v>0</v>
      </c>
      <c r="V469" s="100">
        <f t="shared" si="154"/>
        <v>0</v>
      </c>
      <c r="W469" s="100">
        <f t="shared" si="154"/>
        <v>0</v>
      </c>
      <c r="X469" s="100">
        <f t="shared" si="154"/>
        <v>0</v>
      </c>
      <c r="Y469" s="100">
        <f t="shared" si="154"/>
        <v>0</v>
      </c>
      <c r="Z469" s="100">
        <f t="shared" si="154"/>
        <v>0</v>
      </c>
      <c r="AA469" s="100">
        <f t="shared" si="154"/>
        <v>0</v>
      </c>
      <c r="AB469" s="100">
        <f t="shared" si="154"/>
        <v>0</v>
      </c>
      <c r="AC469" s="100">
        <f t="shared" si="154"/>
        <v>0</v>
      </c>
      <c r="AD469" s="100">
        <f t="shared" si="154"/>
        <v>0</v>
      </c>
      <c r="AE469" s="100">
        <f t="shared" si="154"/>
        <v>0</v>
      </c>
      <c r="AF469" s="100">
        <f t="shared" si="154"/>
        <v>0</v>
      </c>
      <c r="AG469" s="100">
        <f t="shared" si="154"/>
        <v>0</v>
      </c>
      <c r="AH469" s="100">
        <f t="shared" si="154"/>
        <v>0</v>
      </c>
      <c r="AI469" s="100">
        <f t="shared" si="154"/>
        <v>0</v>
      </c>
      <c r="AJ469" s="100">
        <f t="shared" si="154"/>
        <v>0</v>
      </c>
      <c r="AK469" s="100">
        <f t="shared" si="154"/>
        <v>0</v>
      </c>
    </row>
    <row r="470" spans="1:37" s="158" customFormat="1" ht="12.75" customHeight="1">
      <c r="A470" s="497">
        <v>41</v>
      </c>
      <c r="B470" s="518" t="s">
        <v>167</v>
      </c>
      <c r="C470" s="515">
        <v>85311</v>
      </c>
      <c r="D470" s="510" t="s">
        <v>89</v>
      </c>
      <c r="E470" s="495">
        <v>2011</v>
      </c>
      <c r="F470" s="51" t="s">
        <v>90</v>
      </c>
      <c r="G470" s="52" t="s">
        <v>91</v>
      </c>
      <c r="H470" s="53">
        <f>288000+108000</f>
        <v>396000</v>
      </c>
      <c r="I470" s="54">
        <v>108000</v>
      </c>
      <c r="J470" s="54">
        <v>54000</v>
      </c>
      <c r="K470" s="54">
        <v>54000</v>
      </c>
      <c r="L470" s="54">
        <f>H470+J470</f>
        <v>450000</v>
      </c>
      <c r="M470" s="33"/>
      <c r="N470" s="55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</row>
    <row r="471" spans="1:37" s="158" customFormat="1" ht="10.5" customHeight="1">
      <c r="A471" s="498"/>
      <c r="B471" s="519"/>
      <c r="C471" s="516"/>
      <c r="D471" s="511"/>
      <c r="E471" s="478"/>
      <c r="F471" s="472">
        <v>504000</v>
      </c>
      <c r="G471" s="34" t="s">
        <v>92</v>
      </c>
      <c r="H471" s="35"/>
      <c r="I471" s="36"/>
      <c r="J471" s="36"/>
      <c r="K471" s="36"/>
      <c r="L471" s="36"/>
      <c r="M471" s="37"/>
      <c r="N471" s="57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</row>
    <row r="472" spans="1:37" s="158" customFormat="1" ht="12.75">
      <c r="A472" s="498"/>
      <c r="B472" s="519"/>
      <c r="C472" s="516"/>
      <c r="D472" s="511"/>
      <c r="E472" s="478"/>
      <c r="F472" s="473"/>
      <c r="G472" s="34" t="s">
        <v>93</v>
      </c>
      <c r="H472" s="35"/>
      <c r="I472" s="36"/>
      <c r="J472" s="36"/>
      <c r="K472" s="36"/>
      <c r="L472" s="36"/>
      <c r="M472" s="37"/>
      <c r="N472" s="57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</row>
    <row r="473" spans="1:37" s="158" customFormat="1" ht="12.75">
      <c r="A473" s="498"/>
      <c r="B473" s="519"/>
      <c r="C473" s="516"/>
      <c r="D473" s="511"/>
      <c r="E473" s="496"/>
      <c r="F473" s="59" t="s">
        <v>94</v>
      </c>
      <c r="G473" s="34" t="s">
        <v>95</v>
      </c>
      <c r="H473" s="35"/>
      <c r="I473" s="36"/>
      <c r="J473" s="36"/>
      <c r="K473" s="36"/>
      <c r="L473" s="36"/>
      <c r="M473" s="37"/>
      <c r="N473" s="57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</row>
    <row r="474" spans="1:37" s="158" customFormat="1" ht="13.5" customHeight="1">
      <c r="A474" s="498"/>
      <c r="B474" s="519"/>
      <c r="C474" s="516"/>
      <c r="D474" s="511"/>
      <c r="E474" s="477">
        <v>2015</v>
      </c>
      <c r="F474" s="472">
        <v>0</v>
      </c>
      <c r="G474" s="34" t="s">
        <v>96</v>
      </c>
      <c r="H474" s="35"/>
      <c r="I474" s="36"/>
      <c r="J474" s="36"/>
      <c r="K474" s="36"/>
      <c r="L474" s="36"/>
      <c r="M474" s="37"/>
      <c r="N474" s="57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</row>
    <row r="475" spans="1:37" s="158" customFormat="1" ht="8.25" customHeight="1">
      <c r="A475" s="498"/>
      <c r="B475" s="519"/>
      <c r="C475" s="516"/>
      <c r="D475" s="511"/>
      <c r="E475" s="478"/>
      <c r="F475" s="473"/>
      <c r="G475" s="34" t="s">
        <v>97</v>
      </c>
      <c r="H475" s="35"/>
      <c r="I475" s="36"/>
      <c r="J475" s="36"/>
      <c r="K475" s="36"/>
      <c r="L475" s="36"/>
      <c r="M475" s="37"/>
      <c r="N475" s="57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</row>
    <row r="476" spans="1:37" s="158" customFormat="1" ht="12.75">
      <c r="A476" s="498"/>
      <c r="B476" s="519"/>
      <c r="C476" s="516"/>
      <c r="D476" s="511"/>
      <c r="E476" s="478"/>
      <c r="F476" s="59" t="s">
        <v>98</v>
      </c>
      <c r="G476" s="34" t="s">
        <v>16</v>
      </c>
      <c r="H476" s="40">
        <f aca="true" t="shared" si="155" ref="H476:K477">H470+H472+H474</f>
        <v>396000</v>
      </c>
      <c r="I476" s="41">
        <f t="shared" si="155"/>
        <v>108000</v>
      </c>
      <c r="J476" s="41">
        <f t="shared" si="155"/>
        <v>54000</v>
      </c>
      <c r="K476" s="41">
        <f t="shared" si="155"/>
        <v>54000</v>
      </c>
      <c r="L476" s="41">
        <f>H476+J476</f>
        <v>450000</v>
      </c>
      <c r="M476" s="42">
        <f>L476/F471</f>
        <v>0.8928571428571429</v>
      </c>
      <c r="N476" s="60">
        <f aca="true" t="shared" si="156" ref="N476:AK476">N470+N472+N474</f>
        <v>0</v>
      </c>
      <c r="O476" s="41">
        <f t="shared" si="156"/>
        <v>0</v>
      </c>
      <c r="P476" s="41">
        <f t="shared" si="156"/>
        <v>0</v>
      </c>
      <c r="Q476" s="41">
        <f t="shared" si="156"/>
        <v>0</v>
      </c>
      <c r="R476" s="41">
        <f t="shared" si="156"/>
        <v>0</v>
      </c>
      <c r="S476" s="41">
        <f t="shared" si="156"/>
        <v>0</v>
      </c>
      <c r="T476" s="41">
        <f t="shared" si="156"/>
        <v>0</v>
      </c>
      <c r="U476" s="41">
        <f t="shared" si="156"/>
        <v>0</v>
      </c>
      <c r="V476" s="41">
        <f t="shared" si="156"/>
        <v>0</v>
      </c>
      <c r="W476" s="41">
        <f t="shared" si="156"/>
        <v>0</v>
      </c>
      <c r="X476" s="41">
        <f t="shared" si="156"/>
        <v>0</v>
      </c>
      <c r="Y476" s="41">
        <f t="shared" si="156"/>
        <v>0</v>
      </c>
      <c r="Z476" s="41">
        <f t="shared" si="156"/>
        <v>0</v>
      </c>
      <c r="AA476" s="41">
        <f t="shared" si="156"/>
        <v>0</v>
      </c>
      <c r="AB476" s="41">
        <f t="shared" si="156"/>
        <v>0</v>
      </c>
      <c r="AC476" s="41">
        <f t="shared" si="156"/>
        <v>0</v>
      </c>
      <c r="AD476" s="41">
        <f t="shared" si="156"/>
        <v>0</v>
      </c>
      <c r="AE476" s="41">
        <f t="shared" si="156"/>
        <v>0</v>
      </c>
      <c r="AF476" s="41">
        <f t="shared" si="156"/>
        <v>0</v>
      </c>
      <c r="AG476" s="41">
        <f t="shared" si="156"/>
        <v>0</v>
      </c>
      <c r="AH476" s="41">
        <f t="shared" si="156"/>
        <v>0</v>
      </c>
      <c r="AI476" s="41">
        <f t="shared" si="156"/>
        <v>0</v>
      </c>
      <c r="AJ476" s="41">
        <f t="shared" si="156"/>
        <v>0</v>
      </c>
      <c r="AK476" s="41">
        <f t="shared" si="156"/>
        <v>0</v>
      </c>
    </row>
    <row r="477" spans="1:37" s="158" customFormat="1" ht="13.5" thickBot="1">
      <c r="A477" s="498"/>
      <c r="B477" s="520"/>
      <c r="C477" s="517"/>
      <c r="D477" s="512"/>
      <c r="E477" s="479"/>
      <c r="F477" s="61">
        <v>504000</v>
      </c>
      <c r="G477" s="46" t="s">
        <v>60</v>
      </c>
      <c r="H477" s="47">
        <f t="shared" si="155"/>
        <v>0</v>
      </c>
      <c r="I477" s="48">
        <f t="shared" si="155"/>
        <v>0</v>
      </c>
      <c r="J477" s="48">
        <f t="shared" si="155"/>
        <v>0</v>
      </c>
      <c r="K477" s="48">
        <f t="shared" si="155"/>
        <v>0</v>
      </c>
      <c r="L477" s="48">
        <f>H477+J477</f>
        <v>0</v>
      </c>
      <c r="M477" s="50">
        <f>M471+M473+M475</f>
        <v>0</v>
      </c>
      <c r="N477" s="62">
        <f aca="true" t="shared" si="157" ref="N477:AK477">N471+N473+N475</f>
        <v>0</v>
      </c>
      <c r="O477" s="48">
        <f t="shared" si="157"/>
        <v>0</v>
      </c>
      <c r="P477" s="48">
        <f t="shared" si="157"/>
        <v>0</v>
      </c>
      <c r="Q477" s="48">
        <f t="shared" si="157"/>
        <v>0</v>
      </c>
      <c r="R477" s="48">
        <f t="shared" si="157"/>
        <v>0</v>
      </c>
      <c r="S477" s="48">
        <f t="shared" si="157"/>
        <v>0</v>
      </c>
      <c r="T477" s="48">
        <f t="shared" si="157"/>
        <v>0</v>
      </c>
      <c r="U477" s="48">
        <f t="shared" si="157"/>
        <v>0</v>
      </c>
      <c r="V477" s="48">
        <f t="shared" si="157"/>
        <v>0</v>
      </c>
      <c r="W477" s="48">
        <f t="shared" si="157"/>
        <v>0</v>
      </c>
      <c r="X477" s="48">
        <f t="shared" si="157"/>
        <v>0</v>
      </c>
      <c r="Y477" s="48">
        <f t="shared" si="157"/>
        <v>0</v>
      </c>
      <c r="Z477" s="48">
        <f t="shared" si="157"/>
        <v>0</v>
      </c>
      <c r="AA477" s="48">
        <f t="shared" si="157"/>
        <v>0</v>
      </c>
      <c r="AB477" s="48">
        <f t="shared" si="157"/>
        <v>0</v>
      </c>
      <c r="AC477" s="48">
        <f t="shared" si="157"/>
        <v>0</v>
      </c>
      <c r="AD477" s="48">
        <f t="shared" si="157"/>
        <v>0</v>
      </c>
      <c r="AE477" s="48">
        <f t="shared" si="157"/>
        <v>0</v>
      </c>
      <c r="AF477" s="48">
        <f t="shared" si="157"/>
        <v>0</v>
      </c>
      <c r="AG477" s="48">
        <f t="shared" si="157"/>
        <v>0</v>
      </c>
      <c r="AH477" s="48">
        <f t="shared" si="157"/>
        <v>0</v>
      </c>
      <c r="AI477" s="48">
        <f t="shared" si="157"/>
        <v>0</v>
      </c>
      <c r="AJ477" s="48">
        <f t="shared" si="157"/>
        <v>0</v>
      </c>
      <c r="AK477" s="48">
        <f t="shared" si="157"/>
        <v>0</v>
      </c>
    </row>
    <row r="478" spans="1:37" s="158" customFormat="1" ht="12.75" customHeight="1">
      <c r="A478" s="497">
        <v>42</v>
      </c>
      <c r="B478" s="518" t="s">
        <v>168</v>
      </c>
      <c r="C478" s="515">
        <v>85311</v>
      </c>
      <c r="D478" s="510" t="s">
        <v>89</v>
      </c>
      <c r="E478" s="495">
        <v>2012</v>
      </c>
      <c r="F478" s="51" t="s">
        <v>90</v>
      </c>
      <c r="G478" s="52" t="s">
        <v>91</v>
      </c>
      <c r="H478" s="53">
        <f>237349+129200</f>
        <v>366549</v>
      </c>
      <c r="I478" s="54">
        <v>129200</v>
      </c>
      <c r="J478" s="54">
        <v>65600</v>
      </c>
      <c r="K478" s="54">
        <v>65600</v>
      </c>
      <c r="L478" s="54">
        <f>H478+J478</f>
        <v>432149</v>
      </c>
      <c r="M478" s="33"/>
      <c r="N478" s="55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</row>
    <row r="479" spans="1:37" s="158" customFormat="1" ht="10.5" customHeight="1">
      <c r="A479" s="498"/>
      <c r="B479" s="519"/>
      <c r="C479" s="516"/>
      <c r="D479" s="511"/>
      <c r="E479" s="478"/>
      <c r="F479" s="472">
        <v>624949</v>
      </c>
      <c r="G479" s="34" t="s">
        <v>92</v>
      </c>
      <c r="H479" s="35"/>
      <c r="I479" s="36"/>
      <c r="J479" s="36"/>
      <c r="K479" s="36"/>
      <c r="L479" s="36"/>
      <c r="M479" s="37"/>
      <c r="N479" s="57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</row>
    <row r="480" spans="1:37" s="158" customFormat="1" ht="12.75">
      <c r="A480" s="498"/>
      <c r="B480" s="519"/>
      <c r="C480" s="516"/>
      <c r="D480" s="511"/>
      <c r="E480" s="478"/>
      <c r="F480" s="473"/>
      <c r="G480" s="34" t="s">
        <v>93</v>
      </c>
      <c r="H480" s="35"/>
      <c r="I480" s="36"/>
      <c r="J480" s="36"/>
      <c r="K480" s="36"/>
      <c r="L480" s="36"/>
      <c r="M480" s="37"/>
      <c r="N480" s="57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</row>
    <row r="481" spans="1:37" s="158" customFormat="1" ht="12.75">
      <c r="A481" s="498"/>
      <c r="B481" s="519"/>
      <c r="C481" s="516"/>
      <c r="D481" s="511"/>
      <c r="E481" s="496"/>
      <c r="F481" s="59" t="s">
        <v>94</v>
      </c>
      <c r="G481" s="34" t="s">
        <v>95</v>
      </c>
      <c r="H481" s="35"/>
      <c r="I481" s="36"/>
      <c r="J481" s="36"/>
      <c r="K481" s="36"/>
      <c r="L481" s="36"/>
      <c r="M481" s="37"/>
      <c r="N481" s="57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</row>
    <row r="482" spans="1:37" s="158" customFormat="1" ht="12.75">
      <c r="A482" s="498"/>
      <c r="B482" s="519"/>
      <c r="C482" s="516"/>
      <c r="D482" s="511"/>
      <c r="E482" s="477">
        <v>2016</v>
      </c>
      <c r="F482" s="472">
        <v>0</v>
      </c>
      <c r="G482" s="34" t="s">
        <v>96</v>
      </c>
      <c r="H482" s="35"/>
      <c r="I482" s="36"/>
      <c r="J482" s="36"/>
      <c r="K482" s="36"/>
      <c r="L482" s="36"/>
      <c r="M482" s="37"/>
      <c r="N482" s="57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</row>
    <row r="483" spans="1:37" s="158" customFormat="1" ht="7.5" customHeight="1">
      <c r="A483" s="498"/>
      <c r="B483" s="519"/>
      <c r="C483" s="516"/>
      <c r="D483" s="511"/>
      <c r="E483" s="478"/>
      <c r="F483" s="473"/>
      <c r="G483" s="34" t="s">
        <v>97</v>
      </c>
      <c r="H483" s="35"/>
      <c r="I483" s="36"/>
      <c r="J483" s="36"/>
      <c r="K483" s="36"/>
      <c r="L483" s="36"/>
      <c r="M483" s="37"/>
      <c r="N483" s="57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</row>
    <row r="484" spans="1:37" s="158" customFormat="1" ht="12.75">
      <c r="A484" s="498"/>
      <c r="B484" s="519"/>
      <c r="C484" s="516"/>
      <c r="D484" s="511"/>
      <c r="E484" s="478"/>
      <c r="F484" s="59" t="s">
        <v>98</v>
      </c>
      <c r="G484" s="34" t="s">
        <v>16</v>
      </c>
      <c r="H484" s="40">
        <f aca="true" t="shared" si="158" ref="H484:K485">H478+H480+H482</f>
        <v>366549</v>
      </c>
      <c r="I484" s="41">
        <f t="shared" si="158"/>
        <v>129200</v>
      </c>
      <c r="J484" s="41">
        <f t="shared" si="158"/>
        <v>65600</v>
      </c>
      <c r="K484" s="41">
        <f t="shared" si="158"/>
        <v>65600</v>
      </c>
      <c r="L484" s="41">
        <f>H484+J484</f>
        <v>432149</v>
      </c>
      <c r="M484" s="42">
        <f>L484/F479</f>
        <v>0.6914948259777998</v>
      </c>
      <c r="N484" s="60">
        <f aca="true" t="shared" si="159" ref="N484:AK484">N478+N480+N482</f>
        <v>0</v>
      </c>
      <c r="O484" s="41">
        <f t="shared" si="159"/>
        <v>0</v>
      </c>
      <c r="P484" s="41">
        <f t="shared" si="159"/>
        <v>0</v>
      </c>
      <c r="Q484" s="41">
        <f t="shared" si="159"/>
        <v>0</v>
      </c>
      <c r="R484" s="41">
        <f t="shared" si="159"/>
        <v>0</v>
      </c>
      <c r="S484" s="41">
        <f t="shared" si="159"/>
        <v>0</v>
      </c>
      <c r="T484" s="41">
        <f t="shared" si="159"/>
        <v>0</v>
      </c>
      <c r="U484" s="41">
        <f t="shared" si="159"/>
        <v>0</v>
      </c>
      <c r="V484" s="41">
        <f t="shared" si="159"/>
        <v>0</v>
      </c>
      <c r="W484" s="41">
        <f t="shared" si="159"/>
        <v>0</v>
      </c>
      <c r="X484" s="41">
        <f t="shared" si="159"/>
        <v>0</v>
      </c>
      <c r="Y484" s="41">
        <f t="shared" si="159"/>
        <v>0</v>
      </c>
      <c r="Z484" s="41">
        <f t="shared" si="159"/>
        <v>0</v>
      </c>
      <c r="AA484" s="41">
        <f t="shared" si="159"/>
        <v>0</v>
      </c>
      <c r="AB484" s="41">
        <f t="shared" si="159"/>
        <v>0</v>
      </c>
      <c r="AC484" s="41">
        <f t="shared" si="159"/>
        <v>0</v>
      </c>
      <c r="AD484" s="41">
        <f t="shared" si="159"/>
        <v>0</v>
      </c>
      <c r="AE484" s="41">
        <f t="shared" si="159"/>
        <v>0</v>
      </c>
      <c r="AF484" s="41">
        <f t="shared" si="159"/>
        <v>0</v>
      </c>
      <c r="AG484" s="41">
        <f t="shared" si="159"/>
        <v>0</v>
      </c>
      <c r="AH484" s="41">
        <f t="shared" si="159"/>
        <v>0</v>
      </c>
      <c r="AI484" s="41">
        <f t="shared" si="159"/>
        <v>0</v>
      </c>
      <c r="AJ484" s="41">
        <f t="shared" si="159"/>
        <v>0</v>
      </c>
      <c r="AK484" s="41">
        <f t="shared" si="159"/>
        <v>0</v>
      </c>
    </row>
    <row r="485" spans="1:37" s="158" customFormat="1" ht="13.5" thickBot="1">
      <c r="A485" s="498"/>
      <c r="B485" s="520"/>
      <c r="C485" s="517"/>
      <c r="D485" s="512"/>
      <c r="E485" s="479"/>
      <c r="F485" s="61">
        <v>624949</v>
      </c>
      <c r="G485" s="46" t="s">
        <v>60</v>
      </c>
      <c r="H485" s="47">
        <f t="shared" si="158"/>
        <v>0</v>
      </c>
      <c r="I485" s="48">
        <f t="shared" si="158"/>
        <v>0</v>
      </c>
      <c r="J485" s="48">
        <f t="shared" si="158"/>
        <v>0</v>
      </c>
      <c r="K485" s="48">
        <f t="shared" si="158"/>
        <v>0</v>
      </c>
      <c r="L485" s="48">
        <f>H485+J485</f>
        <v>0</v>
      </c>
      <c r="M485" s="50">
        <f>M479+M481+M483</f>
        <v>0</v>
      </c>
      <c r="N485" s="62">
        <f aca="true" t="shared" si="160" ref="N485:AK485">N479+N481+N483</f>
        <v>0</v>
      </c>
      <c r="O485" s="48">
        <f t="shared" si="160"/>
        <v>0</v>
      </c>
      <c r="P485" s="48">
        <f t="shared" si="160"/>
        <v>0</v>
      </c>
      <c r="Q485" s="48">
        <f t="shared" si="160"/>
        <v>0</v>
      </c>
      <c r="R485" s="48">
        <f t="shared" si="160"/>
        <v>0</v>
      </c>
      <c r="S485" s="48">
        <f t="shared" si="160"/>
        <v>0</v>
      </c>
      <c r="T485" s="48">
        <f t="shared" si="160"/>
        <v>0</v>
      </c>
      <c r="U485" s="48">
        <f t="shared" si="160"/>
        <v>0</v>
      </c>
      <c r="V485" s="48">
        <f t="shared" si="160"/>
        <v>0</v>
      </c>
      <c r="W485" s="48">
        <f t="shared" si="160"/>
        <v>0</v>
      </c>
      <c r="X485" s="48">
        <f t="shared" si="160"/>
        <v>0</v>
      </c>
      <c r="Y485" s="48">
        <f t="shared" si="160"/>
        <v>0</v>
      </c>
      <c r="Z485" s="48">
        <f t="shared" si="160"/>
        <v>0</v>
      </c>
      <c r="AA485" s="48">
        <f t="shared" si="160"/>
        <v>0</v>
      </c>
      <c r="AB485" s="48">
        <f t="shared" si="160"/>
        <v>0</v>
      </c>
      <c r="AC485" s="48">
        <f t="shared" si="160"/>
        <v>0</v>
      </c>
      <c r="AD485" s="48">
        <f t="shared" si="160"/>
        <v>0</v>
      </c>
      <c r="AE485" s="48">
        <f t="shared" si="160"/>
        <v>0</v>
      </c>
      <c r="AF485" s="48">
        <f t="shared" si="160"/>
        <v>0</v>
      </c>
      <c r="AG485" s="48">
        <f t="shared" si="160"/>
        <v>0</v>
      </c>
      <c r="AH485" s="48">
        <f t="shared" si="160"/>
        <v>0</v>
      </c>
      <c r="AI485" s="48">
        <f t="shared" si="160"/>
        <v>0</v>
      </c>
      <c r="AJ485" s="48">
        <f t="shared" si="160"/>
        <v>0</v>
      </c>
      <c r="AK485" s="48">
        <f t="shared" si="160"/>
        <v>0</v>
      </c>
    </row>
    <row r="486" spans="1:37" s="110" customFormat="1" ht="12.75" customHeight="1">
      <c r="A486" s="497">
        <v>43</v>
      </c>
      <c r="B486" s="499" t="s">
        <v>169</v>
      </c>
      <c r="C486" s="524">
        <v>85395</v>
      </c>
      <c r="D486" s="502" t="s">
        <v>135</v>
      </c>
      <c r="E486" s="480">
        <v>2012</v>
      </c>
      <c r="F486" s="51" t="s">
        <v>90</v>
      </c>
      <c r="G486" s="128" t="s">
        <v>91</v>
      </c>
      <c r="H486" s="129">
        <f>46300+23100</f>
        <v>69400</v>
      </c>
      <c r="I486" s="130">
        <v>11550</v>
      </c>
      <c r="J486" s="130">
        <v>11550</v>
      </c>
      <c r="K486" s="130">
        <v>11550</v>
      </c>
      <c r="L486" s="130">
        <f>H486+J486</f>
        <v>80950</v>
      </c>
      <c r="M486" s="131">
        <v>0</v>
      </c>
      <c r="N486" s="13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</row>
    <row r="487" spans="1:37" s="110" customFormat="1" ht="12.75">
      <c r="A487" s="498"/>
      <c r="B487" s="500"/>
      <c r="C487" s="525"/>
      <c r="D487" s="503"/>
      <c r="E487" s="481"/>
      <c r="F487" s="472">
        <v>80950</v>
      </c>
      <c r="G487" s="134" t="s">
        <v>92</v>
      </c>
      <c r="H487" s="135"/>
      <c r="I487" s="136"/>
      <c r="J487" s="136"/>
      <c r="K487" s="136"/>
      <c r="L487" s="136"/>
      <c r="M487" s="137"/>
      <c r="N487" s="138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39"/>
      <c r="AH487" s="139"/>
      <c r="AI487" s="139"/>
      <c r="AJ487" s="139"/>
      <c r="AK487" s="139"/>
    </row>
    <row r="488" spans="1:37" s="110" customFormat="1" ht="12.75">
      <c r="A488" s="498"/>
      <c r="B488" s="500"/>
      <c r="C488" s="525"/>
      <c r="D488" s="503"/>
      <c r="E488" s="481"/>
      <c r="F488" s="473"/>
      <c r="G488" s="134" t="s">
        <v>93</v>
      </c>
      <c r="H488" s="135"/>
      <c r="I488" s="136"/>
      <c r="J488" s="136"/>
      <c r="K488" s="136"/>
      <c r="L488" s="136"/>
      <c r="M488" s="137"/>
      <c r="N488" s="138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</row>
    <row r="489" spans="1:37" s="110" customFormat="1" ht="12.75">
      <c r="A489" s="498"/>
      <c r="B489" s="500"/>
      <c r="C489" s="525"/>
      <c r="D489" s="503"/>
      <c r="E489" s="482"/>
      <c r="F489" s="59" t="s">
        <v>94</v>
      </c>
      <c r="G489" s="134" t="s">
        <v>95</v>
      </c>
      <c r="H489" s="135"/>
      <c r="I489" s="136"/>
      <c r="J489" s="136"/>
      <c r="K489" s="136"/>
      <c r="L489" s="136"/>
      <c r="M489" s="137"/>
      <c r="N489" s="138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</row>
    <row r="490" spans="1:37" s="110" customFormat="1" ht="12.75">
      <c r="A490" s="498"/>
      <c r="B490" s="500"/>
      <c r="C490" s="525"/>
      <c r="D490" s="503"/>
      <c r="E490" s="483">
        <v>2015</v>
      </c>
      <c r="F490" s="472">
        <v>0</v>
      </c>
      <c r="G490" s="134" t="s">
        <v>96</v>
      </c>
      <c r="H490" s="135"/>
      <c r="I490" s="136"/>
      <c r="J490" s="136"/>
      <c r="K490" s="136"/>
      <c r="L490" s="136"/>
      <c r="M490" s="137"/>
      <c r="N490" s="138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</row>
    <row r="491" spans="1:37" s="110" customFormat="1" ht="11.25" customHeight="1">
      <c r="A491" s="498"/>
      <c r="B491" s="500"/>
      <c r="C491" s="525"/>
      <c r="D491" s="503"/>
      <c r="E491" s="481"/>
      <c r="F491" s="473"/>
      <c r="G491" s="134" t="s">
        <v>97</v>
      </c>
      <c r="H491" s="135"/>
      <c r="I491" s="136"/>
      <c r="J491" s="136"/>
      <c r="K491" s="136"/>
      <c r="L491" s="136"/>
      <c r="M491" s="137"/>
      <c r="N491" s="138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</row>
    <row r="492" spans="1:37" s="110" customFormat="1" ht="12.75">
      <c r="A492" s="498"/>
      <c r="B492" s="500"/>
      <c r="C492" s="525"/>
      <c r="D492" s="503"/>
      <c r="E492" s="481"/>
      <c r="F492" s="59" t="s">
        <v>98</v>
      </c>
      <c r="G492" s="134" t="s">
        <v>16</v>
      </c>
      <c r="H492" s="140">
        <f aca="true" t="shared" si="161" ref="H492:K493">H486+H488+H490</f>
        <v>69400</v>
      </c>
      <c r="I492" s="141">
        <f t="shared" si="161"/>
        <v>11550</v>
      </c>
      <c r="J492" s="141">
        <f t="shared" si="161"/>
        <v>11550</v>
      </c>
      <c r="K492" s="141">
        <f t="shared" si="161"/>
        <v>11550</v>
      </c>
      <c r="L492" s="141">
        <f>H492+J492</f>
        <v>80950</v>
      </c>
      <c r="M492" s="42">
        <f>L492/F487</f>
        <v>1</v>
      </c>
      <c r="N492" s="142">
        <f aca="true" t="shared" si="162" ref="N492:AK492">N486+N488+N490</f>
        <v>0</v>
      </c>
      <c r="O492" s="141">
        <f t="shared" si="162"/>
        <v>0</v>
      </c>
      <c r="P492" s="141">
        <f t="shared" si="162"/>
        <v>0</v>
      </c>
      <c r="Q492" s="141">
        <f t="shared" si="162"/>
        <v>0</v>
      </c>
      <c r="R492" s="141">
        <f t="shared" si="162"/>
        <v>0</v>
      </c>
      <c r="S492" s="141">
        <f t="shared" si="162"/>
        <v>0</v>
      </c>
      <c r="T492" s="141">
        <f t="shared" si="162"/>
        <v>0</v>
      </c>
      <c r="U492" s="141">
        <f t="shared" si="162"/>
        <v>0</v>
      </c>
      <c r="V492" s="141">
        <f t="shared" si="162"/>
        <v>0</v>
      </c>
      <c r="W492" s="141">
        <f t="shared" si="162"/>
        <v>0</v>
      </c>
      <c r="X492" s="141">
        <f t="shared" si="162"/>
        <v>0</v>
      </c>
      <c r="Y492" s="141">
        <f t="shared" si="162"/>
        <v>0</v>
      </c>
      <c r="Z492" s="141">
        <f t="shared" si="162"/>
        <v>0</v>
      </c>
      <c r="AA492" s="141">
        <f t="shared" si="162"/>
        <v>0</v>
      </c>
      <c r="AB492" s="141">
        <f t="shared" si="162"/>
        <v>0</v>
      </c>
      <c r="AC492" s="141">
        <f t="shared" si="162"/>
        <v>0</v>
      </c>
      <c r="AD492" s="141">
        <f t="shared" si="162"/>
        <v>0</v>
      </c>
      <c r="AE492" s="141">
        <f t="shared" si="162"/>
        <v>0</v>
      </c>
      <c r="AF492" s="141">
        <f t="shared" si="162"/>
        <v>0</v>
      </c>
      <c r="AG492" s="141">
        <f t="shared" si="162"/>
        <v>0</v>
      </c>
      <c r="AH492" s="141">
        <f t="shared" si="162"/>
        <v>0</v>
      </c>
      <c r="AI492" s="141">
        <f t="shared" si="162"/>
        <v>0</v>
      </c>
      <c r="AJ492" s="141">
        <f t="shared" si="162"/>
        <v>0</v>
      </c>
      <c r="AK492" s="141">
        <f t="shared" si="162"/>
        <v>0</v>
      </c>
    </row>
    <row r="493" spans="1:37" s="110" customFormat="1" ht="13.5" thickBot="1">
      <c r="A493" s="498"/>
      <c r="B493" s="501"/>
      <c r="C493" s="526"/>
      <c r="D493" s="504"/>
      <c r="E493" s="484"/>
      <c r="F493" s="61">
        <v>80950</v>
      </c>
      <c r="G493" s="143" t="s">
        <v>60</v>
      </c>
      <c r="H493" s="144">
        <f t="shared" si="161"/>
        <v>0</v>
      </c>
      <c r="I493" s="145">
        <f t="shared" si="161"/>
        <v>0</v>
      </c>
      <c r="J493" s="145">
        <f t="shared" si="161"/>
        <v>0</v>
      </c>
      <c r="K493" s="145">
        <f t="shared" si="161"/>
        <v>0</v>
      </c>
      <c r="L493" s="145">
        <f>H493+J493</f>
        <v>0</v>
      </c>
      <c r="M493" s="146">
        <f>M487+M489+M491</f>
        <v>0</v>
      </c>
      <c r="N493" s="147">
        <f aca="true" t="shared" si="163" ref="N493:AK493">N487+N489+N491</f>
        <v>0</v>
      </c>
      <c r="O493" s="145">
        <f t="shared" si="163"/>
        <v>0</v>
      </c>
      <c r="P493" s="145">
        <f t="shared" si="163"/>
        <v>0</v>
      </c>
      <c r="Q493" s="145">
        <f t="shared" si="163"/>
        <v>0</v>
      </c>
      <c r="R493" s="145">
        <f t="shared" si="163"/>
        <v>0</v>
      </c>
      <c r="S493" s="145">
        <f t="shared" si="163"/>
        <v>0</v>
      </c>
      <c r="T493" s="145">
        <f t="shared" si="163"/>
        <v>0</v>
      </c>
      <c r="U493" s="145">
        <f t="shared" si="163"/>
        <v>0</v>
      </c>
      <c r="V493" s="145">
        <f t="shared" si="163"/>
        <v>0</v>
      </c>
      <c r="W493" s="145">
        <f t="shared" si="163"/>
        <v>0</v>
      </c>
      <c r="X493" s="145">
        <f t="shared" si="163"/>
        <v>0</v>
      </c>
      <c r="Y493" s="145">
        <f t="shared" si="163"/>
        <v>0</v>
      </c>
      <c r="Z493" s="145">
        <f t="shared" si="163"/>
        <v>0</v>
      </c>
      <c r="AA493" s="145">
        <f t="shared" si="163"/>
        <v>0</v>
      </c>
      <c r="AB493" s="145">
        <f t="shared" si="163"/>
        <v>0</v>
      </c>
      <c r="AC493" s="145">
        <f t="shared" si="163"/>
        <v>0</v>
      </c>
      <c r="AD493" s="145">
        <f t="shared" si="163"/>
        <v>0</v>
      </c>
      <c r="AE493" s="145">
        <f t="shared" si="163"/>
        <v>0</v>
      </c>
      <c r="AF493" s="145">
        <f t="shared" si="163"/>
        <v>0</v>
      </c>
      <c r="AG493" s="145">
        <f t="shared" si="163"/>
        <v>0</v>
      </c>
      <c r="AH493" s="145">
        <f t="shared" si="163"/>
        <v>0</v>
      </c>
      <c r="AI493" s="145">
        <f t="shared" si="163"/>
        <v>0</v>
      </c>
      <c r="AJ493" s="145">
        <f t="shared" si="163"/>
        <v>0</v>
      </c>
      <c r="AK493" s="145">
        <f t="shared" si="163"/>
        <v>0</v>
      </c>
    </row>
    <row r="494" spans="1:37" s="110" customFormat="1" ht="12.75" customHeight="1">
      <c r="A494" s="497">
        <v>44</v>
      </c>
      <c r="B494" s="499" t="s">
        <v>170</v>
      </c>
      <c r="C494" s="524">
        <v>85395</v>
      </c>
      <c r="D494" s="502" t="s">
        <v>171</v>
      </c>
      <c r="E494" s="480">
        <v>2013</v>
      </c>
      <c r="F494" s="51" t="s">
        <v>90</v>
      </c>
      <c r="G494" s="128" t="s">
        <v>91</v>
      </c>
      <c r="H494" s="129">
        <f>73740+36870</f>
        <v>110610</v>
      </c>
      <c r="I494" s="130">
        <v>36870</v>
      </c>
      <c r="J494" s="130">
        <v>18435</v>
      </c>
      <c r="K494" s="130">
        <f>I494</f>
        <v>36870</v>
      </c>
      <c r="L494" s="130">
        <f>H494+J494</f>
        <v>129045</v>
      </c>
      <c r="M494" s="131">
        <v>0</v>
      </c>
      <c r="N494" s="132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</row>
    <row r="495" spans="1:37" s="110" customFormat="1" ht="10.5" customHeight="1">
      <c r="A495" s="498"/>
      <c r="B495" s="500"/>
      <c r="C495" s="525"/>
      <c r="D495" s="503"/>
      <c r="E495" s="481"/>
      <c r="F495" s="472">
        <v>147480</v>
      </c>
      <c r="G495" s="134" t="s">
        <v>92</v>
      </c>
      <c r="H495" s="135"/>
      <c r="I495" s="136"/>
      <c r="J495" s="136"/>
      <c r="K495" s="136"/>
      <c r="L495" s="136"/>
      <c r="M495" s="137"/>
      <c r="N495" s="138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</row>
    <row r="496" spans="1:37" s="110" customFormat="1" ht="11.25" customHeight="1">
      <c r="A496" s="498"/>
      <c r="B496" s="500"/>
      <c r="C496" s="525"/>
      <c r="D496" s="503"/>
      <c r="E496" s="481"/>
      <c r="F496" s="473"/>
      <c r="G496" s="134" t="s">
        <v>93</v>
      </c>
      <c r="H496" s="135"/>
      <c r="I496" s="136"/>
      <c r="J496" s="136"/>
      <c r="K496" s="136"/>
      <c r="L496" s="136"/>
      <c r="M496" s="137"/>
      <c r="N496" s="138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39"/>
      <c r="AH496" s="139"/>
      <c r="AI496" s="139"/>
      <c r="AJ496" s="139"/>
      <c r="AK496" s="139"/>
    </row>
    <row r="497" spans="1:37" s="110" customFormat="1" ht="12.75">
      <c r="A497" s="498"/>
      <c r="B497" s="500"/>
      <c r="C497" s="525"/>
      <c r="D497" s="503"/>
      <c r="E497" s="482"/>
      <c r="F497" s="59" t="s">
        <v>94</v>
      </c>
      <c r="G497" s="134" t="s">
        <v>95</v>
      </c>
      <c r="H497" s="135"/>
      <c r="I497" s="136"/>
      <c r="J497" s="136"/>
      <c r="K497" s="136"/>
      <c r="L497" s="136"/>
      <c r="M497" s="137"/>
      <c r="N497" s="138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</row>
    <row r="498" spans="1:37" s="110" customFormat="1" ht="12.75">
      <c r="A498" s="498"/>
      <c r="B498" s="500"/>
      <c r="C498" s="525"/>
      <c r="D498" s="503"/>
      <c r="E498" s="483">
        <v>2015</v>
      </c>
      <c r="F498" s="472">
        <v>0</v>
      </c>
      <c r="G498" s="134" t="s">
        <v>96</v>
      </c>
      <c r="H498" s="135"/>
      <c r="I498" s="136"/>
      <c r="J498" s="136"/>
      <c r="K498" s="136"/>
      <c r="L498" s="136"/>
      <c r="M498" s="137"/>
      <c r="N498" s="138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</row>
    <row r="499" spans="1:37" s="110" customFormat="1" ht="12.75">
      <c r="A499" s="498"/>
      <c r="B499" s="500"/>
      <c r="C499" s="525"/>
      <c r="D499" s="503"/>
      <c r="E499" s="481"/>
      <c r="F499" s="473"/>
      <c r="G499" s="134" t="s">
        <v>97</v>
      </c>
      <c r="H499" s="135"/>
      <c r="I499" s="136"/>
      <c r="J499" s="136"/>
      <c r="K499" s="136"/>
      <c r="L499" s="136"/>
      <c r="M499" s="137"/>
      <c r="N499" s="138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</row>
    <row r="500" spans="1:37" s="110" customFormat="1" ht="10.5" customHeight="1">
      <c r="A500" s="498"/>
      <c r="B500" s="500"/>
      <c r="C500" s="525"/>
      <c r="D500" s="503"/>
      <c r="E500" s="481"/>
      <c r="F500" s="59" t="s">
        <v>98</v>
      </c>
      <c r="G500" s="134" t="s">
        <v>16</v>
      </c>
      <c r="H500" s="140">
        <f aca="true" t="shared" si="164" ref="H500:K501">H494+H496+H498</f>
        <v>110610</v>
      </c>
      <c r="I500" s="141">
        <f t="shared" si="164"/>
        <v>36870</v>
      </c>
      <c r="J500" s="141">
        <f t="shared" si="164"/>
        <v>18435</v>
      </c>
      <c r="K500" s="141">
        <f t="shared" si="164"/>
        <v>36870</v>
      </c>
      <c r="L500" s="141">
        <f>H500+J500</f>
        <v>129045</v>
      </c>
      <c r="M500" s="42">
        <f>L500/F495</f>
        <v>0.875</v>
      </c>
      <c r="N500" s="142">
        <f aca="true" t="shared" si="165" ref="N500:AK500">N494+N496+N498</f>
        <v>0</v>
      </c>
      <c r="O500" s="141">
        <f t="shared" si="165"/>
        <v>0</v>
      </c>
      <c r="P500" s="141">
        <f t="shared" si="165"/>
        <v>0</v>
      </c>
      <c r="Q500" s="141">
        <f t="shared" si="165"/>
        <v>0</v>
      </c>
      <c r="R500" s="141">
        <f t="shared" si="165"/>
        <v>0</v>
      </c>
      <c r="S500" s="141">
        <f t="shared" si="165"/>
        <v>0</v>
      </c>
      <c r="T500" s="141">
        <f t="shared" si="165"/>
        <v>0</v>
      </c>
      <c r="U500" s="141">
        <f t="shared" si="165"/>
        <v>0</v>
      </c>
      <c r="V500" s="141">
        <f t="shared" si="165"/>
        <v>0</v>
      </c>
      <c r="W500" s="141">
        <f t="shared" si="165"/>
        <v>0</v>
      </c>
      <c r="X500" s="141">
        <f t="shared" si="165"/>
        <v>0</v>
      </c>
      <c r="Y500" s="141">
        <f t="shared" si="165"/>
        <v>0</v>
      </c>
      <c r="Z500" s="141">
        <f t="shared" si="165"/>
        <v>0</v>
      </c>
      <c r="AA500" s="141">
        <f t="shared" si="165"/>
        <v>0</v>
      </c>
      <c r="AB500" s="141">
        <f t="shared" si="165"/>
        <v>0</v>
      </c>
      <c r="AC500" s="141">
        <f t="shared" si="165"/>
        <v>0</v>
      </c>
      <c r="AD500" s="141">
        <f t="shared" si="165"/>
        <v>0</v>
      </c>
      <c r="AE500" s="141">
        <f t="shared" si="165"/>
        <v>0</v>
      </c>
      <c r="AF500" s="141">
        <f t="shared" si="165"/>
        <v>0</v>
      </c>
      <c r="AG500" s="141">
        <f t="shared" si="165"/>
        <v>0</v>
      </c>
      <c r="AH500" s="141">
        <f t="shared" si="165"/>
        <v>0</v>
      </c>
      <c r="AI500" s="141">
        <f t="shared" si="165"/>
        <v>0</v>
      </c>
      <c r="AJ500" s="141">
        <f t="shared" si="165"/>
        <v>0</v>
      </c>
      <c r="AK500" s="141">
        <f t="shared" si="165"/>
        <v>0</v>
      </c>
    </row>
    <row r="501" spans="1:37" s="110" customFormat="1" ht="13.5" thickBot="1">
      <c r="A501" s="498"/>
      <c r="B501" s="501"/>
      <c r="C501" s="526"/>
      <c r="D501" s="504"/>
      <c r="E501" s="484"/>
      <c r="F501" s="61">
        <v>147480</v>
      </c>
      <c r="G501" s="143" t="s">
        <v>60</v>
      </c>
      <c r="H501" s="144">
        <f t="shared" si="164"/>
        <v>0</v>
      </c>
      <c r="I501" s="145">
        <f t="shared" si="164"/>
        <v>0</v>
      </c>
      <c r="J501" s="145">
        <f t="shared" si="164"/>
        <v>0</v>
      </c>
      <c r="K501" s="145">
        <f t="shared" si="164"/>
        <v>0</v>
      </c>
      <c r="L501" s="145">
        <f>H501+J501</f>
        <v>0</v>
      </c>
      <c r="M501" s="146">
        <f>M495+M497+M499</f>
        <v>0</v>
      </c>
      <c r="N501" s="147">
        <f aca="true" t="shared" si="166" ref="N501:AK501">N495+N497+N499</f>
        <v>0</v>
      </c>
      <c r="O501" s="145">
        <f t="shared" si="166"/>
        <v>0</v>
      </c>
      <c r="P501" s="145">
        <f t="shared" si="166"/>
        <v>0</v>
      </c>
      <c r="Q501" s="145">
        <f t="shared" si="166"/>
        <v>0</v>
      </c>
      <c r="R501" s="145">
        <f t="shared" si="166"/>
        <v>0</v>
      </c>
      <c r="S501" s="145">
        <f t="shared" si="166"/>
        <v>0</v>
      </c>
      <c r="T501" s="145">
        <f t="shared" si="166"/>
        <v>0</v>
      </c>
      <c r="U501" s="145">
        <f t="shared" si="166"/>
        <v>0</v>
      </c>
      <c r="V501" s="145">
        <f t="shared" si="166"/>
        <v>0</v>
      </c>
      <c r="W501" s="145">
        <f t="shared" si="166"/>
        <v>0</v>
      </c>
      <c r="X501" s="145">
        <f t="shared" si="166"/>
        <v>0</v>
      </c>
      <c r="Y501" s="145">
        <f t="shared" si="166"/>
        <v>0</v>
      </c>
      <c r="Z501" s="145">
        <f t="shared" si="166"/>
        <v>0</v>
      </c>
      <c r="AA501" s="145">
        <f t="shared" si="166"/>
        <v>0</v>
      </c>
      <c r="AB501" s="145">
        <f t="shared" si="166"/>
        <v>0</v>
      </c>
      <c r="AC501" s="145">
        <f t="shared" si="166"/>
        <v>0</v>
      </c>
      <c r="AD501" s="145">
        <f t="shared" si="166"/>
        <v>0</v>
      </c>
      <c r="AE501" s="145">
        <f t="shared" si="166"/>
        <v>0</v>
      </c>
      <c r="AF501" s="145">
        <f t="shared" si="166"/>
        <v>0</v>
      </c>
      <c r="AG501" s="145">
        <f t="shared" si="166"/>
        <v>0</v>
      </c>
      <c r="AH501" s="145">
        <f t="shared" si="166"/>
        <v>0</v>
      </c>
      <c r="AI501" s="145">
        <f t="shared" si="166"/>
        <v>0</v>
      </c>
      <c r="AJ501" s="145">
        <f t="shared" si="166"/>
        <v>0</v>
      </c>
      <c r="AK501" s="145">
        <f t="shared" si="166"/>
        <v>0</v>
      </c>
    </row>
    <row r="502" spans="1:37" s="110" customFormat="1" ht="12.75" customHeight="1">
      <c r="A502" s="497">
        <v>45</v>
      </c>
      <c r="B502" s="536" t="s">
        <v>172</v>
      </c>
      <c r="C502" s="524">
        <v>85395</v>
      </c>
      <c r="D502" s="502" t="s">
        <v>171</v>
      </c>
      <c r="E502" s="480">
        <v>2014</v>
      </c>
      <c r="F502" s="51" t="s">
        <v>90</v>
      </c>
      <c r="G502" s="128" t="s">
        <v>91</v>
      </c>
      <c r="H502" s="129">
        <f>62790</f>
        <v>62790</v>
      </c>
      <c r="I502" s="130">
        <v>62790</v>
      </c>
      <c r="J502" s="130">
        <f>31395</f>
        <v>31395</v>
      </c>
      <c r="K502" s="130">
        <f>I502</f>
        <v>62790</v>
      </c>
      <c r="L502" s="130">
        <f>H502+J502</f>
        <v>94185</v>
      </c>
      <c r="M502" s="131">
        <v>0</v>
      </c>
      <c r="N502" s="132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</row>
    <row r="503" spans="1:37" s="110" customFormat="1" ht="10.5" customHeight="1">
      <c r="A503" s="498"/>
      <c r="B503" s="537"/>
      <c r="C503" s="525"/>
      <c r="D503" s="503"/>
      <c r="E503" s="481"/>
      <c r="F503" s="472">
        <v>141278</v>
      </c>
      <c r="G503" s="134" t="s">
        <v>92</v>
      </c>
      <c r="H503" s="135"/>
      <c r="I503" s="136"/>
      <c r="J503" s="136"/>
      <c r="K503" s="136"/>
      <c r="L503" s="136"/>
      <c r="M503" s="137"/>
      <c r="N503" s="138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39"/>
      <c r="AH503" s="139"/>
      <c r="AI503" s="139"/>
      <c r="AJ503" s="139"/>
      <c r="AK503" s="139"/>
    </row>
    <row r="504" spans="1:37" s="110" customFormat="1" ht="11.25" customHeight="1">
      <c r="A504" s="498"/>
      <c r="B504" s="537"/>
      <c r="C504" s="525"/>
      <c r="D504" s="503"/>
      <c r="E504" s="481"/>
      <c r="F504" s="473"/>
      <c r="G504" s="134" t="s">
        <v>93</v>
      </c>
      <c r="H504" s="135"/>
      <c r="I504" s="136"/>
      <c r="J504" s="136"/>
      <c r="K504" s="136"/>
      <c r="L504" s="136"/>
      <c r="M504" s="137"/>
      <c r="N504" s="138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39"/>
      <c r="AH504" s="139"/>
      <c r="AI504" s="139"/>
      <c r="AJ504" s="139"/>
      <c r="AK504" s="139"/>
    </row>
    <row r="505" spans="1:37" s="110" customFormat="1" ht="12.75">
      <c r="A505" s="498"/>
      <c r="B505" s="537"/>
      <c r="C505" s="525"/>
      <c r="D505" s="503"/>
      <c r="E505" s="482"/>
      <c r="F505" s="59" t="s">
        <v>94</v>
      </c>
      <c r="G505" s="134" t="s">
        <v>95</v>
      </c>
      <c r="H505" s="135"/>
      <c r="I505" s="136"/>
      <c r="J505" s="136"/>
      <c r="K505" s="136"/>
      <c r="L505" s="136"/>
      <c r="M505" s="137"/>
      <c r="N505" s="138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39"/>
    </row>
    <row r="506" spans="1:37" s="110" customFormat="1" ht="12.75">
      <c r="A506" s="498"/>
      <c r="B506" s="537"/>
      <c r="C506" s="525"/>
      <c r="D506" s="503"/>
      <c r="E506" s="483">
        <v>2016</v>
      </c>
      <c r="F506" s="472">
        <v>0</v>
      </c>
      <c r="G506" s="134" t="s">
        <v>96</v>
      </c>
      <c r="H506" s="135"/>
      <c r="I506" s="136"/>
      <c r="J506" s="136"/>
      <c r="K506" s="136"/>
      <c r="L506" s="136"/>
      <c r="M506" s="137"/>
      <c r="N506" s="138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  <c r="AD506" s="139"/>
      <c r="AE506" s="139"/>
      <c r="AF506" s="139"/>
      <c r="AG506" s="139"/>
      <c r="AH506" s="139"/>
      <c r="AI506" s="139"/>
      <c r="AJ506" s="139"/>
      <c r="AK506" s="139"/>
    </row>
    <row r="507" spans="1:37" s="110" customFormat="1" ht="12.75">
      <c r="A507" s="498"/>
      <c r="B507" s="537"/>
      <c r="C507" s="525"/>
      <c r="D507" s="503"/>
      <c r="E507" s="481"/>
      <c r="F507" s="473"/>
      <c r="G507" s="134" t="s">
        <v>97</v>
      </c>
      <c r="H507" s="135"/>
      <c r="I507" s="136"/>
      <c r="J507" s="136"/>
      <c r="K507" s="136"/>
      <c r="L507" s="136"/>
      <c r="M507" s="137"/>
      <c r="N507" s="138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  <c r="AJ507" s="139"/>
      <c r="AK507" s="139"/>
    </row>
    <row r="508" spans="1:37" s="110" customFormat="1" ht="10.5" customHeight="1">
      <c r="A508" s="498"/>
      <c r="B508" s="537"/>
      <c r="C508" s="525"/>
      <c r="D508" s="503"/>
      <c r="E508" s="481"/>
      <c r="F508" s="59" t="s">
        <v>98</v>
      </c>
      <c r="G508" s="134" t="s">
        <v>16</v>
      </c>
      <c r="H508" s="140">
        <f aca="true" t="shared" si="167" ref="H508:K509">H502+H504+H506</f>
        <v>62790</v>
      </c>
      <c r="I508" s="141">
        <f t="shared" si="167"/>
        <v>62790</v>
      </c>
      <c r="J508" s="141">
        <f t="shared" si="167"/>
        <v>31395</v>
      </c>
      <c r="K508" s="141">
        <f t="shared" si="167"/>
        <v>62790</v>
      </c>
      <c r="L508" s="141">
        <f>H508+J508</f>
        <v>94185</v>
      </c>
      <c r="M508" s="42">
        <f>L508/F503</f>
        <v>0.6666643072523677</v>
      </c>
      <c r="N508" s="142">
        <f aca="true" t="shared" si="168" ref="N508:AK508">N502+N504+N506</f>
        <v>0</v>
      </c>
      <c r="O508" s="141">
        <f t="shared" si="168"/>
        <v>0</v>
      </c>
      <c r="P508" s="141">
        <f t="shared" si="168"/>
        <v>0</v>
      </c>
      <c r="Q508" s="141">
        <f t="shared" si="168"/>
        <v>0</v>
      </c>
      <c r="R508" s="141">
        <f t="shared" si="168"/>
        <v>0</v>
      </c>
      <c r="S508" s="141">
        <f t="shared" si="168"/>
        <v>0</v>
      </c>
      <c r="T508" s="141">
        <f t="shared" si="168"/>
        <v>0</v>
      </c>
      <c r="U508" s="141">
        <f t="shared" si="168"/>
        <v>0</v>
      </c>
      <c r="V508" s="141">
        <f t="shared" si="168"/>
        <v>0</v>
      </c>
      <c r="W508" s="141">
        <f t="shared" si="168"/>
        <v>0</v>
      </c>
      <c r="X508" s="141">
        <f t="shared" si="168"/>
        <v>0</v>
      </c>
      <c r="Y508" s="141">
        <f t="shared" si="168"/>
        <v>0</v>
      </c>
      <c r="Z508" s="141">
        <f t="shared" si="168"/>
        <v>0</v>
      </c>
      <c r="AA508" s="141">
        <f t="shared" si="168"/>
        <v>0</v>
      </c>
      <c r="AB508" s="141">
        <f t="shared" si="168"/>
        <v>0</v>
      </c>
      <c r="AC508" s="141">
        <f t="shared" si="168"/>
        <v>0</v>
      </c>
      <c r="AD508" s="141">
        <f t="shared" si="168"/>
        <v>0</v>
      </c>
      <c r="AE508" s="141">
        <f t="shared" si="168"/>
        <v>0</v>
      </c>
      <c r="AF508" s="141">
        <f t="shared" si="168"/>
        <v>0</v>
      </c>
      <c r="AG508" s="141">
        <f t="shared" si="168"/>
        <v>0</v>
      </c>
      <c r="AH508" s="141">
        <f t="shared" si="168"/>
        <v>0</v>
      </c>
      <c r="AI508" s="141">
        <f t="shared" si="168"/>
        <v>0</v>
      </c>
      <c r="AJ508" s="141">
        <f t="shared" si="168"/>
        <v>0</v>
      </c>
      <c r="AK508" s="141">
        <f t="shared" si="168"/>
        <v>0</v>
      </c>
    </row>
    <row r="509" spans="1:37" s="110" customFormat="1" ht="13.5" thickBot="1">
      <c r="A509" s="498"/>
      <c r="B509" s="538"/>
      <c r="C509" s="526"/>
      <c r="D509" s="504"/>
      <c r="E509" s="484"/>
      <c r="F509" s="61">
        <v>141278</v>
      </c>
      <c r="G509" s="143" t="s">
        <v>60</v>
      </c>
      <c r="H509" s="144">
        <f t="shared" si="167"/>
        <v>0</v>
      </c>
      <c r="I509" s="145">
        <f t="shared" si="167"/>
        <v>0</v>
      </c>
      <c r="J509" s="145">
        <f t="shared" si="167"/>
        <v>0</v>
      </c>
      <c r="K509" s="145">
        <f t="shared" si="167"/>
        <v>0</v>
      </c>
      <c r="L509" s="145">
        <f>H509+J509</f>
        <v>0</v>
      </c>
      <c r="M509" s="146">
        <f>M503+M505+M507</f>
        <v>0</v>
      </c>
      <c r="N509" s="147">
        <f aca="true" t="shared" si="169" ref="N509:AK509">N503+N505+N507</f>
        <v>0</v>
      </c>
      <c r="O509" s="145">
        <f t="shared" si="169"/>
        <v>0</v>
      </c>
      <c r="P509" s="145">
        <f t="shared" si="169"/>
        <v>0</v>
      </c>
      <c r="Q509" s="145">
        <f t="shared" si="169"/>
        <v>0</v>
      </c>
      <c r="R509" s="145">
        <f t="shared" si="169"/>
        <v>0</v>
      </c>
      <c r="S509" s="145">
        <f t="shared" si="169"/>
        <v>0</v>
      </c>
      <c r="T509" s="145">
        <f t="shared" si="169"/>
        <v>0</v>
      </c>
      <c r="U509" s="145">
        <f t="shared" si="169"/>
        <v>0</v>
      </c>
      <c r="V509" s="145">
        <f t="shared" si="169"/>
        <v>0</v>
      </c>
      <c r="W509" s="145">
        <f t="shared" si="169"/>
        <v>0</v>
      </c>
      <c r="X509" s="145">
        <f t="shared" si="169"/>
        <v>0</v>
      </c>
      <c r="Y509" s="145">
        <f t="shared" si="169"/>
        <v>0</v>
      </c>
      <c r="Z509" s="145">
        <f t="shared" si="169"/>
        <v>0</v>
      </c>
      <c r="AA509" s="145">
        <f t="shared" si="169"/>
        <v>0</v>
      </c>
      <c r="AB509" s="145">
        <f t="shared" si="169"/>
        <v>0</v>
      </c>
      <c r="AC509" s="145">
        <f t="shared" si="169"/>
        <v>0</v>
      </c>
      <c r="AD509" s="145">
        <f t="shared" si="169"/>
        <v>0</v>
      </c>
      <c r="AE509" s="145">
        <f t="shared" si="169"/>
        <v>0</v>
      </c>
      <c r="AF509" s="145">
        <f t="shared" si="169"/>
        <v>0</v>
      </c>
      <c r="AG509" s="145">
        <f t="shared" si="169"/>
        <v>0</v>
      </c>
      <c r="AH509" s="145">
        <f t="shared" si="169"/>
        <v>0</v>
      </c>
      <c r="AI509" s="145">
        <f t="shared" si="169"/>
        <v>0</v>
      </c>
      <c r="AJ509" s="145">
        <f t="shared" si="169"/>
        <v>0</v>
      </c>
      <c r="AK509" s="145">
        <f t="shared" si="169"/>
        <v>0</v>
      </c>
    </row>
    <row r="510" spans="1:37" s="110" customFormat="1" ht="12.75" customHeight="1">
      <c r="A510" s="497">
        <v>46</v>
      </c>
      <c r="B510" s="499" t="s">
        <v>173</v>
      </c>
      <c r="C510" s="524">
        <v>85404</v>
      </c>
      <c r="D510" s="502" t="s">
        <v>108</v>
      </c>
      <c r="E510" s="480">
        <v>2014</v>
      </c>
      <c r="F510" s="51" t="s">
        <v>90</v>
      </c>
      <c r="G510" s="128" t="s">
        <v>91</v>
      </c>
      <c r="H510" s="129">
        <f>85000</f>
        <v>85000</v>
      </c>
      <c r="I510" s="130">
        <v>85000</v>
      </c>
      <c r="J510" s="130">
        <v>85000</v>
      </c>
      <c r="K510" s="130">
        <f>I510</f>
        <v>85000</v>
      </c>
      <c r="L510" s="130">
        <f>H510+J510</f>
        <v>170000</v>
      </c>
      <c r="M510" s="131">
        <v>0</v>
      </c>
      <c r="N510" s="132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</row>
    <row r="511" spans="1:37" s="110" customFormat="1" ht="12" customHeight="1">
      <c r="A511" s="498"/>
      <c r="B511" s="500"/>
      <c r="C511" s="525"/>
      <c r="D511" s="503"/>
      <c r="E511" s="481"/>
      <c r="F511" s="472">
        <v>254955</v>
      </c>
      <c r="G511" s="134" t="s">
        <v>92</v>
      </c>
      <c r="H511" s="135"/>
      <c r="I511" s="136"/>
      <c r="J511" s="136"/>
      <c r="K511" s="136"/>
      <c r="L511" s="136"/>
      <c r="M511" s="137"/>
      <c r="N511" s="138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  <c r="AE511" s="139"/>
      <c r="AF511" s="139"/>
      <c r="AG511" s="139"/>
      <c r="AH511" s="139"/>
      <c r="AI511" s="139"/>
      <c r="AJ511" s="139"/>
      <c r="AK511" s="139"/>
    </row>
    <row r="512" spans="1:37" s="110" customFormat="1" ht="11.25" customHeight="1">
      <c r="A512" s="498"/>
      <c r="B512" s="500"/>
      <c r="C512" s="525"/>
      <c r="D512" s="503"/>
      <c r="E512" s="481"/>
      <c r="F512" s="473"/>
      <c r="G512" s="134" t="s">
        <v>93</v>
      </c>
      <c r="H512" s="135"/>
      <c r="I512" s="136"/>
      <c r="J512" s="136"/>
      <c r="K512" s="136"/>
      <c r="L512" s="136"/>
      <c r="M512" s="137"/>
      <c r="N512" s="138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139"/>
      <c r="AF512" s="139"/>
      <c r="AG512" s="139"/>
      <c r="AH512" s="139"/>
      <c r="AI512" s="139"/>
      <c r="AJ512" s="139"/>
      <c r="AK512" s="139"/>
    </row>
    <row r="513" spans="1:37" s="110" customFormat="1" ht="12.75">
      <c r="A513" s="498"/>
      <c r="B513" s="500"/>
      <c r="C513" s="525"/>
      <c r="D513" s="503"/>
      <c r="E513" s="482"/>
      <c r="F513" s="59" t="s">
        <v>94</v>
      </c>
      <c r="G513" s="134" t="s">
        <v>95</v>
      </c>
      <c r="H513" s="135"/>
      <c r="I513" s="136"/>
      <c r="J513" s="136"/>
      <c r="K513" s="136"/>
      <c r="L513" s="136"/>
      <c r="M513" s="137"/>
      <c r="N513" s="138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39"/>
      <c r="AH513" s="139"/>
      <c r="AI513" s="139"/>
      <c r="AJ513" s="139"/>
      <c r="AK513" s="139"/>
    </row>
    <row r="514" spans="1:37" s="110" customFormat="1" ht="13.5" customHeight="1">
      <c r="A514" s="498"/>
      <c r="B514" s="500"/>
      <c r="C514" s="525"/>
      <c r="D514" s="503"/>
      <c r="E514" s="483">
        <v>2016</v>
      </c>
      <c r="F514" s="472">
        <v>0</v>
      </c>
      <c r="G514" s="134" t="s">
        <v>96</v>
      </c>
      <c r="H514" s="135"/>
      <c r="I514" s="136"/>
      <c r="J514" s="136"/>
      <c r="K514" s="136"/>
      <c r="L514" s="136"/>
      <c r="M514" s="137"/>
      <c r="N514" s="138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39"/>
      <c r="AH514" s="139"/>
      <c r="AI514" s="139"/>
      <c r="AJ514" s="139"/>
      <c r="AK514" s="139"/>
    </row>
    <row r="515" spans="1:37" s="110" customFormat="1" ht="12.75">
      <c r="A515" s="498"/>
      <c r="B515" s="500"/>
      <c r="C515" s="525"/>
      <c r="D515" s="503"/>
      <c r="E515" s="481"/>
      <c r="F515" s="473"/>
      <c r="G515" s="134" t="s">
        <v>97</v>
      </c>
      <c r="H515" s="135"/>
      <c r="I515" s="136"/>
      <c r="J515" s="136"/>
      <c r="K515" s="136"/>
      <c r="L515" s="136"/>
      <c r="M515" s="137"/>
      <c r="N515" s="138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39"/>
      <c r="AH515" s="139"/>
      <c r="AI515" s="139"/>
      <c r="AJ515" s="139"/>
      <c r="AK515" s="139"/>
    </row>
    <row r="516" spans="1:37" s="110" customFormat="1" ht="12" customHeight="1">
      <c r="A516" s="498"/>
      <c r="B516" s="500"/>
      <c r="C516" s="525"/>
      <c r="D516" s="503"/>
      <c r="E516" s="481"/>
      <c r="F516" s="59" t="s">
        <v>98</v>
      </c>
      <c r="G516" s="134" t="s">
        <v>16</v>
      </c>
      <c r="H516" s="140">
        <f aca="true" t="shared" si="170" ref="H516:K517">H510+H512+H514</f>
        <v>85000</v>
      </c>
      <c r="I516" s="141">
        <f t="shared" si="170"/>
        <v>85000</v>
      </c>
      <c r="J516" s="141">
        <f t="shared" si="170"/>
        <v>85000</v>
      </c>
      <c r="K516" s="141">
        <f t="shared" si="170"/>
        <v>85000</v>
      </c>
      <c r="L516" s="141">
        <f>H516+J516</f>
        <v>170000</v>
      </c>
      <c r="M516" s="42">
        <f>L516/F511</f>
        <v>0.6667843344904003</v>
      </c>
      <c r="N516" s="142">
        <f aca="true" t="shared" si="171" ref="N516:AK516">N510+N512+N514</f>
        <v>0</v>
      </c>
      <c r="O516" s="141">
        <f t="shared" si="171"/>
        <v>0</v>
      </c>
      <c r="P516" s="141">
        <f t="shared" si="171"/>
        <v>0</v>
      </c>
      <c r="Q516" s="141">
        <f t="shared" si="171"/>
        <v>0</v>
      </c>
      <c r="R516" s="141">
        <f t="shared" si="171"/>
        <v>0</v>
      </c>
      <c r="S516" s="141">
        <f t="shared" si="171"/>
        <v>0</v>
      </c>
      <c r="T516" s="141">
        <f t="shared" si="171"/>
        <v>0</v>
      </c>
      <c r="U516" s="141">
        <f t="shared" si="171"/>
        <v>0</v>
      </c>
      <c r="V516" s="141">
        <f t="shared" si="171"/>
        <v>0</v>
      </c>
      <c r="W516" s="141">
        <f t="shared" si="171"/>
        <v>0</v>
      </c>
      <c r="X516" s="141">
        <f t="shared" si="171"/>
        <v>0</v>
      </c>
      <c r="Y516" s="141">
        <f t="shared" si="171"/>
        <v>0</v>
      </c>
      <c r="Z516" s="141">
        <f t="shared" si="171"/>
        <v>0</v>
      </c>
      <c r="AA516" s="141">
        <f t="shared" si="171"/>
        <v>0</v>
      </c>
      <c r="AB516" s="141">
        <f t="shared" si="171"/>
        <v>0</v>
      </c>
      <c r="AC516" s="141">
        <f t="shared" si="171"/>
        <v>0</v>
      </c>
      <c r="AD516" s="141">
        <f t="shared" si="171"/>
        <v>0</v>
      </c>
      <c r="AE516" s="141">
        <f t="shared" si="171"/>
        <v>0</v>
      </c>
      <c r="AF516" s="141">
        <f t="shared" si="171"/>
        <v>0</v>
      </c>
      <c r="AG516" s="141">
        <f t="shared" si="171"/>
        <v>0</v>
      </c>
      <c r="AH516" s="141">
        <f t="shared" si="171"/>
        <v>0</v>
      </c>
      <c r="AI516" s="141">
        <f t="shared" si="171"/>
        <v>0</v>
      </c>
      <c r="AJ516" s="141">
        <f t="shared" si="171"/>
        <v>0</v>
      </c>
      <c r="AK516" s="141">
        <f t="shared" si="171"/>
        <v>0</v>
      </c>
    </row>
    <row r="517" spans="1:37" s="110" customFormat="1" ht="13.5" thickBot="1">
      <c r="A517" s="498"/>
      <c r="B517" s="501"/>
      <c r="C517" s="526"/>
      <c r="D517" s="504"/>
      <c r="E517" s="484"/>
      <c r="F517" s="61">
        <v>254955</v>
      </c>
      <c r="G517" s="143" t="s">
        <v>60</v>
      </c>
      <c r="H517" s="144">
        <f t="shared" si="170"/>
        <v>0</v>
      </c>
      <c r="I517" s="145">
        <f t="shared" si="170"/>
        <v>0</v>
      </c>
      <c r="J517" s="145">
        <f t="shared" si="170"/>
        <v>0</v>
      </c>
      <c r="K517" s="145">
        <f t="shared" si="170"/>
        <v>0</v>
      </c>
      <c r="L517" s="145">
        <f>H517+J517</f>
        <v>0</v>
      </c>
      <c r="M517" s="146">
        <f>M511+M513+M515</f>
        <v>0</v>
      </c>
      <c r="N517" s="147">
        <f aca="true" t="shared" si="172" ref="N517:AK517">N511+N513+N515</f>
        <v>0</v>
      </c>
      <c r="O517" s="145">
        <f t="shared" si="172"/>
        <v>0</v>
      </c>
      <c r="P517" s="145">
        <f t="shared" si="172"/>
        <v>0</v>
      </c>
      <c r="Q517" s="145">
        <f t="shared" si="172"/>
        <v>0</v>
      </c>
      <c r="R517" s="145">
        <f t="shared" si="172"/>
        <v>0</v>
      </c>
      <c r="S517" s="145">
        <f t="shared" si="172"/>
        <v>0</v>
      </c>
      <c r="T517" s="145">
        <f t="shared" si="172"/>
        <v>0</v>
      </c>
      <c r="U517" s="145">
        <f t="shared" si="172"/>
        <v>0</v>
      </c>
      <c r="V517" s="145">
        <f t="shared" si="172"/>
        <v>0</v>
      </c>
      <c r="W517" s="145">
        <f t="shared" si="172"/>
        <v>0</v>
      </c>
      <c r="X517" s="145">
        <f t="shared" si="172"/>
        <v>0</v>
      </c>
      <c r="Y517" s="145">
        <f t="shared" si="172"/>
        <v>0</v>
      </c>
      <c r="Z517" s="145">
        <f t="shared" si="172"/>
        <v>0</v>
      </c>
      <c r="AA517" s="145">
        <f t="shared" si="172"/>
        <v>0</v>
      </c>
      <c r="AB517" s="145">
        <f t="shared" si="172"/>
        <v>0</v>
      </c>
      <c r="AC517" s="145">
        <f t="shared" si="172"/>
        <v>0</v>
      </c>
      <c r="AD517" s="145">
        <f t="shared" si="172"/>
        <v>0</v>
      </c>
      <c r="AE517" s="145">
        <f t="shared" si="172"/>
        <v>0</v>
      </c>
      <c r="AF517" s="145">
        <f t="shared" si="172"/>
        <v>0</v>
      </c>
      <c r="AG517" s="145">
        <f t="shared" si="172"/>
        <v>0</v>
      </c>
      <c r="AH517" s="145">
        <f t="shared" si="172"/>
        <v>0</v>
      </c>
      <c r="AI517" s="145">
        <f t="shared" si="172"/>
        <v>0</v>
      </c>
      <c r="AJ517" s="145">
        <f t="shared" si="172"/>
        <v>0</v>
      </c>
      <c r="AK517" s="145">
        <f t="shared" si="172"/>
        <v>0</v>
      </c>
    </row>
    <row r="518" spans="1:38" ht="12.75" customHeight="1" hidden="1">
      <c r="A518" s="532">
        <v>20</v>
      </c>
      <c r="B518" s="518" t="s">
        <v>174</v>
      </c>
      <c r="C518" s="515">
        <v>90004</v>
      </c>
      <c r="D518" s="510" t="s">
        <v>89</v>
      </c>
      <c r="E518" s="495">
        <v>2012</v>
      </c>
      <c r="F518" s="51" t="s">
        <v>90</v>
      </c>
      <c r="G518" s="52" t="s">
        <v>91</v>
      </c>
      <c r="H518" s="53"/>
      <c r="I518" s="54"/>
      <c r="J518" s="54"/>
      <c r="K518" s="54"/>
      <c r="L518" s="54"/>
      <c r="M518" s="33"/>
      <c r="N518" s="6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33"/>
      <c r="AL518" s="531"/>
    </row>
    <row r="519" spans="1:38" ht="12.75" hidden="1">
      <c r="A519" s="529"/>
      <c r="B519" s="519"/>
      <c r="C519" s="516"/>
      <c r="D519" s="511"/>
      <c r="E519" s="478"/>
      <c r="F519" s="472">
        <v>162885</v>
      </c>
      <c r="G519" s="34" t="s">
        <v>92</v>
      </c>
      <c r="H519" s="35"/>
      <c r="I519" s="36"/>
      <c r="J519" s="36"/>
      <c r="K519" s="36"/>
      <c r="L519" s="36"/>
      <c r="M519" s="37"/>
      <c r="N519" s="65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7"/>
      <c r="AL519" s="531"/>
    </row>
    <row r="520" spans="1:38" ht="12.75" hidden="1">
      <c r="A520" s="529"/>
      <c r="B520" s="519"/>
      <c r="C520" s="516"/>
      <c r="D520" s="511"/>
      <c r="E520" s="478"/>
      <c r="F520" s="473"/>
      <c r="G520" s="34" t="s">
        <v>93</v>
      </c>
      <c r="H520" s="35"/>
      <c r="I520" s="36"/>
      <c r="J520" s="36"/>
      <c r="K520" s="36"/>
      <c r="L520" s="36"/>
      <c r="M520" s="37"/>
      <c r="N520" s="65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7"/>
      <c r="AL520" s="531"/>
    </row>
    <row r="521" spans="1:38" ht="12.75" hidden="1">
      <c r="A521" s="529"/>
      <c r="B521" s="519"/>
      <c r="C521" s="516"/>
      <c r="D521" s="511"/>
      <c r="E521" s="496"/>
      <c r="F521" s="59" t="s">
        <v>94</v>
      </c>
      <c r="G521" s="34" t="s">
        <v>95</v>
      </c>
      <c r="H521" s="35"/>
      <c r="I521" s="36"/>
      <c r="J521" s="36"/>
      <c r="K521" s="36"/>
      <c r="L521" s="36"/>
      <c r="M521" s="37"/>
      <c r="N521" s="65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7"/>
      <c r="AL521" s="531"/>
    </row>
    <row r="522" spans="1:38" ht="12.75" hidden="1">
      <c r="A522" s="529"/>
      <c r="B522" s="519"/>
      <c r="C522" s="516"/>
      <c r="D522" s="511"/>
      <c r="E522" s="477">
        <v>2016</v>
      </c>
      <c r="F522" s="472">
        <v>0</v>
      </c>
      <c r="G522" s="34" t="s">
        <v>96</v>
      </c>
      <c r="H522" s="35"/>
      <c r="I522" s="36"/>
      <c r="J522" s="36"/>
      <c r="K522" s="36"/>
      <c r="L522" s="36"/>
      <c r="M522" s="37"/>
      <c r="N522" s="65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7"/>
      <c r="AL522" s="531"/>
    </row>
    <row r="523" spans="1:38" ht="12.75" hidden="1">
      <c r="A523" s="529"/>
      <c r="B523" s="519"/>
      <c r="C523" s="516"/>
      <c r="D523" s="511"/>
      <c r="E523" s="478"/>
      <c r="F523" s="473"/>
      <c r="G523" s="34" t="s">
        <v>97</v>
      </c>
      <c r="H523" s="35"/>
      <c r="I523" s="36"/>
      <c r="J523" s="36"/>
      <c r="K523" s="36"/>
      <c r="L523" s="36"/>
      <c r="M523" s="37"/>
      <c r="N523" s="65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7"/>
      <c r="AL523" s="531"/>
    </row>
    <row r="524" spans="1:38" ht="12.75" hidden="1">
      <c r="A524" s="529"/>
      <c r="B524" s="519"/>
      <c r="C524" s="516"/>
      <c r="D524" s="511"/>
      <c r="E524" s="478"/>
      <c r="F524" s="59" t="s">
        <v>98</v>
      </c>
      <c r="G524" s="34" t="s">
        <v>16</v>
      </c>
      <c r="H524" s="40">
        <f aca="true" t="shared" si="173" ref="H524:AK524">H518+H520+H522</f>
        <v>0</v>
      </c>
      <c r="I524" s="41">
        <f t="shared" si="173"/>
        <v>0</v>
      </c>
      <c r="J524" s="41">
        <f t="shared" si="173"/>
        <v>0</v>
      </c>
      <c r="K524" s="41">
        <f t="shared" si="173"/>
        <v>0</v>
      </c>
      <c r="L524" s="41">
        <f t="shared" si="173"/>
        <v>0</v>
      </c>
      <c r="M524" s="44">
        <f t="shared" si="173"/>
        <v>0</v>
      </c>
      <c r="N524" s="60">
        <f t="shared" si="173"/>
        <v>0</v>
      </c>
      <c r="O524" s="41">
        <f t="shared" si="173"/>
        <v>0</v>
      </c>
      <c r="P524" s="41">
        <f t="shared" si="173"/>
        <v>0</v>
      </c>
      <c r="Q524" s="41">
        <f t="shared" si="173"/>
        <v>0</v>
      </c>
      <c r="R524" s="41">
        <f t="shared" si="173"/>
        <v>0</v>
      </c>
      <c r="S524" s="41">
        <f t="shared" si="173"/>
        <v>0</v>
      </c>
      <c r="T524" s="41">
        <f t="shared" si="173"/>
        <v>0</v>
      </c>
      <c r="U524" s="41">
        <f t="shared" si="173"/>
        <v>0</v>
      </c>
      <c r="V524" s="41">
        <f t="shared" si="173"/>
        <v>0</v>
      </c>
      <c r="W524" s="41">
        <f t="shared" si="173"/>
        <v>0</v>
      </c>
      <c r="X524" s="41">
        <f t="shared" si="173"/>
        <v>0</v>
      </c>
      <c r="Y524" s="41">
        <f t="shared" si="173"/>
        <v>0</v>
      </c>
      <c r="Z524" s="41">
        <f t="shared" si="173"/>
        <v>0</v>
      </c>
      <c r="AA524" s="41">
        <f t="shared" si="173"/>
        <v>0</v>
      </c>
      <c r="AB524" s="41">
        <f t="shared" si="173"/>
        <v>0</v>
      </c>
      <c r="AC524" s="41">
        <f t="shared" si="173"/>
        <v>0</v>
      </c>
      <c r="AD524" s="41">
        <f t="shared" si="173"/>
        <v>0</v>
      </c>
      <c r="AE524" s="41">
        <f t="shared" si="173"/>
        <v>0</v>
      </c>
      <c r="AF524" s="41">
        <f t="shared" si="173"/>
        <v>0</v>
      </c>
      <c r="AG524" s="41">
        <f t="shared" si="173"/>
        <v>0</v>
      </c>
      <c r="AH524" s="41">
        <f t="shared" si="173"/>
        <v>0</v>
      </c>
      <c r="AI524" s="41">
        <f t="shared" si="173"/>
        <v>0</v>
      </c>
      <c r="AJ524" s="41">
        <f t="shared" si="173"/>
        <v>0</v>
      </c>
      <c r="AK524" s="44">
        <f t="shared" si="173"/>
        <v>0</v>
      </c>
      <c r="AL524" s="531"/>
    </row>
    <row r="525" spans="1:38" ht="13.5" hidden="1" thickBot="1">
      <c r="A525" s="530"/>
      <c r="B525" s="520"/>
      <c r="C525" s="517"/>
      <c r="D525" s="511"/>
      <c r="E525" s="479"/>
      <c r="F525" s="61">
        <v>162885</v>
      </c>
      <c r="G525" s="46" t="s">
        <v>60</v>
      </c>
      <c r="H525" s="47">
        <f aca="true" t="shared" si="174" ref="H525:AK525">H519+H521+H523</f>
        <v>0</v>
      </c>
      <c r="I525" s="48">
        <f t="shared" si="174"/>
        <v>0</v>
      </c>
      <c r="J525" s="48">
        <f t="shared" si="174"/>
        <v>0</v>
      </c>
      <c r="K525" s="48">
        <f t="shared" si="174"/>
        <v>0</v>
      </c>
      <c r="L525" s="48">
        <f t="shared" si="174"/>
        <v>0</v>
      </c>
      <c r="M525" s="50">
        <f t="shared" si="174"/>
        <v>0</v>
      </c>
      <c r="N525" s="62">
        <f t="shared" si="174"/>
        <v>0</v>
      </c>
      <c r="O525" s="48">
        <f t="shared" si="174"/>
        <v>0</v>
      </c>
      <c r="P525" s="48">
        <f t="shared" si="174"/>
        <v>0</v>
      </c>
      <c r="Q525" s="48">
        <f t="shared" si="174"/>
        <v>0</v>
      </c>
      <c r="R525" s="48">
        <f t="shared" si="174"/>
        <v>0</v>
      </c>
      <c r="S525" s="48">
        <f t="shared" si="174"/>
        <v>0</v>
      </c>
      <c r="T525" s="48">
        <f t="shared" si="174"/>
        <v>0</v>
      </c>
      <c r="U525" s="48">
        <f t="shared" si="174"/>
        <v>0</v>
      </c>
      <c r="V525" s="48">
        <f t="shared" si="174"/>
        <v>0</v>
      </c>
      <c r="W525" s="48">
        <f t="shared" si="174"/>
        <v>0</v>
      </c>
      <c r="X525" s="48">
        <f t="shared" si="174"/>
        <v>0</v>
      </c>
      <c r="Y525" s="48">
        <f t="shared" si="174"/>
        <v>0</v>
      </c>
      <c r="Z525" s="48">
        <f t="shared" si="174"/>
        <v>0</v>
      </c>
      <c r="AA525" s="48">
        <f t="shared" si="174"/>
        <v>0</v>
      </c>
      <c r="AB525" s="48">
        <f t="shared" si="174"/>
        <v>0</v>
      </c>
      <c r="AC525" s="48">
        <f t="shared" si="174"/>
        <v>0</v>
      </c>
      <c r="AD525" s="48">
        <f t="shared" si="174"/>
        <v>0</v>
      </c>
      <c r="AE525" s="48">
        <f t="shared" si="174"/>
        <v>0</v>
      </c>
      <c r="AF525" s="48">
        <f t="shared" si="174"/>
        <v>0</v>
      </c>
      <c r="AG525" s="48">
        <f t="shared" si="174"/>
        <v>0</v>
      </c>
      <c r="AH525" s="48">
        <f t="shared" si="174"/>
        <v>0</v>
      </c>
      <c r="AI525" s="48">
        <f t="shared" si="174"/>
        <v>0</v>
      </c>
      <c r="AJ525" s="48">
        <f t="shared" si="174"/>
        <v>0</v>
      </c>
      <c r="AK525" s="50">
        <f t="shared" si="174"/>
        <v>0</v>
      </c>
      <c r="AL525" s="531"/>
    </row>
    <row r="526" spans="1:37" ht="12.75" customHeight="1">
      <c r="A526" s="497">
        <v>47</v>
      </c>
      <c r="B526" s="518" t="s">
        <v>175</v>
      </c>
      <c r="C526" s="515">
        <v>90004</v>
      </c>
      <c r="D526" s="510" t="s">
        <v>89</v>
      </c>
      <c r="E526" s="495">
        <v>2013</v>
      </c>
      <c r="F526" s="51" t="s">
        <v>90</v>
      </c>
      <c r="G526" s="52" t="s">
        <v>91</v>
      </c>
      <c r="H526" s="53">
        <f>43446+45000</f>
        <v>88446</v>
      </c>
      <c r="I526" s="54">
        <f>20000</f>
        <v>20000</v>
      </c>
      <c r="J526" s="54">
        <v>20000</v>
      </c>
      <c r="K526" s="54">
        <v>20000</v>
      </c>
      <c r="L526" s="54">
        <f>H526+J526</f>
        <v>108446</v>
      </c>
      <c r="M526" s="33"/>
      <c r="N526" s="55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</row>
    <row r="527" spans="1:37" ht="12" customHeight="1">
      <c r="A527" s="498"/>
      <c r="B527" s="519"/>
      <c r="C527" s="516"/>
      <c r="D527" s="511"/>
      <c r="E527" s="478"/>
      <c r="F527" s="472">
        <v>108446</v>
      </c>
      <c r="G527" s="34" t="s">
        <v>92</v>
      </c>
      <c r="H527" s="35"/>
      <c r="I527" s="36"/>
      <c r="J527" s="36"/>
      <c r="K527" s="36"/>
      <c r="L527" s="36"/>
      <c r="M527" s="37"/>
      <c r="N527" s="57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</row>
    <row r="528" spans="1:37" ht="12.75">
      <c r="A528" s="498"/>
      <c r="B528" s="519"/>
      <c r="C528" s="516"/>
      <c r="D528" s="511"/>
      <c r="E528" s="478"/>
      <c r="F528" s="473"/>
      <c r="G528" s="34" t="s">
        <v>93</v>
      </c>
      <c r="H528" s="35"/>
      <c r="I528" s="36"/>
      <c r="J528" s="36"/>
      <c r="K528" s="36"/>
      <c r="L528" s="36"/>
      <c r="M528" s="37"/>
      <c r="N528" s="57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</row>
    <row r="529" spans="1:37" ht="14.25" customHeight="1">
      <c r="A529" s="498"/>
      <c r="B529" s="519"/>
      <c r="C529" s="516"/>
      <c r="D529" s="511"/>
      <c r="E529" s="496"/>
      <c r="F529" s="59" t="s">
        <v>94</v>
      </c>
      <c r="G529" s="34" t="s">
        <v>95</v>
      </c>
      <c r="H529" s="35"/>
      <c r="I529" s="36"/>
      <c r="J529" s="36"/>
      <c r="K529" s="36"/>
      <c r="L529" s="36"/>
      <c r="M529" s="37"/>
      <c r="N529" s="57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</row>
    <row r="530" spans="1:37" ht="12.75">
      <c r="A530" s="498"/>
      <c r="B530" s="519"/>
      <c r="C530" s="516"/>
      <c r="D530" s="511"/>
      <c r="E530" s="477">
        <v>2015</v>
      </c>
      <c r="F530" s="472">
        <v>0</v>
      </c>
      <c r="G530" s="34" t="s">
        <v>96</v>
      </c>
      <c r="H530" s="35"/>
      <c r="I530" s="36"/>
      <c r="J530" s="36"/>
      <c r="K530" s="36"/>
      <c r="L530" s="36"/>
      <c r="M530" s="37"/>
      <c r="N530" s="57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</row>
    <row r="531" spans="1:37" ht="9.75" customHeight="1">
      <c r="A531" s="498"/>
      <c r="B531" s="519"/>
      <c r="C531" s="516"/>
      <c r="D531" s="511"/>
      <c r="E531" s="478"/>
      <c r="F531" s="473"/>
      <c r="G531" s="34" t="s">
        <v>97</v>
      </c>
      <c r="H531" s="35"/>
      <c r="I531" s="36"/>
      <c r="J531" s="36"/>
      <c r="K531" s="36"/>
      <c r="L531" s="36"/>
      <c r="M531" s="37"/>
      <c r="N531" s="57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</row>
    <row r="532" spans="1:37" ht="12.75">
      <c r="A532" s="498"/>
      <c r="B532" s="519"/>
      <c r="C532" s="516"/>
      <c r="D532" s="511"/>
      <c r="E532" s="478"/>
      <c r="F532" s="59" t="s">
        <v>98</v>
      </c>
      <c r="G532" s="34" t="s">
        <v>16</v>
      </c>
      <c r="H532" s="40">
        <f aca="true" t="shared" si="175" ref="H532:K533">H526+H528+H530</f>
        <v>88446</v>
      </c>
      <c r="I532" s="41">
        <f t="shared" si="175"/>
        <v>20000</v>
      </c>
      <c r="J532" s="41">
        <f t="shared" si="175"/>
        <v>20000</v>
      </c>
      <c r="K532" s="41">
        <f t="shared" si="175"/>
        <v>20000</v>
      </c>
      <c r="L532" s="41">
        <f>H532+J532</f>
        <v>108446</v>
      </c>
      <c r="M532" s="42">
        <f>L532/F527</f>
        <v>1</v>
      </c>
      <c r="N532" s="60">
        <f aca="true" t="shared" si="176" ref="N532:AK532">N526+N528+N530</f>
        <v>0</v>
      </c>
      <c r="O532" s="41">
        <f t="shared" si="176"/>
        <v>0</v>
      </c>
      <c r="P532" s="41">
        <f t="shared" si="176"/>
        <v>0</v>
      </c>
      <c r="Q532" s="41">
        <f t="shared" si="176"/>
        <v>0</v>
      </c>
      <c r="R532" s="41">
        <f t="shared" si="176"/>
        <v>0</v>
      </c>
      <c r="S532" s="41">
        <f t="shared" si="176"/>
        <v>0</v>
      </c>
      <c r="T532" s="41">
        <f t="shared" si="176"/>
        <v>0</v>
      </c>
      <c r="U532" s="41">
        <f t="shared" si="176"/>
        <v>0</v>
      </c>
      <c r="V532" s="41">
        <f t="shared" si="176"/>
        <v>0</v>
      </c>
      <c r="W532" s="41">
        <f t="shared" si="176"/>
        <v>0</v>
      </c>
      <c r="X532" s="41">
        <f t="shared" si="176"/>
        <v>0</v>
      </c>
      <c r="Y532" s="41">
        <f t="shared" si="176"/>
        <v>0</v>
      </c>
      <c r="Z532" s="41">
        <f t="shared" si="176"/>
        <v>0</v>
      </c>
      <c r="AA532" s="41">
        <f t="shared" si="176"/>
        <v>0</v>
      </c>
      <c r="AB532" s="41">
        <f t="shared" si="176"/>
        <v>0</v>
      </c>
      <c r="AC532" s="41">
        <f t="shared" si="176"/>
        <v>0</v>
      </c>
      <c r="AD532" s="41">
        <f t="shared" si="176"/>
        <v>0</v>
      </c>
      <c r="AE532" s="41">
        <f t="shared" si="176"/>
        <v>0</v>
      </c>
      <c r="AF532" s="41">
        <f t="shared" si="176"/>
        <v>0</v>
      </c>
      <c r="AG532" s="41">
        <f t="shared" si="176"/>
        <v>0</v>
      </c>
      <c r="AH532" s="41">
        <f t="shared" si="176"/>
        <v>0</v>
      </c>
      <c r="AI532" s="41">
        <f t="shared" si="176"/>
        <v>0</v>
      </c>
      <c r="AJ532" s="41">
        <f t="shared" si="176"/>
        <v>0</v>
      </c>
      <c r="AK532" s="41">
        <f t="shared" si="176"/>
        <v>0</v>
      </c>
    </row>
    <row r="533" spans="1:37" ht="13.5" thickBot="1">
      <c r="A533" s="498"/>
      <c r="B533" s="520"/>
      <c r="C533" s="517"/>
      <c r="D533" s="512"/>
      <c r="E533" s="479"/>
      <c r="F533" s="61">
        <v>108446</v>
      </c>
      <c r="G533" s="46" t="s">
        <v>60</v>
      </c>
      <c r="H533" s="47">
        <f t="shared" si="175"/>
        <v>0</v>
      </c>
      <c r="I533" s="48">
        <f t="shared" si="175"/>
        <v>0</v>
      </c>
      <c r="J533" s="48">
        <f t="shared" si="175"/>
        <v>0</v>
      </c>
      <c r="K533" s="48">
        <f t="shared" si="175"/>
        <v>0</v>
      </c>
      <c r="L533" s="48">
        <f>H533+J533</f>
        <v>0</v>
      </c>
      <c r="M533" s="50">
        <f>M527+M529+M531</f>
        <v>0</v>
      </c>
      <c r="N533" s="62">
        <f aca="true" t="shared" si="177" ref="N533:AK533">N527+N529+N531</f>
        <v>0</v>
      </c>
      <c r="O533" s="48">
        <f t="shared" si="177"/>
        <v>0</v>
      </c>
      <c r="P533" s="48">
        <f t="shared" si="177"/>
        <v>0</v>
      </c>
      <c r="Q533" s="48">
        <f t="shared" si="177"/>
        <v>0</v>
      </c>
      <c r="R533" s="48">
        <f t="shared" si="177"/>
        <v>0</v>
      </c>
      <c r="S533" s="48">
        <f t="shared" si="177"/>
        <v>0</v>
      </c>
      <c r="T533" s="48">
        <f t="shared" si="177"/>
        <v>0</v>
      </c>
      <c r="U533" s="48">
        <f t="shared" si="177"/>
        <v>0</v>
      </c>
      <c r="V533" s="48">
        <f t="shared" si="177"/>
        <v>0</v>
      </c>
      <c r="W533" s="48">
        <f t="shared" si="177"/>
        <v>0</v>
      </c>
      <c r="X533" s="48">
        <f t="shared" si="177"/>
        <v>0</v>
      </c>
      <c r="Y533" s="48">
        <f t="shared" si="177"/>
        <v>0</v>
      </c>
      <c r="Z533" s="48">
        <f t="shared" si="177"/>
        <v>0</v>
      </c>
      <c r="AA533" s="48">
        <f t="shared" si="177"/>
        <v>0</v>
      </c>
      <c r="AB533" s="48">
        <f t="shared" si="177"/>
        <v>0</v>
      </c>
      <c r="AC533" s="48">
        <f t="shared" si="177"/>
        <v>0</v>
      </c>
      <c r="AD533" s="48">
        <f t="shared" si="177"/>
        <v>0</v>
      </c>
      <c r="AE533" s="48">
        <f t="shared" si="177"/>
        <v>0</v>
      </c>
      <c r="AF533" s="48">
        <f t="shared" si="177"/>
        <v>0</v>
      </c>
      <c r="AG533" s="48">
        <f t="shared" si="177"/>
        <v>0</v>
      </c>
      <c r="AH533" s="48">
        <f t="shared" si="177"/>
        <v>0</v>
      </c>
      <c r="AI533" s="48">
        <f t="shared" si="177"/>
        <v>0</v>
      </c>
      <c r="AJ533" s="48">
        <f t="shared" si="177"/>
        <v>0</v>
      </c>
      <c r="AK533" s="48">
        <f t="shared" si="177"/>
        <v>0</v>
      </c>
    </row>
    <row r="534" spans="1:37" ht="12.75" customHeight="1">
      <c r="A534" s="497">
        <v>48</v>
      </c>
      <c r="B534" s="518" t="s">
        <v>176</v>
      </c>
      <c r="C534" s="515">
        <v>90004</v>
      </c>
      <c r="D534" s="510" t="s">
        <v>89</v>
      </c>
      <c r="E534" s="495">
        <v>2009</v>
      </c>
      <c r="F534" s="51" t="s">
        <v>90</v>
      </c>
      <c r="G534" s="52" t="s">
        <v>91</v>
      </c>
      <c r="H534" s="53">
        <f>1235079+400000</f>
        <v>1635079</v>
      </c>
      <c r="I534" s="54">
        <v>300000</v>
      </c>
      <c r="J534" s="54">
        <v>12400</v>
      </c>
      <c r="K534" s="54">
        <v>300000</v>
      </c>
      <c r="L534" s="54">
        <f>H534+J534</f>
        <v>1647479</v>
      </c>
      <c r="M534" s="33"/>
      <c r="N534" s="55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</row>
    <row r="535" spans="1:37" ht="9" customHeight="1">
      <c r="A535" s="498"/>
      <c r="B535" s="519"/>
      <c r="C535" s="516"/>
      <c r="D535" s="511"/>
      <c r="E535" s="478"/>
      <c r="F535" s="472">
        <v>2435079</v>
      </c>
      <c r="G535" s="34" t="s">
        <v>92</v>
      </c>
      <c r="H535" s="35"/>
      <c r="I535" s="36"/>
      <c r="J535" s="36"/>
      <c r="K535" s="36"/>
      <c r="L535" s="36"/>
      <c r="M535" s="37"/>
      <c r="N535" s="57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</row>
    <row r="536" spans="1:37" ht="12.75">
      <c r="A536" s="498"/>
      <c r="B536" s="519"/>
      <c r="C536" s="516"/>
      <c r="D536" s="511"/>
      <c r="E536" s="478"/>
      <c r="F536" s="473"/>
      <c r="G536" s="34" t="s">
        <v>93</v>
      </c>
      <c r="H536" s="35"/>
      <c r="I536" s="36"/>
      <c r="J536" s="36"/>
      <c r="K536" s="36"/>
      <c r="L536" s="36"/>
      <c r="M536" s="37"/>
      <c r="N536" s="57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</row>
    <row r="537" spans="1:37" ht="12.75">
      <c r="A537" s="498"/>
      <c r="B537" s="519"/>
      <c r="C537" s="516"/>
      <c r="D537" s="511"/>
      <c r="E537" s="496"/>
      <c r="F537" s="59" t="s">
        <v>94</v>
      </c>
      <c r="G537" s="34" t="s">
        <v>95</v>
      </c>
      <c r="H537" s="35"/>
      <c r="I537" s="36"/>
      <c r="J537" s="36"/>
      <c r="K537" s="36"/>
      <c r="L537" s="36"/>
      <c r="M537" s="37"/>
      <c r="N537" s="57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</row>
    <row r="538" spans="1:37" ht="12.75">
      <c r="A538" s="498"/>
      <c r="B538" s="519"/>
      <c r="C538" s="516"/>
      <c r="D538" s="511"/>
      <c r="E538" s="477">
        <v>2017</v>
      </c>
      <c r="F538" s="472">
        <v>0</v>
      </c>
      <c r="G538" s="34" t="s">
        <v>96</v>
      </c>
      <c r="H538" s="35"/>
      <c r="I538" s="36"/>
      <c r="J538" s="36"/>
      <c r="K538" s="36"/>
      <c r="L538" s="36"/>
      <c r="M538" s="37"/>
      <c r="N538" s="57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</row>
    <row r="539" spans="1:37" ht="12.75">
      <c r="A539" s="498"/>
      <c r="B539" s="519"/>
      <c r="C539" s="516"/>
      <c r="D539" s="511"/>
      <c r="E539" s="478"/>
      <c r="F539" s="473"/>
      <c r="G539" s="34" t="s">
        <v>97</v>
      </c>
      <c r="H539" s="35"/>
      <c r="I539" s="36"/>
      <c r="J539" s="36"/>
      <c r="K539" s="36"/>
      <c r="L539" s="36"/>
      <c r="M539" s="37"/>
      <c r="N539" s="57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</row>
    <row r="540" spans="1:37" ht="12.75">
      <c r="A540" s="498"/>
      <c r="B540" s="519"/>
      <c r="C540" s="516"/>
      <c r="D540" s="511"/>
      <c r="E540" s="478"/>
      <c r="F540" s="59" t="s">
        <v>98</v>
      </c>
      <c r="G540" s="34" t="s">
        <v>16</v>
      </c>
      <c r="H540" s="40">
        <f aca="true" t="shared" si="178" ref="H540:K541">H534+H536+H538</f>
        <v>1635079</v>
      </c>
      <c r="I540" s="41">
        <f t="shared" si="178"/>
        <v>300000</v>
      </c>
      <c r="J540" s="41">
        <f t="shared" si="178"/>
        <v>12400</v>
      </c>
      <c r="K540" s="41">
        <f t="shared" si="178"/>
        <v>300000</v>
      </c>
      <c r="L540" s="41">
        <f>H540+J540</f>
        <v>1647479</v>
      </c>
      <c r="M540" s="42">
        <f>L540/F535</f>
        <v>0.6765608015181438</v>
      </c>
      <c r="N540" s="60">
        <f aca="true" t="shared" si="179" ref="N540:AK540">N534+N536+N538</f>
        <v>0</v>
      </c>
      <c r="O540" s="41">
        <f t="shared" si="179"/>
        <v>0</v>
      </c>
      <c r="P540" s="41">
        <f t="shared" si="179"/>
        <v>0</v>
      </c>
      <c r="Q540" s="41">
        <f t="shared" si="179"/>
        <v>0</v>
      </c>
      <c r="R540" s="41">
        <f t="shared" si="179"/>
        <v>0</v>
      </c>
      <c r="S540" s="41">
        <f t="shared" si="179"/>
        <v>0</v>
      </c>
      <c r="T540" s="41">
        <f t="shared" si="179"/>
        <v>0</v>
      </c>
      <c r="U540" s="41">
        <f t="shared" si="179"/>
        <v>0</v>
      </c>
      <c r="V540" s="41">
        <f t="shared" si="179"/>
        <v>0</v>
      </c>
      <c r="W540" s="41">
        <f t="shared" si="179"/>
        <v>0</v>
      </c>
      <c r="X540" s="41">
        <f t="shared" si="179"/>
        <v>0</v>
      </c>
      <c r="Y540" s="41">
        <f t="shared" si="179"/>
        <v>0</v>
      </c>
      <c r="Z540" s="41">
        <f t="shared" si="179"/>
        <v>0</v>
      </c>
      <c r="AA540" s="41">
        <f t="shared" si="179"/>
        <v>0</v>
      </c>
      <c r="AB540" s="41">
        <f t="shared" si="179"/>
        <v>0</v>
      </c>
      <c r="AC540" s="41">
        <f t="shared" si="179"/>
        <v>0</v>
      </c>
      <c r="AD540" s="41">
        <f t="shared" si="179"/>
        <v>0</v>
      </c>
      <c r="AE540" s="41">
        <f t="shared" si="179"/>
        <v>0</v>
      </c>
      <c r="AF540" s="41">
        <f t="shared" si="179"/>
        <v>0</v>
      </c>
      <c r="AG540" s="41">
        <f t="shared" si="179"/>
        <v>0</v>
      </c>
      <c r="AH540" s="41">
        <f t="shared" si="179"/>
        <v>0</v>
      </c>
      <c r="AI540" s="41">
        <f t="shared" si="179"/>
        <v>0</v>
      </c>
      <c r="AJ540" s="41">
        <f t="shared" si="179"/>
        <v>0</v>
      </c>
      <c r="AK540" s="41">
        <f t="shared" si="179"/>
        <v>0</v>
      </c>
    </row>
    <row r="541" spans="1:37" ht="13.5" thickBot="1">
      <c r="A541" s="498"/>
      <c r="B541" s="520"/>
      <c r="C541" s="517"/>
      <c r="D541" s="512"/>
      <c r="E541" s="479"/>
      <c r="F541" s="61">
        <v>2435079</v>
      </c>
      <c r="G541" s="46" t="s">
        <v>60</v>
      </c>
      <c r="H541" s="47">
        <f t="shared" si="178"/>
        <v>0</v>
      </c>
      <c r="I541" s="48">
        <f t="shared" si="178"/>
        <v>0</v>
      </c>
      <c r="J541" s="48">
        <f t="shared" si="178"/>
        <v>0</v>
      </c>
      <c r="K541" s="48">
        <f t="shared" si="178"/>
        <v>0</v>
      </c>
      <c r="L541" s="48">
        <f>H541+J541</f>
        <v>0</v>
      </c>
      <c r="M541" s="50">
        <f>M535+M537+M539</f>
        <v>0</v>
      </c>
      <c r="N541" s="62">
        <f aca="true" t="shared" si="180" ref="N541:AK541">N535+N537+N539</f>
        <v>0</v>
      </c>
      <c r="O541" s="48">
        <f t="shared" si="180"/>
        <v>0</v>
      </c>
      <c r="P541" s="48">
        <f t="shared" si="180"/>
        <v>0</v>
      </c>
      <c r="Q541" s="48">
        <f t="shared" si="180"/>
        <v>0</v>
      </c>
      <c r="R541" s="48">
        <f t="shared" si="180"/>
        <v>0</v>
      </c>
      <c r="S541" s="48">
        <f t="shared" si="180"/>
        <v>0</v>
      </c>
      <c r="T541" s="48">
        <f t="shared" si="180"/>
        <v>0</v>
      </c>
      <c r="U541" s="48">
        <f t="shared" si="180"/>
        <v>0</v>
      </c>
      <c r="V541" s="48">
        <f t="shared" si="180"/>
        <v>0</v>
      </c>
      <c r="W541" s="48">
        <f t="shared" si="180"/>
        <v>0</v>
      </c>
      <c r="X541" s="48">
        <f t="shared" si="180"/>
        <v>0</v>
      </c>
      <c r="Y541" s="48">
        <f t="shared" si="180"/>
        <v>0</v>
      </c>
      <c r="Z541" s="48">
        <f t="shared" si="180"/>
        <v>0</v>
      </c>
      <c r="AA541" s="48">
        <f t="shared" si="180"/>
        <v>0</v>
      </c>
      <c r="AB541" s="48">
        <f t="shared" si="180"/>
        <v>0</v>
      </c>
      <c r="AC541" s="48">
        <f t="shared" si="180"/>
        <v>0</v>
      </c>
      <c r="AD541" s="48">
        <f t="shared" si="180"/>
        <v>0</v>
      </c>
      <c r="AE541" s="48">
        <f t="shared" si="180"/>
        <v>0</v>
      </c>
      <c r="AF541" s="48">
        <f t="shared" si="180"/>
        <v>0</v>
      </c>
      <c r="AG541" s="48">
        <f t="shared" si="180"/>
        <v>0</v>
      </c>
      <c r="AH541" s="48">
        <f t="shared" si="180"/>
        <v>0</v>
      </c>
      <c r="AI541" s="48">
        <f t="shared" si="180"/>
        <v>0</v>
      </c>
      <c r="AJ541" s="48">
        <f t="shared" si="180"/>
        <v>0</v>
      </c>
      <c r="AK541" s="48">
        <f t="shared" si="180"/>
        <v>0</v>
      </c>
    </row>
    <row r="542" spans="1:37" s="110" customFormat="1" ht="12.75">
      <c r="A542" s="497">
        <v>49</v>
      </c>
      <c r="B542" s="499" t="s">
        <v>177</v>
      </c>
      <c r="C542" s="559" t="s">
        <v>178</v>
      </c>
      <c r="D542" s="510" t="s">
        <v>108</v>
      </c>
      <c r="E542" s="480">
        <v>2012</v>
      </c>
      <c r="F542" s="51" t="s">
        <v>90</v>
      </c>
      <c r="G542" s="160" t="s">
        <v>91</v>
      </c>
      <c r="H542" s="129">
        <v>3336000</v>
      </c>
      <c r="I542" s="130">
        <f>1214000+80000</f>
        <v>1294000</v>
      </c>
      <c r="J542" s="130">
        <v>608000</v>
      </c>
      <c r="K542" s="130">
        <v>1294000</v>
      </c>
      <c r="L542" s="130">
        <f>H542+J542</f>
        <v>3944000</v>
      </c>
      <c r="M542" s="131"/>
      <c r="N542" s="132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</row>
    <row r="543" spans="1:37" s="110" customFormat="1" ht="15" customHeight="1">
      <c r="A543" s="498"/>
      <c r="B543" s="500"/>
      <c r="C543" s="560"/>
      <c r="D543" s="511"/>
      <c r="E543" s="481"/>
      <c r="F543" s="472">
        <v>5908000</v>
      </c>
      <c r="G543" s="162" t="s">
        <v>92</v>
      </c>
      <c r="H543" s="135"/>
      <c r="I543" s="136"/>
      <c r="J543" s="136"/>
      <c r="K543" s="136"/>
      <c r="L543" s="136"/>
      <c r="M543" s="137"/>
      <c r="N543" s="138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</row>
    <row r="544" spans="1:37" s="110" customFormat="1" ht="15" customHeight="1">
      <c r="A544" s="498"/>
      <c r="B544" s="500"/>
      <c r="C544" s="560"/>
      <c r="D544" s="511"/>
      <c r="E544" s="481"/>
      <c r="F544" s="473"/>
      <c r="G544" s="162" t="s">
        <v>93</v>
      </c>
      <c r="H544" s="135"/>
      <c r="I544" s="136"/>
      <c r="J544" s="136"/>
      <c r="K544" s="136"/>
      <c r="L544" s="136"/>
      <c r="M544" s="137"/>
      <c r="N544" s="138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</row>
    <row r="545" spans="1:37" s="110" customFormat="1" ht="12.75">
      <c r="A545" s="498"/>
      <c r="B545" s="500"/>
      <c r="C545" s="560"/>
      <c r="D545" s="511"/>
      <c r="E545" s="482"/>
      <c r="F545" s="59" t="s">
        <v>94</v>
      </c>
      <c r="G545" s="162" t="s">
        <v>95</v>
      </c>
      <c r="H545" s="135"/>
      <c r="I545" s="136"/>
      <c r="J545" s="136"/>
      <c r="K545" s="136"/>
      <c r="L545" s="136"/>
      <c r="M545" s="137"/>
      <c r="N545" s="138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</row>
    <row r="546" spans="1:37" s="110" customFormat="1" ht="13.5" customHeight="1">
      <c r="A546" s="498"/>
      <c r="B546" s="500"/>
      <c r="C546" s="560"/>
      <c r="D546" s="511"/>
      <c r="E546" s="483">
        <v>2016</v>
      </c>
      <c r="F546" s="472">
        <v>0</v>
      </c>
      <c r="G546" s="162" t="s">
        <v>96</v>
      </c>
      <c r="H546" s="135"/>
      <c r="I546" s="136"/>
      <c r="J546" s="136"/>
      <c r="K546" s="136"/>
      <c r="L546" s="136"/>
      <c r="M546" s="137"/>
      <c r="N546" s="138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</row>
    <row r="547" spans="1:37" s="110" customFormat="1" ht="14.25" customHeight="1">
      <c r="A547" s="498"/>
      <c r="B547" s="500"/>
      <c r="C547" s="560"/>
      <c r="D547" s="511"/>
      <c r="E547" s="481"/>
      <c r="F547" s="473"/>
      <c r="G547" s="162" t="s">
        <v>97</v>
      </c>
      <c r="H547" s="135"/>
      <c r="I547" s="136"/>
      <c r="J547" s="136"/>
      <c r="K547" s="136"/>
      <c r="L547" s="136"/>
      <c r="M547" s="137"/>
      <c r="N547" s="138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</row>
    <row r="548" spans="1:37" s="110" customFormat="1" ht="12.75">
      <c r="A548" s="498"/>
      <c r="B548" s="500"/>
      <c r="C548" s="560"/>
      <c r="D548" s="511"/>
      <c r="E548" s="481"/>
      <c r="F548" s="59" t="s">
        <v>98</v>
      </c>
      <c r="G548" s="162" t="s">
        <v>16</v>
      </c>
      <c r="H548" s="140">
        <f aca="true" t="shared" si="181" ref="H548:K549">H542+H544+H546</f>
        <v>3336000</v>
      </c>
      <c r="I548" s="141">
        <f t="shared" si="181"/>
        <v>1294000</v>
      </c>
      <c r="J548" s="141">
        <f t="shared" si="181"/>
        <v>608000</v>
      </c>
      <c r="K548" s="141">
        <f t="shared" si="181"/>
        <v>1294000</v>
      </c>
      <c r="L548" s="141">
        <f>H548+J548</f>
        <v>3944000</v>
      </c>
      <c r="M548" s="42">
        <f>L548/F543</f>
        <v>0.6675693974272173</v>
      </c>
      <c r="N548" s="142">
        <f aca="true" t="shared" si="182" ref="N548:AK548">N542+N544+N546</f>
        <v>0</v>
      </c>
      <c r="O548" s="141">
        <f t="shared" si="182"/>
        <v>0</v>
      </c>
      <c r="P548" s="141">
        <f t="shared" si="182"/>
        <v>0</v>
      </c>
      <c r="Q548" s="141">
        <f t="shared" si="182"/>
        <v>0</v>
      </c>
      <c r="R548" s="141">
        <f t="shared" si="182"/>
        <v>0</v>
      </c>
      <c r="S548" s="141">
        <f t="shared" si="182"/>
        <v>0</v>
      </c>
      <c r="T548" s="141">
        <f t="shared" si="182"/>
        <v>0</v>
      </c>
      <c r="U548" s="141">
        <f t="shared" si="182"/>
        <v>0</v>
      </c>
      <c r="V548" s="141">
        <f t="shared" si="182"/>
        <v>0</v>
      </c>
      <c r="W548" s="141">
        <f t="shared" si="182"/>
        <v>0</v>
      </c>
      <c r="X548" s="141">
        <f t="shared" si="182"/>
        <v>0</v>
      </c>
      <c r="Y548" s="141">
        <f t="shared" si="182"/>
        <v>0</v>
      </c>
      <c r="Z548" s="141">
        <f t="shared" si="182"/>
        <v>0</v>
      </c>
      <c r="AA548" s="141">
        <f t="shared" si="182"/>
        <v>0</v>
      </c>
      <c r="AB548" s="141">
        <f t="shared" si="182"/>
        <v>0</v>
      </c>
      <c r="AC548" s="141">
        <f t="shared" si="182"/>
        <v>0</v>
      </c>
      <c r="AD548" s="141">
        <f t="shared" si="182"/>
        <v>0</v>
      </c>
      <c r="AE548" s="141">
        <f t="shared" si="182"/>
        <v>0</v>
      </c>
      <c r="AF548" s="141">
        <f t="shared" si="182"/>
        <v>0</v>
      </c>
      <c r="AG548" s="141">
        <f t="shared" si="182"/>
        <v>0</v>
      </c>
      <c r="AH548" s="141">
        <f t="shared" si="182"/>
        <v>0</v>
      </c>
      <c r="AI548" s="141">
        <f t="shared" si="182"/>
        <v>0</v>
      </c>
      <c r="AJ548" s="141">
        <f t="shared" si="182"/>
        <v>0</v>
      </c>
      <c r="AK548" s="141">
        <f t="shared" si="182"/>
        <v>0</v>
      </c>
    </row>
    <row r="549" spans="1:37" s="110" customFormat="1" ht="13.5" thickBot="1">
      <c r="A549" s="498"/>
      <c r="B549" s="501"/>
      <c r="C549" s="561"/>
      <c r="D549" s="512"/>
      <c r="E549" s="484"/>
      <c r="F549" s="61">
        <v>5908000</v>
      </c>
      <c r="G549" s="163" t="s">
        <v>60</v>
      </c>
      <c r="H549" s="144">
        <f t="shared" si="181"/>
        <v>0</v>
      </c>
      <c r="I549" s="145">
        <f t="shared" si="181"/>
        <v>0</v>
      </c>
      <c r="J549" s="145">
        <f t="shared" si="181"/>
        <v>0</v>
      </c>
      <c r="K549" s="145">
        <f t="shared" si="181"/>
        <v>0</v>
      </c>
      <c r="L549" s="145">
        <f>H549+J549</f>
        <v>0</v>
      </c>
      <c r="M549" s="146">
        <f>M543+M545+M547</f>
        <v>0</v>
      </c>
      <c r="N549" s="147">
        <f aca="true" t="shared" si="183" ref="N549:AK549">N543+N545+N547</f>
        <v>0</v>
      </c>
      <c r="O549" s="145">
        <f t="shared" si="183"/>
        <v>0</v>
      </c>
      <c r="P549" s="145">
        <f t="shared" si="183"/>
        <v>0</v>
      </c>
      <c r="Q549" s="145">
        <f t="shared" si="183"/>
        <v>0</v>
      </c>
      <c r="R549" s="145">
        <f t="shared" si="183"/>
        <v>0</v>
      </c>
      <c r="S549" s="145">
        <f t="shared" si="183"/>
        <v>0</v>
      </c>
      <c r="T549" s="145">
        <f t="shared" si="183"/>
        <v>0</v>
      </c>
      <c r="U549" s="145">
        <f t="shared" si="183"/>
        <v>0</v>
      </c>
      <c r="V549" s="145">
        <f t="shared" si="183"/>
        <v>0</v>
      </c>
      <c r="W549" s="145">
        <f t="shared" si="183"/>
        <v>0</v>
      </c>
      <c r="X549" s="145">
        <f t="shared" si="183"/>
        <v>0</v>
      </c>
      <c r="Y549" s="145">
        <f t="shared" si="183"/>
        <v>0</v>
      </c>
      <c r="Z549" s="145">
        <f t="shared" si="183"/>
        <v>0</v>
      </c>
      <c r="AA549" s="145">
        <f t="shared" si="183"/>
        <v>0</v>
      </c>
      <c r="AB549" s="145">
        <f t="shared" si="183"/>
        <v>0</v>
      </c>
      <c r="AC549" s="145">
        <f t="shared" si="183"/>
        <v>0</v>
      </c>
      <c r="AD549" s="145">
        <f t="shared" si="183"/>
        <v>0</v>
      </c>
      <c r="AE549" s="145">
        <f t="shared" si="183"/>
        <v>0</v>
      </c>
      <c r="AF549" s="145">
        <f t="shared" si="183"/>
        <v>0</v>
      </c>
      <c r="AG549" s="145">
        <f t="shared" si="183"/>
        <v>0</v>
      </c>
      <c r="AH549" s="145">
        <f t="shared" si="183"/>
        <v>0</v>
      </c>
      <c r="AI549" s="145">
        <f t="shared" si="183"/>
        <v>0</v>
      </c>
      <c r="AJ549" s="145">
        <f t="shared" si="183"/>
        <v>0</v>
      </c>
      <c r="AK549" s="145">
        <f t="shared" si="183"/>
        <v>0</v>
      </c>
    </row>
    <row r="550" spans="1:37" s="110" customFormat="1" ht="12.75">
      <c r="A550" s="497">
        <v>50</v>
      </c>
      <c r="B550" s="499" t="s">
        <v>179</v>
      </c>
      <c r="C550" s="559">
        <v>90095</v>
      </c>
      <c r="D550" s="510" t="s">
        <v>108</v>
      </c>
      <c r="E550" s="480">
        <v>2012</v>
      </c>
      <c r="F550" s="51" t="s">
        <v>90</v>
      </c>
      <c r="G550" s="160" t="s">
        <v>91</v>
      </c>
      <c r="H550" s="129">
        <f>644889+18425</f>
        <v>663314</v>
      </c>
      <c r="I550" s="130">
        <v>3686</v>
      </c>
      <c r="J550" s="130">
        <v>3685</v>
      </c>
      <c r="K550" s="130">
        <v>3685</v>
      </c>
      <c r="L550" s="130">
        <f>H550+J550</f>
        <v>666999</v>
      </c>
      <c r="M550" s="131"/>
      <c r="N550" s="132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</row>
    <row r="551" spans="1:37" s="110" customFormat="1" ht="12" customHeight="1">
      <c r="A551" s="498"/>
      <c r="B551" s="500"/>
      <c r="C551" s="560"/>
      <c r="D551" s="511"/>
      <c r="E551" s="481"/>
      <c r="F551" s="472">
        <v>674372</v>
      </c>
      <c r="G551" s="162" t="s">
        <v>92</v>
      </c>
      <c r="H551" s="135"/>
      <c r="I551" s="136"/>
      <c r="J551" s="136"/>
      <c r="K551" s="136"/>
      <c r="L551" s="136"/>
      <c r="M551" s="137"/>
      <c r="N551" s="138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</row>
    <row r="552" spans="1:37" s="110" customFormat="1" ht="12" customHeight="1">
      <c r="A552" s="498"/>
      <c r="B552" s="500"/>
      <c r="C552" s="560"/>
      <c r="D552" s="511"/>
      <c r="E552" s="481"/>
      <c r="F552" s="473"/>
      <c r="G552" s="162" t="s">
        <v>93</v>
      </c>
      <c r="H552" s="135"/>
      <c r="I552" s="136"/>
      <c r="J552" s="136"/>
      <c r="K552" s="136"/>
      <c r="L552" s="136"/>
      <c r="M552" s="137"/>
      <c r="N552" s="138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</row>
    <row r="553" spans="1:37" s="110" customFormat="1" ht="12.75">
      <c r="A553" s="498"/>
      <c r="B553" s="500"/>
      <c r="C553" s="560"/>
      <c r="D553" s="511"/>
      <c r="E553" s="482"/>
      <c r="F553" s="59" t="s">
        <v>94</v>
      </c>
      <c r="G553" s="162" t="s">
        <v>95</v>
      </c>
      <c r="H553" s="135"/>
      <c r="I553" s="136"/>
      <c r="J553" s="136"/>
      <c r="K553" s="136"/>
      <c r="L553" s="136"/>
      <c r="M553" s="137"/>
      <c r="N553" s="138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</row>
    <row r="554" spans="1:37" s="110" customFormat="1" ht="10.5" customHeight="1">
      <c r="A554" s="498"/>
      <c r="B554" s="500"/>
      <c r="C554" s="560"/>
      <c r="D554" s="511"/>
      <c r="E554" s="483">
        <v>2017</v>
      </c>
      <c r="F554" s="472"/>
      <c r="G554" s="162" t="s">
        <v>96</v>
      </c>
      <c r="H554" s="135"/>
      <c r="I554" s="136"/>
      <c r="J554" s="136"/>
      <c r="K554" s="136"/>
      <c r="L554" s="136"/>
      <c r="M554" s="137"/>
      <c r="N554" s="138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</row>
    <row r="555" spans="1:37" s="110" customFormat="1" ht="13.5" customHeight="1">
      <c r="A555" s="498"/>
      <c r="B555" s="500"/>
      <c r="C555" s="560"/>
      <c r="D555" s="511"/>
      <c r="E555" s="481"/>
      <c r="F555" s="473"/>
      <c r="G555" s="162" t="s">
        <v>97</v>
      </c>
      <c r="H555" s="135"/>
      <c r="I555" s="136"/>
      <c r="J555" s="136"/>
      <c r="K555" s="136"/>
      <c r="L555" s="136"/>
      <c r="M555" s="137"/>
      <c r="N555" s="138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</row>
    <row r="556" spans="1:37" s="110" customFormat="1" ht="12.75">
      <c r="A556" s="498"/>
      <c r="B556" s="500"/>
      <c r="C556" s="560"/>
      <c r="D556" s="511"/>
      <c r="E556" s="481"/>
      <c r="F556" s="59" t="s">
        <v>98</v>
      </c>
      <c r="G556" s="162" t="s">
        <v>16</v>
      </c>
      <c r="H556" s="140">
        <f aca="true" t="shared" si="184" ref="H556:K557">H550+H552+H554</f>
        <v>663314</v>
      </c>
      <c r="I556" s="141">
        <f t="shared" si="184"/>
        <v>3686</v>
      </c>
      <c r="J556" s="141">
        <f t="shared" si="184"/>
        <v>3685</v>
      </c>
      <c r="K556" s="141">
        <f t="shared" si="184"/>
        <v>3685</v>
      </c>
      <c r="L556" s="141">
        <f>H556+J556</f>
        <v>666999</v>
      </c>
      <c r="M556" s="42">
        <f>L556/F551</f>
        <v>0.9890668651723381</v>
      </c>
      <c r="N556" s="142">
        <f aca="true" t="shared" si="185" ref="N556:AK556">N550+N552+N554</f>
        <v>0</v>
      </c>
      <c r="O556" s="141">
        <f t="shared" si="185"/>
        <v>0</v>
      </c>
      <c r="P556" s="141">
        <f t="shared" si="185"/>
        <v>0</v>
      </c>
      <c r="Q556" s="141">
        <f t="shared" si="185"/>
        <v>0</v>
      </c>
      <c r="R556" s="141">
        <f t="shared" si="185"/>
        <v>0</v>
      </c>
      <c r="S556" s="141">
        <f t="shared" si="185"/>
        <v>0</v>
      </c>
      <c r="T556" s="141">
        <f t="shared" si="185"/>
        <v>0</v>
      </c>
      <c r="U556" s="141">
        <f t="shared" si="185"/>
        <v>0</v>
      </c>
      <c r="V556" s="141">
        <f t="shared" si="185"/>
        <v>0</v>
      </c>
      <c r="W556" s="141">
        <f t="shared" si="185"/>
        <v>0</v>
      </c>
      <c r="X556" s="141">
        <f t="shared" si="185"/>
        <v>0</v>
      </c>
      <c r="Y556" s="141">
        <f t="shared" si="185"/>
        <v>0</v>
      </c>
      <c r="Z556" s="141">
        <f t="shared" si="185"/>
        <v>0</v>
      </c>
      <c r="AA556" s="141">
        <f t="shared" si="185"/>
        <v>0</v>
      </c>
      <c r="AB556" s="141">
        <f t="shared" si="185"/>
        <v>0</v>
      </c>
      <c r="AC556" s="141">
        <f t="shared" si="185"/>
        <v>0</v>
      </c>
      <c r="AD556" s="141">
        <f t="shared" si="185"/>
        <v>0</v>
      </c>
      <c r="AE556" s="141">
        <f t="shared" si="185"/>
        <v>0</v>
      </c>
      <c r="AF556" s="141">
        <f t="shared" si="185"/>
        <v>0</v>
      </c>
      <c r="AG556" s="141">
        <f t="shared" si="185"/>
        <v>0</v>
      </c>
      <c r="AH556" s="141">
        <f t="shared" si="185"/>
        <v>0</v>
      </c>
      <c r="AI556" s="141">
        <f t="shared" si="185"/>
        <v>0</v>
      </c>
      <c r="AJ556" s="141">
        <f t="shared" si="185"/>
        <v>0</v>
      </c>
      <c r="AK556" s="141">
        <f t="shared" si="185"/>
        <v>0</v>
      </c>
    </row>
    <row r="557" spans="1:37" s="110" customFormat="1" ht="16.5" customHeight="1" thickBot="1">
      <c r="A557" s="498"/>
      <c r="B557" s="501"/>
      <c r="C557" s="561"/>
      <c r="D557" s="512"/>
      <c r="E557" s="484"/>
      <c r="F557" s="61">
        <v>674372</v>
      </c>
      <c r="G557" s="163" t="s">
        <v>60</v>
      </c>
      <c r="H557" s="144">
        <f t="shared" si="184"/>
        <v>0</v>
      </c>
      <c r="I557" s="145">
        <f t="shared" si="184"/>
        <v>0</v>
      </c>
      <c r="J557" s="145">
        <f t="shared" si="184"/>
        <v>0</v>
      </c>
      <c r="K557" s="145">
        <f t="shared" si="184"/>
        <v>0</v>
      </c>
      <c r="L557" s="145">
        <f>H557+J557</f>
        <v>0</v>
      </c>
      <c r="M557" s="146">
        <f>M551+M553+M555</f>
        <v>0</v>
      </c>
      <c r="N557" s="147">
        <f aca="true" t="shared" si="186" ref="N557:AK557">N551+N553+N555</f>
        <v>0</v>
      </c>
      <c r="O557" s="145">
        <f t="shared" si="186"/>
        <v>0</v>
      </c>
      <c r="P557" s="145">
        <f t="shared" si="186"/>
        <v>0</v>
      </c>
      <c r="Q557" s="145">
        <f t="shared" si="186"/>
        <v>0</v>
      </c>
      <c r="R557" s="145">
        <f t="shared" si="186"/>
        <v>0</v>
      </c>
      <c r="S557" s="145">
        <f t="shared" si="186"/>
        <v>0</v>
      </c>
      <c r="T557" s="145">
        <f t="shared" si="186"/>
        <v>0</v>
      </c>
      <c r="U557" s="145">
        <f t="shared" si="186"/>
        <v>0</v>
      </c>
      <c r="V557" s="145">
        <f t="shared" si="186"/>
        <v>0</v>
      </c>
      <c r="W557" s="145">
        <f t="shared" si="186"/>
        <v>0</v>
      </c>
      <c r="X557" s="145">
        <f t="shared" si="186"/>
        <v>0</v>
      </c>
      <c r="Y557" s="145">
        <f t="shared" si="186"/>
        <v>0</v>
      </c>
      <c r="Z557" s="145">
        <f t="shared" si="186"/>
        <v>0</v>
      </c>
      <c r="AA557" s="145">
        <f t="shared" si="186"/>
        <v>0</v>
      </c>
      <c r="AB557" s="145">
        <f t="shared" si="186"/>
        <v>0</v>
      </c>
      <c r="AC557" s="145">
        <f t="shared" si="186"/>
        <v>0</v>
      </c>
      <c r="AD557" s="145">
        <f t="shared" si="186"/>
        <v>0</v>
      </c>
      <c r="AE557" s="145">
        <f t="shared" si="186"/>
        <v>0</v>
      </c>
      <c r="AF557" s="145">
        <f t="shared" si="186"/>
        <v>0</v>
      </c>
      <c r="AG557" s="145">
        <f t="shared" si="186"/>
        <v>0</v>
      </c>
      <c r="AH557" s="145">
        <f t="shared" si="186"/>
        <v>0</v>
      </c>
      <c r="AI557" s="145">
        <f t="shared" si="186"/>
        <v>0</v>
      </c>
      <c r="AJ557" s="145">
        <f t="shared" si="186"/>
        <v>0</v>
      </c>
      <c r="AK557" s="145">
        <f t="shared" si="186"/>
        <v>0</v>
      </c>
    </row>
    <row r="558" spans="1:37" ht="12.75" customHeight="1" hidden="1">
      <c r="A558" s="497">
        <v>46</v>
      </c>
      <c r="B558" s="518" t="s">
        <v>180</v>
      </c>
      <c r="C558" s="515">
        <v>90095</v>
      </c>
      <c r="D558" s="510" t="s">
        <v>108</v>
      </c>
      <c r="E558" s="495">
        <v>2014</v>
      </c>
      <c r="F558" s="51" t="s">
        <v>90</v>
      </c>
      <c r="G558" s="52" t="s">
        <v>91</v>
      </c>
      <c r="H558" s="53"/>
      <c r="I558" s="54"/>
      <c r="J558" s="54"/>
      <c r="K558" s="54"/>
      <c r="L558" s="54"/>
      <c r="M558" s="33"/>
      <c r="N558" s="55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</row>
    <row r="559" spans="1:37" ht="11.25" customHeight="1" hidden="1">
      <c r="A559" s="498"/>
      <c r="B559" s="519"/>
      <c r="C559" s="516"/>
      <c r="D559" s="511"/>
      <c r="E559" s="478"/>
      <c r="F559" s="472"/>
      <c r="G559" s="34" t="s">
        <v>92</v>
      </c>
      <c r="H559" s="35"/>
      <c r="I559" s="36"/>
      <c r="J559" s="36"/>
      <c r="K559" s="36"/>
      <c r="L559" s="36"/>
      <c r="M559" s="37"/>
      <c r="N559" s="57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</row>
    <row r="560" spans="1:37" ht="12.75" hidden="1">
      <c r="A560" s="498"/>
      <c r="B560" s="519"/>
      <c r="C560" s="516"/>
      <c r="D560" s="511"/>
      <c r="E560" s="478"/>
      <c r="F560" s="473"/>
      <c r="G560" s="34" t="s">
        <v>93</v>
      </c>
      <c r="H560" s="35"/>
      <c r="I560" s="36"/>
      <c r="J560" s="36"/>
      <c r="K560" s="36"/>
      <c r="L560" s="36"/>
      <c r="M560" s="37"/>
      <c r="N560" s="57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</row>
    <row r="561" spans="1:37" ht="12.75" hidden="1">
      <c r="A561" s="498"/>
      <c r="B561" s="519"/>
      <c r="C561" s="516"/>
      <c r="D561" s="511"/>
      <c r="E561" s="496"/>
      <c r="F561" s="59" t="s">
        <v>94</v>
      </c>
      <c r="G561" s="34" t="s">
        <v>95</v>
      </c>
      <c r="H561" s="35"/>
      <c r="I561" s="36"/>
      <c r="J561" s="36"/>
      <c r="K561" s="36"/>
      <c r="L561" s="36"/>
      <c r="M561" s="37"/>
      <c r="N561" s="57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</row>
    <row r="562" spans="1:37" ht="12.75" hidden="1">
      <c r="A562" s="498"/>
      <c r="B562" s="519"/>
      <c r="C562" s="516"/>
      <c r="D562" s="511"/>
      <c r="E562" s="477">
        <v>2016</v>
      </c>
      <c r="F562" s="472">
        <v>0</v>
      </c>
      <c r="G562" s="34" t="s">
        <v>96</v>
      </c>
      <c r="H562" s="35"/>
      <c r="I562" s="36"/>
      <c r="J562" s="36"/>
      <c r="K562" s="36"/>
      <c r="L562" s="36"/>
      <c r="M562" s="37"/>
      <c r="N562" s="57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</row>
    <row r="563" spans="1:37" ht="10.5" customHeight="1" hidden="1">
      <c r="A563" s="498"/>
      <c r="B563" s="519"/>
      <c r="C563" s="516"/>
      <c r="D563" s="511"/>
      <c r="E563" s="478"/>
      <c r="F563" s="473"/>
      <c r="G563" s="34" t="s">
        <v>97</v>
      </c>
      <c r="H563" s="35"/>
      <c r="I563" s="36"/>
      <c r="J563" s="36"/>
      <c r="K563" s="36"/>
      <c r="L563" s="36"/>
      <c r="M563" s="37"/>
      <c r="N563" s="57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</row>
    <row r="564" spans="1:37" ht="12.75" hidden="1">
      <c r="A564" s="498"/>
      <c r="B564" s="519"/>
      <c r="C564" s="516"/>
      <c r="D564" s="511"/>
      <c r="E564" s="478"/>
      <c r="F564" s="59" t="s">
        <v>98</v>
      </c>
      <c r="G564" s="34" t="s">
        <v>16</v>
      </c>
      <c r="H564" s="40">
        <f aca="true" t="shared" si="187" ref="H564:AK564">H558+H560+H562</f>
        <v>0</v>
      </c>
      <c r="I564" s="41">
        <f t="shared" si="187"/>
        <v>0</v>
      </c>
      <c r="J564" s="41">
        <f t="shared" si="187"/>
        <v>0</v>
      </c>
      <c r="K564" s="41">
        <f t="shared" si="187"/>
        <v>0</v>
      </c>
      <c r="L564" s="41">
        <f t="shared" si="187"/>
        <v>0</v>
      </c>
      <c r="M564" s="44">
        <f t="shared" si="187"/>
        <v>0</v>
      </c>
      <c r="N564" s="60">
        <f t="shared" si="187"/>
        <v>0</v>
      </c>
      <c r="O564" s="41">
        <f t="shared" si="187"/>
        <v>0</v>
      </c>
      <c r="P564" s="41">
        <f t="shared" si="187"/>
        <v>0</v>
      </c>
      <c r="Q564" s="41">
        <f t="shared" si="187"/>
        <v>0</v>
      </c>
      <c r="R564" s="41">
        <f t="shared" si="187"/>
        <v>0</v>
      </c>
      <c r="S564" s="41">
        <f t="shared" si="187"/>
        <v>0</v>
      </c>
      <c r="T564" s="41">
        <f t="shared" si="187"/>
        <v>0</v>
      </c>
      <c r="U564" s="41">
        <f t="shared" si="187"/>
        <v>0</v>
      </c>
      <c r="V564" s="41">
        <f t="shared" si="187"/>
        <v>0</v>
      </c>
      <c r="W564" s="41">
        <f t="shared" si="187"/>
        <v>0</v>
      </c>
      <c r="X564" s="41">
        <f t="shared" si="187"/>
        <v>0</v>
      </c>
      <c r="Y564" s="41">
        <f t="shared" si="187"/>
        <v>0</v>
      </c>
      <c r="Z564" s="41">
        <f t="shared" si="187"/>
        <v>0</v>
      </c>
      <c r="AA564" s="41">
        <f t="shared" si="187"/>
        <v>0</v>
      </c>
      <c r="AB564" s="41">
        <f t="shared" si="187"/>
        <v>0</v>
      </c>
      <c r="AC564" s="41">
        <f t="shared" si="187"/>
        <v>0</v>
      </c>
      <c r="AD564" s="41">
        <f t="shared" si="187"/>
        <v>0</v>
      </c>
      <c r="AE564" s="41">
        <f t="shared" si="187"/>
        <v>0</v>
      </c>
      <c r="AF564" s="41">
        <f t="shared" si="187"/>
        <v>0</v>
      </c>
      <c r="AG564" s="41">
        <f t="shared" si="187"/>
        <v>0</v>
      </c>
      <c r="AH564" s="41">
        <f t="shared" si="187"/>
        <v>0</v>
      </c>
      <c r="AI564" s="41">
        <f t="shared" si="187"/>
        <v>0</v>
      </c>
      <c r="AJ564" s="41">
        <f t="shared" si="187"/>
        <v>0</v>
      </c>
      <c r="AK564" s="41">
        <f t="shared" si="187"/>
        <v>0</v>
      </c>
    </row>
    <row r="565" spans="1:37" ht="13.5" hidden="1" thickBot="1">
      <c r="A565" s="498"/>
      <c r="B565" s="520"/>
      <c r="C565" s="517"/>
      <c r="D565" s="512"/>
      <c r="E565" s="479"/>
      <c r="F565" s="61">
        <v>0</v>
      </c>
      <c r="G565" s="46" t="s">
        <v>60</v>
      </c>
      <c r="H565" s="47">
        <f aca="true" t="shared" si="188" ref="H565:AK565">H559+H561+H563</f>
        <v>0</v>
      </c>
      <c r="I565" s="48">
        <f t="shared" si="188"/>
        <v>0</v>
      </c>
      <c r="J565" s="48">
        <f t="shared" si="188"/>
        <v>0</v>
      </c>
      <c r="K565" s="48">
        <f t="shared" si="188"/>
        <v>0</v>
      </c>
      <c r="L565" s="48">
        <f t="shared" si="188"/>
        <v>0</v>
      </c>
      <c r="M565" s="50">
        <f t="shared" si="188"/>
        <v>0</v>
      </c>
      <c r="N565" s="62">
        <f t="shared" si="188"/>
        <v>0</v>
      </c>
      <c r="O565" s="48">
        <f t="shared" si="188"/>
        <v>0</v>
      </c>
      <c r="P565" s="48">
        <f t="shared" si="188"/>
        <v>0</v>
      </c>
      <c r="Q565" s="48">
        <f t="shared" si="188"/>
        <v>0</v>
      </c>
      <c r="R565" s="48">
        <f t="shared" si="188"/>
        <v>0</v>
      </c>
      <c r="S565" s="48">
        <f t="shared" si="188"/>
        <v>0</v>
      </c>
      <c r="T565" s="48">
        <f t="shared" si="188"/>
        <v>0</v>
      </c>
      <c r="U565" s="48">
        <f t="shared" si="188"/>
        <v>0</v>
      </c>
      <c r="V565" s="48">
        <f t="shared" si="188"/>
        <v>0</v>
      </c>
      <c r="W565" s="48">
        <f t="shared" si="188"/>
        <v>0</v>
      </c>
      <c r="X565" s="48">
        <f t="shared" si="188"/>
        <v>0</v>
      </c>
      <c r="Y565" s="48">
        <f t="shared" si="188"/>
        <v>0</v>
      </c>
      <c r="Z565" s="48">
        <f t="shared" si="188"/>
        <v>0</v>
      </c>
      <c r="AA565" s="48">
        <f t="shared" si="188"/>
        <v>0</v>
      </c>
      <c r="AB565" s="48">
        <f t="shared" si="188"/>
        <v>0</v>
      </c>
      <c r="AC565" s="48">
        <f t="shared" si="188"/>
        <v>0</v>
      </c>
      <c r="AD565" s="48">
        <f t="shared" si="188"/>
        <v>0</v>
      </c>
      <c r="AE565" s="48">
        <f t="shared" si="188"/>
        <v>0</v>
      </c>
      <c r="AF565" s="48">
        <f t="shared" si="188"/>
        <v>0</v>
      </c>
      <c r="AG565" s="48">
        <f t="shared" si="188"/>
        <v>0</v>
      </c>
      <c r="AH565" s="48">
        <f t="shared" si="188"/>
        <v>0</v>
      </c>
      <c r="AI565" s="48">
        <f t="shared" si="188"/>
        <v>0</v>
      </c>
      <c r="AJ565" s="48">
        <f t="shared" si="188"/>
        <v>0</v>
      </c>
      <c r="AK565" s="48">
        <f t="shared" si="188"/>
        <v>0</v>
      </c>
    </row>
    <row r="566" spans="1:37" s="158" customFormat="1" ht="15" customHeight="1">
      <c r="A566" s="532">
        <v>51</v>
      </c>
      <c r="B566" s="518" t="s">
        <v>181</v>
      </c>
      <c r="C566" s="515">
        <v>92195</v>
      </c>
      <c r="D566" s="510" t="s">
        <v>108</v>
      </c>
      <c r="E566" s="495">
        <v>2013</v>
      </c>
      <c r="F566" s="164" t="s">
        <v>90</v>
      </c>
      <c r="G566" s="52" t="s">
        <v>139</v>
      </c>
      <c r="H566" s="53">
        <v>362991</v>
      </c>
      <c r="I566" s="54">
        <v>4654221</v>
      </c>
      <c r="J566" s="54">
        <v>3481719</v>
      </c>
      <c r="K566" s="54">
        <f>I566</f>
        <v>4654221</v>
      </c>
      <c r="L566" s="54">
        <f>H566+J566</f>
        <v>3844710</v>
      </c>
      <c r="M566" s="33"/>
      <c r="N566" s="6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33"/>
    </row>
    <row r="567" spans="1:37" s="158" customFormat="1" ht="12" customHeight="1">
      <c r="A567" s="529"/>
      <c r="B567" s="519"/>
      <c r="C567" s="516"/>
      <c r="D567" s="511"/>
      <c r="E567" s="478"/>
      <c r="F567" s="527">
        <v>5037522</v>
      </c>
      <c r="G567" s="34" t="s">
        <v>140</v>
      </c>
      <c r="H567" s="35"/>
      <c r="I567" s="36"/>
      <c r="J567" s="36"/>
      <c r="K567" s="36"/>
      <c r="L567" s="36"/>
      <c r="M567" s="37"/>
      <c r="N567" s="65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7"/>
    </row>
    <row r="568" spans="1:37" s="158" customFormat="1" ht="12.75">
      <c r="A568" s="529"/>
      <c r="B568" s="519"/>
      <c r="C568" s="516"/>
      <c r="D568" s="511"/>
      <c r="E568" s="478"/>
      <c r="F568" s="528"/>
      <c r="G568" s="34" t="s">
        <v>93</v>
      </c>
      <c r="H568" s="35"/>
      <c r="I568" s="36"/>
      <c r="J568" s="36"/>
      <c r="K568" s="36"/>
      <c r="L568" s="36"/>
      <c r="M568" s="37"/>
      <c r="N568" s="65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7"/>
    </row>
    <row r="569" spans="1:37" s="158" customFormat="1" ht="14.25" customHeight="1">
      <c r="A569" s="529"/>
      <c r="B569" s="519"/>
      <c r="C569" s="516"/>
      <c r="D569" s="511"/>
      <c r="E569" s="496"/>
      <c r="F569" s="39" t="s">
        <v>94</v>
      </c>
      <c r="G569" s="34" t="s">
        <v>95</v>
      </c>
      <c r="H569" s="35"/>
      <c r="I569" s="36"/>
      <c r="J569" s="36"/>
      <c r="K569" s="36"/>
      <c r="L569" s="36"/>
      <c r="M569" s="37"/>
      <c r="N569" s="65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7"/>
    </row>
    <row r="570" spans="1:37" s="158" customFormat="1" ht="18.75" customHeight="1">
      <c r="A570" s="529"/>
      <c r="B570" s="519"/>
      <c r="C570" s="516"/>
      <c r="D570" s="511"/>
      <c r="E570" s="477">
        <v>2018</v>
      </c>
      <c r="F570" s="527">
        <v>0</v>
      </c>
      <c r="G570" s="34" t="s">
        <v>96</v>
      </c>
      <c r="H570" s="35"/>
      <c r="I570" s="36"/>
      <c r="J570" s="36"/>
      <c r="K570" s="36"/>
      <c r="L570" s="36"/>
      <c r="M570" s="37"/>
      <c r="N570" s="65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7"/>
    </row>
    <row r="571" spans="1:37" s="158" customFormat="1" ht="57" customHeight="1">
      <c r="A571" s="529"/>
      <c r="B571" s="519"/>
      <c r="C571" s="516"/>
      <c r="D571" s="511"/>
      <c r="E571" s="478"/>
      <c r="F571" s="528"/>
      <c r="G571" s="165" t="s">
        <v>182</v>
      </c>
      <c r="H571" s="35"/>
      <c r="I571" s="36"/>
      <c r="J571" s="36"/>
      <c r="K571" s="36"/>
      <c r="L571" s="36"/>
      <c r="M571" s="37"/>
      <c r="N571" s="65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7"/>
    </row>
    <row r="572" spans="1:37" s="158" customFormat="1" ht="12.75">
      <c r="A572" s="529"/>
      <c r="B572" s="519"/>
      <c r="C572" s="516"/>
      <c r="D572" s="511"/>
      <c r="E572" s="478"/>
      <c r="F572" s="39" t="s">
        <v>98</v>
      </c>
      <c r="G572" s="34" t="s">
        <v>16</v>
      </c>
      <c r="H572" s="40">
        <f aca="true" t="shared" si="189" ref="H572:K573">H566+H568+H570</f>
        <v>362991</v>
      </c>
      <c r="I572" s="41">
        <f t="shared" si="189"/>
        <v>4654221</v>
      </c>
      <c r="J572" s="41">
        <f t="shared" si="189"/>
        <v>3481719</v>
      </c>
      <c r="K572" s="41">
        <f t="shared" si="189"/>
        <v>4654221</v>
      </c>
      <c r="L572" s="41">
        <f>H572+J572</f>
        <v>3844710</v>
      </c>
      <c r="M572" s="42">
        <f>L572/F567</f>
        <v>0.7632145328596084</v>
      </c>
      <c r="N572" s="60">
        <f aca="true" t="shared" si="190" ref="N572:AK572">N566+N568+N570</f>
        <v>0</v>
      </c>
      <c r="O572" s="41">
        <f t="shared" si="190"/>
        <v>0</v>
      </c>
      <c r="P572" s="41">
        <f t="shared" si="190"/>
        <v>0</v>
      </c>
      <c r="Q572" s="41">
        <f t="shared" si="190"/>
        <v>0</v>
      </c>
      <c r="R572" s="41">
        <f t="shared" si="190"/>
        <v>0</v>
      </c>
      <c r="S572" s="41">
        <f t="shared" si="190"/>
        <v>0</v>
      </c>
      <c r="T572" s="41">
        <f t="shared" si="190"/>
        <v>0</v>
      </c>
      <c r="U572" s="41">
        <f t="shared" si="190"/>
        <v>0</v>
      </c>
      <c r="V572" s="41">
        <f t="shared" si="190"/>
        <v>0</v>
      </c>
      <c r="W572" s="41">
        <f t="shared" si="190"/>
        <v>0</v>
      </c>
      <c r="X572" s="41">
        <f t="shared" si="190"/>
        <v>0</v>
      </c>
      <c r="Y572" s="41">
        <f t="shared" si="190"/>
        <v>0</v>
      </c>
      <c r="Z572" s="41">
        <f t="shared" si="190"/>
        <v>0</v>
      </c>
      <c r="AA572" s="41">
        <f t="shared" si="190"/>
        <v>0</v>
      </c>
      <c r="AB572" s="41">
        <f t="shared" si="190"/>
        <v>0</v>
      </c>
      <c r="AC572" s="41">
        <f t="shared" si="190"/>
        <v>0</v>
      </c>
      <c r="AD572" s="41">
        <f t="shared" si="190"/>
        <v>0</v>
      </c>
      <c r="AE572" s="41">
        <f t="shared" si="190"/>
        <v>0</v>
      </c>
      <c r="AF572" s="41">
        <f t="shared" si="190"/>
        <v>0</v>
      </c>
      <c r="AG572" s="41">
        <f t="shared" si="190"/>
        <v>0</v>
      </c>
      <c r="AH572" s="41">
        <f t="shared" si="190"/>
        <v>0</v>
      </c>
      <c r="AI572" s="41">
        <f t="shared" si="190"/>
        <v>0</v>
      </c>
      <c r="AJ572" s="41">
        <f t="shared" si="190"/>
        <v>0</v>
      </c>
      <c r="AK572" s="44">
        <f t="shared" si="190"/>
        <v>0</v>
      </c>
    </row>
    <row r="573" spans="1:38" s="158" customFormat="1" ht="19.5" customHeight="1" thickBot="1">
      <c r="A573" s="530"/>
      <c r="B573" s="520"/>
      <c r="C573" s="517"/>
      <c r="D573" s="512"/>
      <c r="E573" s="479"/>
      <c r="F573" s="45">
        <v>5037522</v>
      </c>
      <c r="G573" s="46" t="s">
        <v>60</v>
      </c>
      <c r="H573" s="47">
        <f t="shared" si="189"/>
        <v>0</v>
      </c>
      <c r="I573" s="48">
        <f t="shared" si="189"/>
        <v>0</v>
      </c>
      <c r="J573" s="48">
        <f t="shared" si="189"/>
        <v>0</v>
      </c>
      <c r="K573" s="48">
        <f t="shared" si="189"/>
        <v>0</v>
      </c>
      <c r="L573" s="48">
        <f>H573+J573</f>
        <v>0</v>
      </c>
      <c r="M573" s="50">
        <f>M567+M569+M571</f>
        <v>0</v>
      </c>
      <c r="N573" s="62">
        <f aca="true" t="shared" si="191" ref="N573:AK573">N567+N569+N571</f>
        <v>0</v>
      </c>
      <c r="O573" s="48">
        <f t="shared" si="191"/>
        <v>0</v>
      </c>
      <c r="P573" s="48">
        <f t="shared" si="191"/>
        <v>0</v>
      </c>
      <c r="Q573" s="48">
        <f t="shared" si="191"/>
        <v>0</v>
      </c>
      <c r="R573" s="48">
        <f t="shared" si="191"/>
        <v>0</v>
      </c>
      <c r="S573" s="48">
        <f t="shared" si="191"/>
        <v>0</v>
      </c>
      <c r="T573" s="48">
        <f t="shared" si="191"/>
        <v>0</v>
      </c>
      <c r="U573" s="48">
        <f t="shared" si="191"/>
        <v>0</v>
      </c>
      <c r="V573" s="48">
        <f t="shared" si="191"/>
        <v>0</v>
      </c>
      <c r="W573" s="48">
        <f t="shared" si="191"/>
        <v>0</v>
      </c>
      <c r="X573" s="48">
        <f t="shared" si="191"/>
        <v>0</v>
      </c>
      <c r="Y573" s="48">
        <f t="shared" si="191"/>
        <v>0</v>
      </c>
      <c r="Z573" s="48">
        <f t="shared" si="191"/>
        <v>0</v>
      </c>
      <c r="AA573" s="48">
        <f t="shared" si="191"/>
        <v>0</v>
      </c>
      <c r="AB573" s="48">
        <f t="shared" si="191"/>
        <v>0</v>
      </c>
      <c r="AC573" s="48">
        <f t="shared" si="191"/>
        <v>0</v>
      </c>
      <c r="AD573" s="48">
        <f t="shared" si="191"/>
        <v>0</v>
      </c>
      <c r="AE573" s="48">
        <f t="shared" si="191"/>
        <v>0</v>
      </c>
      <c r="AF573" s="48">
        <f t="shared" si="191"/>
        <v>0</v>
      </c>
      <c r="AG573" s="48">
        <f t="shared" si="191"/>
        <v>0</v>
      </c>
      <c r="AH573" s="48">
        <f t="shared" si="191"/>
        <v>0</v>
      </c>
      <c r="AI573" s="48">
        <f t="shared" si="191"/>
        <v>0</v>
      </c>
      <c r="AJ573" s="48">
        <f t="shared" si="191"/>
        <v>0</v>
      </c>
      <c r="AK573" s="50">
        <f t="shared" si="191"/>
        <v>0</v>
      </c>
      <c r="AL573" s="166"/>
    </row>
    <row r="574" spans="1:37" ht="14.25" customHeight="1">
      <c r="A574" s="497">
        <v>52</v>
      </c>
      <c r="B574" s="518" t="s">
        <v>183</v>
      </c>
      <c r="C574" s="515">
        <v>92601</v>
      </c>
      <c r="D574" s="510" t="s">
        <v>184</v>
      </c>
      <c r="E574" s="495">
        <v>2011</v>
      </c>
      <c r="F574" s="51" t="s">
        <v>90</v>
      </c>
      <c r="G574" s="52" t="s">
        <v>91</v>
      </c>
      <c r="H574" s="53">
        <f>11956+5978-1</f>
        <v>17933</v>
      </c>
      <c r="I574" s="54">
        <v>5978</v>
      </c>
      <c r="J574" s="54">
        <v>0</v>
      </c>
      <c r="K574" s="54">
        <v>5978</v>
      </c>
      <c r="L574" s="54">
        <f>H574+J574</f>
        <v>17933</v>
      </c>
      <c r="M574" s="33"/>
      <c r="N574" s="55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</row>
    <row r="575" spans="1:37" ht="12.75">
      <c r="A575" s="498"/>
      <c r="B575" s="519"/>
      <c r="C575" s="516"/>
      <c r="D575" s="511"/>
      <c r="E575" s="478"/>
      <c r="F575" s="472">
        <v>23911</v>
      </c>
      <c r="G575" s="34" t="s">
        <v>92</v>
      </c>
      <c r="H575" s="35"/>
      <c r="I575" s="36"/>
      <c r="J575" s="36"/>
      <c r="K575" s="36"/>
      <c r="L575" s="36"/>
      <c r="M575" s="37"/>
      <c r="N575" s="57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</row>
    <row r="576" spans="1:37" ht="12.75">
      <c r="A576" s="498"/>
      <c r="B576" s="519"/>
      <c r="C576" s="516"/>
      <c r="D576" s="511"/>
      <c r="E576" s="478"/>
      <c r="F576" s="473"/>
      <c r="G576" s="34" t="s">
        <v>93</v>
      </c>
      <c r="H576" s="35"/>
      <c r="I576" s="36"/>
      <c r="J576" s="36"/>
      <c r="K576" s="36"/>
      <c r="L576" s="36"/>
      <c r="M576" s="37"/>
      <c r="N576" s="57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</row>
    <row r="577" spans="1:37" ht="18" customHeight="1">
      <c r="A577" s="498"/>
      <c r="B577" s="519"/>
      <c r="C577" s="516"/>
      <c r="D577" s="511"/>
      <c r="E577" s="496"/>
      <c r="F577" s="59" t="s">
        <v>94</v>
      </c>
      <c r="G577" s="34" t="s">
        <v>95</v>
      </c>
      <c r="H577" s="35"/>
      <c r="I577" s="36"/>
      <c r="J577" s="36"/>
      <c r="K577" s="36"/>
      <c r="L577" s="36"/>
      <c r="M577" s="37"/>
      <c r="N577" s="57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</row>
    <row r="578" spans="1:37" ht="11.25" customHeight="1">
      <c r="A578" s="498"/>
      <c r="B578" s="519"/>
      <c r="C578" s="516"/>
      <c r="D578" s="511"/>
      <c r="E578" s="477">
        <v>2015</v>
      </c>
      <c r="F578" s="472">
        <v>0</v>
      </c>
      <c r="G578" s="34" t="s">
        <v>96</v>
      </c>
      <c r="H578" s="35"/>
      <c r="I578" s="36"/>
      <c r="J578" s="36"/>
      <c r="K578" s="36"/>
      <c r="L578" s="36"/>
      <c r="M578" s="37"/>
      <c r="N578" s="57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</row>
    <row r="579" spans="1:37" ht="12.75">
      <c r="A579" s="498"/>
      <c r="B579" s="519"/>
      <c r="C579" s="516"/>
      <c r="D579" s="511"/>
      <c r="E579" s="478"/>
      <c r="F579" s="473"/>
      <c r="G579" s="34" t="s">
        <v>97</v>
      </c>
      <c r="H579" s="35"/>
      <c r="I579" s="36"/>
      <c r="J579" s="36"/>
      <c r="K579" s="36"/>
      <c r="L579" s="36"/>
      <c r="M579" s="37"/>
      <c r="N579" s="57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</row>
    <row r="580" spans="1:37" ht="12.75">
      <c r="A580" s="498"/>
      <c r="B580" s="519"/>
      <c r="C580" s="516"/>
      <c r="D580" s="511"/>
      <c r="E580" s="478"/>
      <c r="F580" s="59" t="s">
        <v>98</v>
      </c>
      <c r="G580" s="34" t="s">
        <v>16</v>
      </c>
      <c r="H580" s="40">
        <f aca="true" t="shared" si="192" ref="H580:K581">H574+H576+H578</f>
        <v>17933</v>
      </c>
      <c r="I580" s="41">
        <f t="shared" si="192"/>
        <v>5978</v>
      </c>
      <c r="J580" s="41">
        <f t="shared" si="192"/>
        <v>0</v>
      </c>
      <c r="K580" s="41">
        <f t="shared" si="192"/>
        <v>5978</v>
      </c>
      <c r="L580" s="41">
        <f>H580+J580</f>
        <v>17933</v>
      </c>
      <c r="M580" s="42">
        <f>L580/F575</f>
        <v>0.7499895445610807</v>
      </c>
      <c r="N580" s="60">
        <f aca="true" t="shared" si="193" ref="N580:AK580">N574+N576+N578</f>
        <v>0</v>
      </c>
      <c r="O580" s="41">
        <f t="shared" si="193"/>
        <v>0</v>
      </c>
      <c r="P580" s="41">
        <f t="shared" si="193"/>
        <v>0</v>
      </c>
      <c r="Q580" s="41">
        <f t="shared" si="193"/>
        <v>0</v>
      </c>
      <c r="R580" s="41">
        <f t="shared" si="193"/>
        <v>0</v>
      </c>
      <c r="S580" s="41">
        <f t="shared" si="193"/>
        <v>0</v>
      </c>
      <c r="T580" s="41">
        <f t="shared" si="193"/>
        <v>0</v>
      </c>
      <c r="U580" s="41">
        <f t="shared" si="193"/>
        <v>0</v>
      </c>
      <c r="V580" s="41">
        <f t="shared" si="193"/>
        <v>0</v>
      </c>
      <c r="W580" s="41">
        <f t="shared" si="193"/>
        <v>0</v>
      </c>
      <c r="X580" s="41">
        <f t="shared" si="193"/>
        <v>0</v>
      </c>
      <c r="Y580" s="41">
        <f t="shared" si="193"/>
        <v>0</v>
      </c>
      <c r="Z580" s="41">
        <f t="shared" si="193"/>
        <v>0</v>
      </c>
      <c r="AA580" s="41">
        <f t="shared" si="193"/>
        <v>0</v>
      </c>
      <c r="AB580" s="41">
        <f t="shared" si="193"/>
        <v>0</v>
      </c>
      <c r="AC580" s="41">
        <f t="shared" si="193"/>
        <v>0</v>
      </c>
      <c r="AD580" s="41">
        <f t="shared" si="193"/>
        <v>0</v>
      </c>
      <c r="AE580" s="41">
        <f t="shared" si="193"/>
        <v>0</v>
      </c>
      <c r="AF580" s="41">
        <f t="shared" si="193"/>
        <v>0</v>
      </c>
      <c r="AG580" s="41">
        <f t="shared" si="193"/>
        <v>0</v>
      </c>
      <c r="AH580" s="41">
        <f t="shared" si="193"/>
        <v>0</v>
      </c>
      <c r="AI580" s="41">
        <f t="shared" si="193"/>
        <v>0</v>
      </c>
      <c r="AJ580" s="41">
        <f t="shared" si="193"/>
        <v>0</v>
      </c>
      <c r="AK580" s="41">
        <f t="shared" si="193"/>
        <v>0</v>
      </c>
    </row>
    <row r="581" spans="1:37" ht="18" customHeight="1" thickBot="1">
      <c r="A581" s="498"/>
      <c r="B581" s="520"/>
      <c r="C581" s="517"/>
      <c r="D581" s="512"/>
      <c r="E581" s="479"/>
      <c r="F581" s="61">
        <v>23911</v>
      </c>
      <c r="G581" s="46" t="s">
        <v>60</v>
      </c>
      <c r="H581" s="47">
        <f t="shared" si="192"/>
        <v>0</v>
      </c>
      <c r="I581" s="48">
        <f t="shared" si="192"/>
        <v>0</v>
      </c>
      <c r="J581" s="48">
        <f t="shared" si="192"/>
        <v>0</v>
      </c>
      <c r="K581" s="48">
        <f t="shared" si="192"/>
        <v>0</v>
      </c>
      <c r="L581" s="48">
        <f>H581+J581</f>
        <v>0</v>
      </c>
      <c r="M581" s="50">
        <f>M575+M577+M579</f>
        <v>0</v>
      </c>
      <c r="N581" s="62">
        <f aca="true" t="shared" si="194" ref="N581:AK581">N575+N577+N579</f>
        <v>0</v>
      </c>
      <c r="O581" s="48">
        <f t="shared" si="194"/>
        <v>0</v>
      </c>
      <c r="P581" s="48">
        <f t="shared" si="194"/>
        <v>0</v>
      </c>
      <c r="Q581" s="48">
        <f t="shared" si="194"/>
        <v>0</v>
      </c>
      <c r="R581" s="48">
        <f t="shared" si="194"/>
        <v>0</v>
      </c>
      <c r="S581" s="48">
        <f t="shared" si="194"/>
        <v>0</v>
      </c>
      <c r="T581" s="48">
        <f t="shared" si="194"/>
        <v>0</v>
      </c>
      <c r="U581" s="48">
        <f t="shared" si="194"/>
        <v>0</v>
      </c>
      <c r="V581" s="48">
        <f t="shared" si="194"/>
        <v>0</v>
      </c>
      <c r="W581" s="48">
        <f t="shared" si="194"/>
        <v>0</v>
      </c>
      <c r="X581" s="48">
        <f t="shared" si="194"/>
        <v>0</v>
      </c>
      <c r="Y581" s="48">
        <f t="shared" si="194"/>
        <v>0</v>
      </c>
      <c r="Z581" s="48">
        <f t="shared" si="194"/>
        <v>0</v>
      </c>
      <c r="AA581" s="48">
        <f t="shared" si="194"/>
        <v>0</v>
      </c>
      <c r="AB581" s="48">
        <f t="shared" si="194"/>
        <v>0</v>
      </c>
      <c r="AC581" s="48">
        <f t="shared" si="194"/>
        <v>0</v>
      </c>
      <c r="AD581" s="48">
        <f t="shared" si="194"/>
        <v>0</v>
      </c>
      <c r="AE581" s="48">
        <f t="shared" si="194"/>
        <v>0</v>
      </c>
      <c r="AF581" s="48">
        <f t="shared" si="194"/>
        <v>0</v>
      </c>
      <c r="AG581" s="48">
        <f t="shared" si="194"/>
        <v>0</v>
      </c>
      <c r="AH581" s="48">
        <f t="shared" si="194"/>
        <v>0</v>
      </c>
      <c r="AI581" s="48">
        <f t="shared" si="194"/>
        <v>0</v>
      </c>
      <c r="AJ581" s="48">
        <f t="shared" si="194"/>
        <v>0</v>
      </c>
      <c r="AK581" s="48">
        <f t="shared" si="194"/>
        <v>0</v>
      </c>
    </row>
    <row r="582" spans="1:37" ht="12.75" customHeight="1">
      <c r="A582" s="497">
        <v>53</v>
      </c>
      <c r="B582" s="518" t="s">
        <v>185</v>
      </c>
      <c r="C582" s="515">
        <v>92605</v>
      </c>
      <c r="D582" s="510" t="s">
        <v>184</v>
      </c>
      <c r="E582" s="495">
        <v>2014</v>
      </c>
      <c r="F582" s="51" t="s">
        <v>90</v>
      </c>
      <c r="G582" s="52" t="s">
        <v>91</v>
      </c>
      <c r="H582" s="53">
        <v>10000</v>
      </c>
      <c r="I582" s="54">
        <v>10000</v>
      </c>
      <c r="J582" s="54">
        <v>10000</v>
      </c>
      <c r="K582" s="54">
        <v>10000</v>
      </c>
      <c r="L582" s="54">
        <f>H582+J582</f>
        <v>20000</v>
      </c>
      <c r="M582" s="33">
        <v>10000</v>
      </c>
      <c r="N582" s="55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</row>
    <row r="583" spans="1:37" ht="12.75">
      <c r="A583" s="498"/>
      <c r="B583" s="519"/>
      <c r="C583" s="516"/>
      <c r="D583" s="511"/>
      <c r="E583" s="478"/>
      <c r="F583" s="472">
        <v>50000</v>
      </c>
      <c r="G583" s="34" t="s">
        <v>92</v>
      </c>
      <c r="H583" s="35"/>
      <c r="I583" s="36"/>
      <c r="J583" s="36"/>
      <c r="K583" s="36"/>
      <c r="L583" s="36"/>
      <c r="M583" s="37"/>
      <c r="N583" s="57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</row>
    <row r="584" spans="1:37" ht="14.25" customHeight="1">
      <c r="A584" s="498"/>
      <c r="B584" s="519"/>
      <c r="C584" s="516"/>
      <c r="D584" s="511"/>
      <c r="E584" s="478"/>
      <c r="F584" s="473"/>
      <c r="G584" s="34" t="s">
        <v>93</v>
      </c>
      <c r="H584" s="35"/>
      <c r="I584" s="36"/>
      <c r="J584" s="36"/>
      <c r="K584" s="36"/>
      <c r="L584" s="36"/>
      <c r="M584" s="37"/>
      <c r="N584" s="57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</row>
    <row r="585" spans="1:37" ht="13.5" customHeight="1">
      <c r="A585" s="498"/>
      <c r="B585" s="519"/>
      <c r="C585" s="516"/>
      <c r="D585" s="511"/>
      <c r="E585" s="496"/>
      <c r="F585" s="59" t="s">
        <v>94</v>
      </c>
      <c r="G585" s="34" t="s">
        <v>95</v>
      </c>
      <c r="H585" s="35"/>
      <c r="I585" s="36"/>
      <c r="J585" s="36"/>
      <c r="K585" s="36"/>
      <c r="L585" s="36"/>
      <c r="M585" s="37"/>
      <c r="N585" s="57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</row>
    <row r="586" spans="1:37" ht="16.5" customHeight="1">
      <c r="A586" s="498"/>
      <c r="B586" s="519"/>
      <c r="C586" s="516"/>
      <c r="D586" s="511"/>
      <c r="E586" s="477">
        <v>2018</v>
      </c>
      <c r="F586" s="472">
        <v>0</v>
      </c>
      <c r="G586" s="34" t="s">
        <v>96</v>
      </c>
      <c r="H586" s="35"/>
      <c r="I586" s="36"/>
      <c r="J586" s="36"/>
      <c r="K586" s="36"/>
      <c r="L586" s="36"/>
      <c r="M586" s="37"/>
      <c r="N586" s="57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</row>
    <row r="587" spans="1:37" ht="12.75">
      <c r="A587" s="498"/>
      <c r="B587" s="519"/>
      <c r="C587" s="516"/>
      <c r="D587" s="511"/>
      <c r="E587" s="478"/>
      <c r="F587" s="473"/>
      <c r="G587" s="34" t="s">
        <v>97</v>
      </c>
      <c r="H587" s="35"/>
      <c r="I587" s="36"/>
      <c r="J587" s="36"/>
      <c r="K587" s="36"/>
      <c r="L587" s="36"/>
      <c r="M587" s="37"/>
      <c r="N587" s="57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</row>
    <row r="588" spans="1:37" ht="14.25" customHeight="1">
      <c r="A588" s="498"/>
      <c r="B588" s="519"/>
      <c r="C588" s="516"/>
      <c r="D588" s="511"/>
      <c r="E588" s="478"/>
      <c r="F588" s="59" t="s">
        <v>98</v>
      </c>
      <c r="G588" s="34" t="s">
        <v>16</v>
      </c>
      <c r="H588" s="40">
        <f aca="true" t="shared" si="195" ref="H588:K589">H582+H584+H586</f>
        <v>10000</v>
      </c>
      <c r="I588" s="41">
        <f t="shared" si="195"/>
        <v>10000</v>
      </c>
      <c r="J588" s="41">
        <f t="shared" si="195"/>
        <v>10000</v>
      </c>
      <c r="K588" s="41">
        <f t="shared" si="195"/>
        <v>10000</v>
      </c>
      <c r="L588" s="41">
        <f>H588+J588</f>
        <v>20000</v>
      </c>
      <c r="M588" s="42">
        <f>L588/F583</f>
        <v>0.4</v>
      </c>
      <c r="N588" s="60">
        <f aca="true" t="shared" si="196" ref="N588:AK588">N582+N584+N586</f>
        <v>0</v>
      </c>
      <c r="O588" s="41">
        <f t="shared" si="196"/>
        <v>0</v>
      </c>
      <c r="P588" s="41">
        <f t="shared" si="196"/>
        <v>0</v>
      </c>
      <c r="Q588" s="41">
        <f t="shared" si="196"/>
        <v>0</v>
      </c>
      <c r="R588" s="41">
        <f t="shared" si="196"/>
        <v>0</v>
      </c>
      <c r="S588" s="41">
        <f t="shared" si="196"/>
        <v>0</v>
      </c>
      <c r="T588" s="41">
        <f t="shared" si="196"/>
        <v>0</v>
      </c>
      <c r="U588" s="41">
        <f t="shared" si="196"/>
        <v>0</v>
      </c>
      <c r="V588" s="41">
        <f t="shared" si="196"/>
        <v>0</v>
      </c>
      <c r="W588" s="41">
        <f t="shared" si="196"/>
        <v>0</v>
      </c>
      <c r="X588" s="41">
        <f t="shared" si="196"/>
        <v>0</v>
      </c>
      <c r="Y588" s="41">
        <f t="shared" si="196"/>
        <v>0</v>
      </c>
      <c r="Z588" s="41">
        <f t="shared" si="196"/>
        <v>0</v>
      </c>
      <c r="AA588" s="41">
        <f t="shared" si="196"/>
        <v>0</v>
      </c>
      <c r="AB588" s="41">
        <f t="shared" si="196"/>
        <v>0</v>
      </c>
      <c r="AC588" s="41">
        <f t="shared" si="196"/>
        <v>0</v>
      </c>
      <c r="AD588" s="41">
        <f t="shared" si="196"/>
        <v>0</v>
      </c>
      <c r="AE588" s="41">
        <f t="shared" si="196"/>
        <v>0</v>
      </c>
      <c r="AF588" s="41">
        <f t="shared" si="196"/>
        <v>0</v>
      </c>
      <c r="AG588" s="41">
        <f t="shared" si="196"/>
        <v>0</v>
      </c>
      <c r="AH588" s="41">
        <f t="shared" si="196"/>
        <v>0</v>
      </c>
      <c r="AI588" s="41">
        <f t="shared" si="196"/>
        <v>0</v>
      </c>
      <c r="AJ588" s="41">
        <f t="shared" si="196"/>
        <v>0</v>
      </c>
      <c r="AK588" s="41">
        <f t="shared" si="196"/>
        <v>0</v>
      </c>
    </row>
    <row r="589" spans="1:37" ht="17.25" customHeight="1" thickBot="1">
      <c r="A589" s="498"/>
      <c r="B589" s="520"/>
      <c r="C589" s="517"/>
      <c r="D589" s="511"/>
      <c r="E589" s="479"/>
      <c r="F589" s="61">
        <v>50000</v>
      </c>
      <c r="G589" s="46" t="s">
        <v>60</v>
      </c>
      <c r="H589" s="47">
        <f t="shared" si="195"/>
        <v>0</v>
      </c>
      <c r="I589" s="48">
        <f t="shared" si="195"/>
        <v>0</v>
      </c>
      <c r="J589" s="48">
        <f t="shared" si="195"/>
        <v>0</v>
      </c>
      <c r="K589" s="48">
        <f t="shared" si="195"/>
        <v>0</v>
      </c>
      <c r="L589" s="48">
        <f>H589+J589</f>
        <v>0</v>
      </c>
      <c r="M589" s="50">
        <f>M583+M585+M587</f>
        <v>0</v>
      </c>
      <c r="N589" s="62">
        <f aca="true" t="shared" si="197" ref="N589:AK589">N583+N585+N587</f>
        <v>0</v>
      </c>
      <c r="O589" s="48">
        <f t="shared" si="197"/>
        <v>0</v>
      </c>
      <c r="P589" s="48">
        <f t="shared" si="197"/>
        <v>0</v>
      </c>
      <c r="Q589" s="48">
        <f t="shared" si="197"/>
        <v>0</v>
      </c>
      <c r="R589" s="48">
        <f t="shared" si="197"/>
        <v>0</v>
      </c>
      <c r="S589" s="48">
        <f t="shared" si="197"/>
        <v>0</v>
      </c>
      <c r="T589" s="48">
        <f t="shared" si="197"/>
        <v>0</v>
      </c>
      <c r="U589" s="48">
        <f t="shared" si="197"/>
        <v>0</v>
      </c>
      <c r="V589" s="48">
        <f t="shared" si="197"/>
        <v>0</v>
      </c>
      <c r="W589" s="48">
        <f t="shared" si="197"/>
        <v>0</v>
      </c>
      <c r="X589" s="48">
        <f t="shared" si="197"/>
        <v>0</v>
      </c>
      <c r="Y589" s="48">
        <f t="shared" si="197"/>
        <v>0</v>
      </c>
      <c r="Z589" s="48">
        <f t="shared" si="197"/>
        <v>0</v>
      </c>
      <c r="AA589" s="48">
        <f t="shared" si="197"/>
        <v>0</v>
      </c>
      <c r="AB589" s="48">
        <f t="shared" si="197"/>
        <v>0</v>
      </c>
      <c r="AC589" s="48">
        <f t="shared" si="197"/>
        <v>0</v>
      </c>
      <c r="AD589" s="48">
        <f t="shared" si="197"/>
        <v>0</v>
      </c>
      <c r="AE589" s="48">
        <f t="shared" si="197"/>
        <v>0</v>
      </c>
      <c r="AF589" s="48">
        <f t="shared" si="197"/>
        <v>0</v>
      </c>
      <c r="AG589" s="48">
        <f t="shared" si="197"/>
        <v>0</v>
      </c>
      <c r="AH589" s="48">
        <f t="shared" si="197"/>
        <v>0</v>
      </c>
      <c r="AI589" s="48">
        <f t="shared" si="197"/>
        <v>0</v>
      </c>
      <c r="AJ589" s="48">
        <f t="shared" si="197"/>
        <v>0</v>
      </c>
      <c r="AK589" s="48">
        <f t="shared" si="197"/>
        <v>0</v>
      </c>
    </row>
    <row r="590" spans="1:37" s="158" customFormat="1" ht="12.75" customHeight="1">
      <c r="A590" s="497">
        <v>54</v>
      </c>
      <c r="B590" s="518" t="s">
        <v>186</v>
      </c>
      <c r="C590" s="510" t="s">
        <v>187</v>
      </c>
      <c r="D590" s="510" t="s">
        <v>108</v>
      </c>
      <c r="E590" s="495">
        <v>2014</v>
      </c>
      <c r="F590" s="51" t="s">
        <v>90</v>
      </c>
      <c r="G590" s="52" t="s">
        <v>91</v>
      </c>
      <c r="H590" s="53"/>
      <c r="I590" s="54">
        <v>365000</v>
      </c>
      <c r="J590" s="54">
        <v>205411</v>
      </c>
      <c r="K590" s="54">
        <f>365000</f>
        <v>365000</v>
      </c>
      <c r="L590" s="54">
        <f>H590+J590</f>
        <v>205411</v>
      </c>
      <c r="M590" s="33"/>
      <c r="N590" s="55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</row>
    <row r="591" spans="1:37" s="158" customFormat="1" ht="12.75">
      <c r="A591" s="498"/>
      <c r="B591" s="519"/>
      <c r="C591" s="511"/>
      <c r="D591" s="511"/>
      <c r="E591" s="478"/>
      <c r="F591" s="472">
        <v>765000</v>
      </c>
      <c r="G591" s="34" t="s">
        <v>92</v>
      </c>
      <c r="H591" s="35"/>
      <c r="I591" s="36"/>
      <c r="J591" s="36"/>
      <c r="K591" s="36"/>
      <c r="L591" s="36"/>
      <c r="M591" s="37"/>
      <c r="N591" s="57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</row>
    <row r="592" spans="1:37" s="158" customFormat="1" ht="12.75">
      <c r="A592" s="498"/>
      <c r="B592" s="519"/>
      <c r="C592" s="511"/>
      <c r="D592" s="511"/>
      <c r="E592" s="478"/>
      <c r="F592" s="473"/>
      <c r="G592" s="34" t="s">
        <v>93</v>
      </c>
      <c r="H592" s="35"/>
      <c r="I592" s="36"/>
      <c r="J592" s="36"/>
      <c r="K592" s="36"/>
      <c r="L592" s="36"/>
      <c r="M592" s="37"/>
      <c r="N592" s="57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</row>
    <row r="593" spans="1:37" s="158" customFormat="1" ht="11.25" customHeight="1">
      <c r="A593" s="498"/>
      <c r="B593" s="519"/>
      <c r="C593" s="511"/>
      <c r="D593" s="511"/>
      <c r="E593" s="496"/>
      <c r="F593" s="59" t="s">
        <v>94</v>
      </c>
      <c r="G593" s="34" t="s">
        <v>95</v>
      </c>
      <c r="H593" s="35"/>
      <c r="I593" s="36"/>
      <c r="J593" s="36"/>
      <c r="K593" s="36"/>
      <c r="L593" s="36"/>
      <c r="M593" s="37"/>
      <c r="N593" s="57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</row>
    <row r="594" spans="1:37" s="158" customFormat="1" ht="12.75">
      <c r="A594" s="498"/>
      <c r="B594" s="519"/>
      <c r="C594" s="511"/>
      <c r="D594" s="511"/>
      <c r="E594" s="477">
        <v>2018</v>
      </c>
      <c r="F594" s="472">
        <v>0</v>
      </c>
      <c r="G594" s="34" t="s">
        <v>96</v>
      </c>
      <c r="H594" s="35"/>
      <c r="I594" s="36"/>
      <c r="J594" s="36"/>
      <c r="K594" s="36"/>
      <c r="L594" s="36"/>
      <c r="M594" s="37"/>
      <c r="N594" s="57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</row>
    <row r="595" spans="1:37" s="158" customFormat="1" ht="12.75">
      <c r="A595" s="498"/>
      <c r="B595" s="519"/>
      <c r="C595" s="511"/>
      <c r="D595" s="511"/>
      <c r="E595" s="478"/>
      <c r="F595" s="473"/>
      <c r="G595" s="34" t="s">
        <v>97</v>
      </c>
      <c r="H595" s="35"/>
      <c r="I595" s="36"/>
      <c r="J595" s="36"/>
      <c r="K595" s="36"/>
      <c r="L595" s="36"/>
      <c r="M595" s="37"/>
      <c r="N595" s="57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</row>
    <row r="596" spans="1:37" s="158" customFormat="1" ht="12.75">
      <c r="A596" s="498"/>
      <c r="B596" s="519"/>
      <c r="C596" s="511"/>
      <c r="D596" s="511"/>
      <c r="E596" s="478"/>
      <c r="F596" s="59" t="s">
        <v>98</v>
      </c>
      <c r="G596" s="34" t="s">
        <v>16</v>
      </c>
      <c r="H596" s="40">
        <f aca="true" t="shared" si="198" ref="H596:K597">H590+H592+H594</f>
        <v>0</v>
      </c>
      <c r="I596" s="41">
        <f t="shared" si="198"/>
        <v>365000</v>
      </c>
      <c r="J596" s="41">
        <f t="shared" si="198"/>
        <v>205411</v>
      </c>
      <c r="K596" s="41">
        <f t="shared" si="198"/>
        <v>365000</v>
      </c>
      <c r="L596" s="41">
        <f>H596+J596</f>
        <v>205411</v>
      </c>
      <c r="M596" s="42">
        <f>L596/F591</f>
        <v>0.2685111111111111</v>
      </c>
      <c r="N596" s="60">
        <f aca="true" t="shared" si="199" ref="N596:AK596">N590+N592+N594</f>
        <v>0</v>
      </c>
      <c r="O596" s="41">
        <f t="shared" si="199"/>
        <v>0</v>
      </c>
      <c r="P596" s="41">
        <f t="shared" si="199"/>
        <v>0</v>
      </c>
      <c r="Q596" s="41">
        <f t="shared" si="199"/>
        <v>0</v>
      </c>
      <c r="R596" s="41">
        <f t="shared" si="199"/>
        <v>0</v>
      </c>
      <c r="S596" s="41">
        <f t="shared" si="199"/>
        <v>0</v>
      </c>
      <c r="T596" s="41">
        <f t="shared" si="199"/>
        <v>0</v>
      </c>
      <c r="U596" s="41">
        <f t="shared" si="199"/>
        <v>0</v>
      </c>
      <c r="V596" s="41">
        <f t="shared" si="199"/>
        <v>0</v>
      </c>
      <c r="W596" s="41">
        <f t="shared" si="199"/>
        <v>0</v>
      </c>
      <c r="X596" s="41">
        <f t="shared" si="199"/>
        <v>0</v>
      </c>
      <c r="Y596" s="41">
        <f t="shared" si="199"/>
        <v>0</v>
      </c>
      <c r="Z596" s="41">
        <f t="shared" si="199"/>
        <v>0</v>
      </c>
      <c r="AA596" s="41">
        <f t="shared" si="199"/>
        <v>0</v>
      </c>
      <c r="AB596" s="41">
        <f t="shared" si="199"/>
        <v>0</v>
      </c>
      <c r="AC596" s="41">
        <f t="shared" si="199"/>
        <v>0</v>
      </c>
      <c r="AD596" s="41">
        <f t="shared" si="199"/>
        <v>0</v>
      </c>
      <c r="AE596" s="41">
        <f t="shared" si="199"/>
        <v>0</v>
      </c>
      <c r="AF596" s="41">
        <f t="shared" si="199"/>
        <v>0</v>
      </c>
      <c r="AG596" s="41">
        <f t="shared" si="199"/>
        <v>0</v>
      </c>
      <c r="AH596" s="41">
        <f t="shared" si="199"/>
        <v>0</v>
      </c>
      <c r="AI596" s="41">
        <f t="shared" si="199"/>
        <v>0</v>
      </c>
      <c r="AJ596" s="41">
        <f t="shared" si="199"/>
        <v>0</v>
      </c>
      <c r="AK596" s="41">
        <f t="shared" si="199"/>
        <v>0</v>
      </c>
    </row>
    <row r="597" spans="1:37" s="158" customFormat="1" ht="13.5" thickBot="1">
      <c r="A597" s="498"/>
      <c r="B597" s="520"/>
      <c r="C597" s="512"/>
      <c r="D597" s="511"/>
      <c r="E597" s="479"/>
      <c r="F597" s="61">
        <v>765000</v>
      </c>
      <c r="G597" s="46" t="s">
        <v>60</v>
      </c>
      <c r="H597" s="47">
        <f t="shared" si="198"/>
        <v>0</v>
      </c>
      <c r="I597" s="48">
        <f t="shared" si="198"/>
        <v>0</v>
      </c>
      <c r="J597" s="48">
        <f t="shared" si="198"/>
        <v>0</v>
      </c>
      <c r="K597" s="48">
        <f t="shared" si="198"/>
        <v>0</v>
      </c>
      <c r="L597" s="48">
        <f>H597+J597</f>
        <v>0</v>
      </c>
      <c r="M597" s="50">
        <f>M591+M593+M595</f>
        <v>0</v>
      </c>
      <c r="N597" s="62">
        <f aca="true" t="shared" si="200" ref="N597:AK597">N591+N593+N595</f>
        <v>0</v>
      </c>
      <c r="O597" s="48">
        <f t="shared" si="200"/>
        <v>0</v>
      </c>
      <c r="P597" s="48">
        <f t="shared" si="200"/>
        <v>0</v>
      </c>
      <c r="Q597" s="48">
        <f t="shared" si="200"/>
        <v>0</v>
      </c>
      <c r="R597" s="48">
        <f t="shared" si="200"/>
        <v>0</v>
      </c>
      <c r="S597" s="48">
        <f t="shared" si="200"/>
        <v>0</v>
      </c>
      <c r="T597" s="48">
        <f t="shared" si="200"/>
        <v>0</v>
      </c>
      <c r="U597" s="48">
        <f t="shared" si="200"/>
        <v>0</v>
      </c>
      <c r="V597" s="48">
        <f t="shared" si="200"/>
        <v>0</v>
      </c>
      <c r="W597" s="48">
        <f t="shared" si="200"/>
        <v>0</v>
      </c>
      <c r="X597" s="48">
        <f t="shared" si="200"/>
        <v>0</v>
      </c>
      <c r="Y597" s="48">
        <f t="shared" si="200"/>
        <v>0</v>
      </c>
      <c r="Z597" s="48">
        <f t="shared" si="200"/>
        <v>0</v>
      </c>
      <c r="AA597" s="48">
        <f t="shared" si="200"/>
        <v>0</v>
      </c>
      <c r="AB597" s="48">
        <f t="shared" si="200"/>
        <v>0</v>
      </c>
      <c r="AC597" s="48">
        <f t="shared" si="200"/>
        <v>0</v>
      </c>
      <c r="AD597" s="48">
        <f t="shared" si="200"/>
        <v>0</v>
      </c>
      <c r="AE597" s="48">
        <f t="shared" si="200"/>
        <v>0</v>
      </c>
      <c r="AF597" s="48">
        <f t="shared" si="200"/>
        <v>0</v>
      </c>
      <c r="AG597" s="48">
        <f t="shared" si="200"/>
        <v>0</v>
      </c>
      <c r="AH597" s="48">
        <f t="shared" si="200"/>
        <v>0</v>
      </c>
      <c r="AI597" s="48">
        <f t="shared" si="200"/>
        <v>0</v>
      </c>
      <c r="AJ597" s="48">
        <f t="shared" si="200"/>
        <v>0</v>
      </c>
      <c r="AK597" s="48">
        <f t="shared" si="200"/>
        <v>0</v>
      </c>
    </row>
    <row r="598" spans="1:37" ht="12.75">
      <c r="A598" s="167"/>
      <c r="B598" s="168"/>
      <c r="C598" s="169"/>
      <c r="D598" s="170"/>
      <c r="E598" s="171"/>
      <c r="F598" s="172"/>
      <c r="G598" s="173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  <c r="AA598" s="174"/>
      <c r="AB598" s="174"/>
      <c r="AC598" s="174"/>
      <c r="AD598" s="174"/>
      <c r="AE598" s="174"/>
      <c r="AF598" s="174"/>
      <c r="AG598" s="174"/>
      <c r="AH598" s="174"/>
      <c r="AI598" s="174"/>
      <c r="AJ598" s="174"/>
      <c r="AK598" s="174"/>
    </row>
  </sheetData>
  <sheetProtection/>
  <mergeCells count="607">
    <mergeCell ref="K3:K4"/>
    <mergeCell ref="E142:E145"/>
    <mergeCell ref="E94:E97"/>
    <mergeCell ref="E146:E149"/>
    <mergeCell ref="E102:E105"/>
    <mergeCell ref="E134:E137"/>
    <mergeCell ref="E110:E113"/>
    <mergeCell ref="E138:E141"/>
    <mergeCell ref="E54:E57"/>
    <mergeCell ref="E50:E53"/>
    <mergeCell ref="A78:A85"/>
    <mergeCell ref="B78:B85"/>
    <mergeCell ref="C78:C85"/>
    <mergeCell ref="E78:E81"/>
    <mergeCell ref="E82:E85"/>
    <mergeCell ref="F159:F160"/>
    <mergeCell ref="E158:E161"/>
    <mergeCell ref="A86:A93"/>
    <mergeCell ref="B86:B93"/>
    <mergeCell ref="C86:C93"/>
    <mergeCell ref="D86:D93"/>
    <mergeCell ref="E106:E109"/>
    <mergeCell ref="E130:E133"/>
    <mergeCell ref="E118:E121"/>
    <mergeCell ref="E122:E125"/>
    <mergeCell ref="F167:F168"/>
    <mergeCell ref="F170:F171"/>
    <mergeCell ref="F162:F163"/>
    <mergeCell ref="E166:E169"/>
    <mergeCell ref="E170:E173"/>
    <mergeCell ref="A54:A61"/>
    <mergeCell ref="B54:B61"/>
    <mergeCell ref="C54:C61"/>
    <mergeCell ref="D54:D61"/>
    <mergeCell ref="A582:A589"/>
    <mergeCell ref="B582:B589"/>
    <mergeCell ref="A574:A581"/>
    <mergeCell ref="E178:E181"/>
    <mergeCell ref="C190:C197"/>
    <mergeCell ref="D190:D197"/>
    <mergeCell ref="E182:E185"/>
    <mergeCell ref="C582:C589"/>
    <mergeCell ref="D582:D589"/>
    <mergeCell ref="A510:A517"/>
    <mergeCell ref="B510:B517"/>
    <mergeCell ref="A526:A533"/>
    <mergeCell ref="B574:B581"/>
    <mergeCell ref="E586:E589"/>
    <mergeCell ref="E582:E585"/>
    <mergeCell ref="D534:D541"/>
    <mergeCell ref="C510:C517"/>
    <mergeCell ref="C534:C541"/>
    <mergeCell ref="C550:C557"/>
    <mergeCell ref="D550:D557"/>
    <mergeCell ref="F586:F587"/>
    <mergeCell ref="A158:A165"/>
    <mergeCell ref="B158:B165"/>
    <mergeCell ref="C158:C165"/>
    <mergeCell ref="D158:D165"/>
    <mergeCell ref="D214:D221"/>
    <mergeCell ref="E214:E217"/>
    <mergeCell ref="E218:E221"/>
    <mergeCell ref="E162:E165"/>
    <mergeCell ref="F583:F584"/>
    <mergeCell ref="D454:D461"/>
    <mergeCell ref="D318:D325"/>
    <mergeCell ref="D446:D453"/>
    <mergeCell ref="F455:F456"/>
    <mergeCell ref="F447:F448"/>
    <mergeCell ref="F394:F395"/>
    <mergeCell ref="E390:E393"/>
    <mergeCell ref="F391:F392"/>
    <mergeCell ref="F410:F411"/>
    <mergeCell ref="E458:E461"/>
    <mergeCell ref="B166:B173"/>
    <mergeCell ref="D462:D469"/>
    <mergeCell ref="F370:F371"/>
    <mergeCell ref="C182:C189"/>
    <mergeCell ref="D182:D189"/>
    <mergeCell ref="D398:D405"/>
    <mergeCell ref="D390:D397"/>
    <mergeCell ref="F399:F400"/>
    <mergeCell ref="E414:E417"/>
    <mergeCell ref="E406:E409"/>
    <mergeCell ref="E126:E129"/>
    <mergeCell ref="E174:E177"/>
    <mergeCell ref="E154:E157"/>
    <mergeCell ref="C150:C157"/>
    <mergeCell ref="E150:E153"/>
    <mergeCell ref="D174:D181"/>
    <mergeCell ref="C166:C173"/>
    <mergeCell ref="C174:C181"/>
    <mergeCell ref="E450:E453"/>
    <mergeCell ref="A262:A269"/>
    <mergeCell ref="B318:B325"/>
    <mergeCell ref="C294:C301"/>
    <mergeCell ref="C318:C325"/>
    <mergeCell ref="A302:A309"/>
    <mergeCell ref="A318:A325"/>
    <mergeCell ref="B302:B309"/>
    <mergeCell ref="A294:A301"/>
    <mergeCell ref="E394:E397"/>
    <mergeCell ref="A254:A261"/>
    <mergeCell ref="A214:A221"/>
    <mergeCell ref="A278:A285"/>
    <mergeCell ref="B278:B285"/>
    <mergeCell ref="B270:B277"/>
    <mergeCell ref="A166:A173"/>
    <mergeCell ref="A182:A189"/>
    <mergeCell ref="A174:A181"/>
    <mergeCell ref="A206:A213"/>
    <mergeCell ref="A198:A205"/>
    <mergeCell ref="A190:A197"/>
    <mergeCell ref="A470:A477"/>
    <mergeCell ref="A494:A501"/>
    <mergeCell ref="B494:B501"/>
    <mergeCell ref="B470:B477"/>
    <mergeCell ref="A478:A485"/>
    <mergeCell ref="B478:B485"/>
    <mergeCell ref="B486:B493"/>
    <mergeCell ref="A310:A317"/>
    <mergeCell ref="A462:A469"/>
    <mergeCell ref="A390:A397"/>
    <mergeCell ref="A398:A405"/>
    <mergeCell ref="A454:A461"/>
    <mergeCell ref="A446:A453"/>
    <mergeCell ref="A430:A437"/>
    <mergeCell ref="A438:A445"/>
    <mergeCell ref="A422:A429"/>
    <mergeCell ref="A334:A341"/>
    <mergeCell ref="D470:D477"/>
    <mergeCell ref="A150:A157"/>
    <mergeCell ref="B334:B341"/>
    <mergeCell ref="B262:B269"/>
    <mergeCell ref="B286:B293"/>
    <mergeCell ref="A230:A237"/>
    <mergeCell ref="B230:B237"/>
    <mergeCell ref="A246:A253"/>
    <mergeCell ref="B310:B317"/>
    <mergeCell ref="B390:B397"/>
    <mergeCell ref="A550:A557"/>
    <mergeCell ref="B550:B557"/>
    <mergeCell ref="B526:B533"/>
    <mergeCell ref="A534:A541"/>
    <mergeCell ref="A542:A549"/>
    <mergeCell ref="B542:B549"/>
    <mergeCell ref="B294:B301"/>
    <mergeCell ref="B174:B181"/>
    <mergeCell ref="B182:B189"/>
    <mergeCell ref="E210:E213"/>
    <mergeCell ref="E186:E189"/>
    <mergeCell ref="D262:D269"/>
    <mergeCell ref="D294:D301"/>
    <mergeCell ref="D270:D277"/>
    <mergeCell ref="E294:E297"/>
    <mergeCell ref="C270:C277"/>
    <mergeCell ref="F175:F176"/>
    <mergeCell ref="B214:B221"/>
    <mergeCell ref="B254:B261"/>
    <mergeCell ref="B198:B205"/>
    <mergeCell ref="E202:E205"/>
    <mergeCell ref="E198:E201"/>
    <mergeCell ref="E190:E193"/>
    <mergeCell ref="E194:E197"/>
    <mergeCell ref="F183:F184"/>
    <mergeCell ref="F215:F216"/>
    <mergeCell ref="C454:C461"/>
    <mergeCell ref="C446:C453"/>
    <mergeCell ref="C398:C405"/>
    <mergeCell ref="C286:C293"/>
    <mergeCell ref="C310:C317"/>
    <mergeCell ref="C462:C469"/>
    <mergeCell ref="H3:H4"/>
    <mergeCell ref="A486:A493"/>
    <mergeCell ref="A286:A293"/>
    <mergeCell ref="A222:A229"/>
    <mergeCell ref="B222:B229"/>
    <mergeCell ref="C222:C229"/>
    <mergeCell ref="D238:D245"/>
    <mergeCell ref="A238:A245"/>
    <mergeCell ref="F31:F32"/>
    <mergeCell ref="C470:C477"/>
    <mergeCell ref="E58:E61"/>
    <mergeCell ref="F58:F59"/>
    <mergeCell ref="F79:F80"/>
    <mergeCell ref="E62:E65"/>
    <mergeCell ref="E66:E69"/>
    <mergeCell ref="F71:F72"/>
    <mergeCell ref="E70:E73"/>
    <mergeCell ref="E74:E77"/>
    <mergeCell ref="F154:F155"/>
    <mergeCell ref="F151:F152"/>
    <mergeCell ref="F103:F104"/>
    <mergeCell ref="F106:F107"/>
    <mergeCell ref="F90:F91"/>
    <mergeCell ref="F138:F139"/>
    <mergeCell ref="F146:F147"/>
    <mergeCell ref="F143:F144"/>
    <mergeCell ref="F98:F99"/>
    <mergeCell ref="F95:F96"/>
    <mergeCell ref="F3:F4"/>
    <mergeCell ref="G3:G4"/>
    <mergeCell ref="E38:E41"/>
    <mergeCell ref="F39:F40"/>
    <mergeCell ref="E6:E9"/>
    <mergeCell ref="E30:E33"/>
    <mergeCell ref="E34:E37"/>
    <mergeCell ref="F34:F35"/>
    <mergeCell ref="F23:F24"/>
    <mergeCell ref="E22:E25"/>
    <mergeCell ref="F210:F211"/>
    <mergeCell ref="F191:F192"/>
    <mergeCell ref="F194:F195"/>
    <mergeCell ref="F186:F187"/>
    <mergeCell ref="F279:F280"/>
    <mergeCell ref="F274:F275"/>
    <mergeCell ref="E270:E273"/>
    <mergeCell ref="F290:F291"/>
    <mergeCell ref="E282:E285"/>
    <mergeCell ref="F282:F283"/>
    <mergeCell ref="E290:E293"/>
    <mergeCell ref="E286:E289"/>
    <mergeCell ref="E278:E281"/>
    <mergeCell ref="F234:F235"/>
    <mergeCell ref="D286:D293"/>
    <mergeCell ref="F295:F296"/>
    <mergeCell ref="F247:F248"/>
    <mergeCell ref="F258:F259"/>
    <mergeCell ref="F250:F251"/>
    <mergeCell ref="F263:F264"/>
    <mergeCell ref="D246:D253"/>
    <mergeCell ref="D254:D261"/>
    <mergeCell ref="E266:E269"/>
    <mergeCell ref="F231:F232"/>
    <mergeCell ref="F287:F288"/>
    <mergeCell ref="E254:E257"/>
    <mergeCell ref="E258:E261"/>
    <mergeCell ref="F242:F243"/>
    <mergeCell ref="E242:E245"/>
    <mergeCell ref="E246:E249"/>
    <mergeCell ref="E262:E265"/>
    <mergeCell ref="E230:E233"/>
    <mergeCell ref="E234:E237"/>
    <mergeCell ref="F298:F299"/>
    <mergeCell ref="E366:E369"/>
    <mergeCell ref="E370:E373"/>
    <mergeCell ref="F450:F451"/>
    <mergeCell ref="F434:F435"/>
    <mergeCell ref="F367:F368"/>
    <mergeCell ref="E446:E449"/>
    <mergeCell ref="F311:F312"/>
    <mergeCell ref="E314:E317"/>
    <mergeCell ref="F314:F315"/>
    <mergeCell ref="F402:F403"/>
    <mergeCell ref="E398:E401"/>
    <mergeCell ref="F383:F384"/>
    <mergeCell ref="E466:E469"/>
    <mergeCell ref="E402:E405"/>
    <mergeCell ref="E434:E437"/>
    <mergeCell ref="E430:E433"/>
    <mergeCell ref="E426:E429"/>
    <mergeCell ref="F407:F408"/>
    <mergeCell ref="E410:E413"/>
    <mergeCell ref="F479:F480"/>
    <mergeCell ref="F471:F472"/>
    <mergeCell ref="F474:F475"/>
    <mergeCell ref="F458:F459"/>
    <mergeCell ref="F266:F267"/>
    <mergeCell ref="D510:D517"/>
    <mergeCell ref="E322:E325"/>
    <mergeCell ref="E302:E305"/>
    <mergeCell ref="E310:E313"/>
    <mergeCell ref="F335:F336"/>
    <mergeCell ref="F511:F512"/>
    <mergeCell ref="F463:F464"/>
    <mergeCell ref="F466:F467"/>
    <mergeCell ref="E454:E457"/>
    <mergeCell ref="C542:C549"/>
    <mergeCell ref="D542:D549"/>
    <mergeCell ref="B446:B453"/>
    <mergeCell ref="B454:B461"/>
    <mergeCell ref="B534:B541"/>
    <mergeCell ref="D526:D533"/>
    <mergeCell ref="C494:C501"/>
    <mergeCell ref="D494:D501"/>
    <mergeCell ref="C486:C493"/>
    <mergeCell ref="D486:D493"/>
    <mergeCell ref="A414:A421"/>
    <mergeCell ref="B414:B421"/>
    <mergeCell ref="A382:A389"/>
    <mergeCell ref="B382:B389"/>
    <mergeCell ref="B398:B405"/>
    <mergeCell ref="A350:A357"/>
    <mergeCell ref="A366:A373"/>
    <mergeCell ref="B366:B373"/>
    <mergeCell ref="A358:A365"/>
    <mergeCell ref="B358:B365"/>
    <mergeCell ref="B430:B437"/>
    <mergeCell ref="B342:B349"/>
    <mergeCell ref="B462:B469"/>
    <mergeCell ref="F482:F483"/>
    <mergeCell ref="C406:C413"/>
    <mergeCell ref="E386:E389"/>
    <mergeCell ref="F386:F387"/>
    <mergeCell ref="E382:E385"/>
    <mergeCell ref="C382:C389"/>
    <mergeCell ref="D382:D389"/>
    <mergeCell ref="F498:F499"/>
    <mergeCell ref="F503:F504"/>
    <mergeCell ref="E518:E521"/>
    <mergeCell ref="F506:F507"/>
    <mergeCell ref="E510:E513"/>
    <mergeCell ref="E502:E505"/>
    <mergeCell ref="F514:F515"/>
    <mergeCell ref="E494:E497"/>
    <mergeCell ref="F487:F488"/>
    <mergeCell ref="A326:A333"/>
    <mergeCell ref="B326:B333"/>
    <mergeCell ref="E482:E485"/>
    <mergeCell ref="E490:E493"/>
    <mergeCell ref="E486:E489"/>
    <mergeCell ref="E478:E481"/>
    <mergeCell ref="A406:A413"/>
    <mergeCell ref="B406:B413"/>
    <mergeCell ref="F490:F491"/>
    <mergeCell ref="F495:F496"/>
    <mergeCell ref="E498:E501"/>
    <mergeCell ref="E578:E581"/>
    <mergeCell ref="F578:F579"/>
    <mergeCell ref="E574:E577"/>
    <mergeCell ref="E514:E517"/>
    <mergeCell ref="F535:F536"/>
    <mergeCell ref="F538:F539"/>
    <mergeCell ref="F530:F531"/>
    <mergeCell ref="E542:E545"/>
    <mergeCell ref="E538:E541"/>
    <mergeCell ref="E534:E537"/>
    <mergeCell ref="F527:F528"/>
    <mergeCell ref="F575:F576"/>
    <mergeCell ref="C62:C69"/>
    <mergeCell ref="E522:E525"/>
    <mergeCell ref="E530:E533"/>
    <mergeCell ref="E526:E529"/>
    <mergeCell ref="E506:E509"/>
    <mergeCell ref="E470:E473"/>
    <mergeCell ref="E474:E477"/>
    <mergeCell ref="E462:E465"/>
    <mergeCell ref="C526:C533"/>
    <mergeCell ref="D30:D37"/>
    <mergeCell ref="D230:D237"/>
    <mergeCell ref="D222:D229"/>
    <mergeCell ref="D198:D205"/>
    <mergeCell ref="D206:D213"/>
    <mergeCell ref="D166:D173"/>
    <mergeCell ref="D150:D157"/>
    <mergeCell ref="D142:D149"/>
    <mergeCell ref="D126:D133"/>
    <mergeCell ref="D94:D101"/>
    <mergeCell ref="B70:B77"/>
    <mergeCell ref="C70:C77"/>
    <mergeCell ref="A70:A77"/>
    <mergeCell ref="B62:B69"/>
    <mergeCell ref="B126:B133"/>
    <mergeCell ref="C126:C133"/>
    <mergeCell ref="C238:C245"/>
    <mergeCell ref="C262:C269"/>
    <mergeCell ref="B238:B245"/>
    <mergeCell ref="C198:C205"/>
    <mergeCell ref="B206:B213"/>
    <mergeCell ref="C206:C213"/>
    <mergeCell ref="B246:B253"/>
    <mergeCell ref="B190:B197"/>
    <mergeCell ref="F226:F227"/>
    <mergeCell ref="F223:F224"/>
    <mergeCell ref="E222:E225"/>
    <mergeCell ref="B150:B157"/>
    <mergeCell ref="C214:C221"/>
    <mergeCell ref="F218:F219"/>
    <mergeCell ref="E226:E229"/>
    <mergeCell ref="E206:E209"/>
    <mergeCell ref="F178:F179"/>
    <mergeCell ref="F207:F208"/>
    <mergeCell ref="F15:F16"/>
    <mergeCell ref="E18:E21"/>
    <mergeCell ref="F18:F19"/>
    <mergeCell ref="E14:E17"/>
    <mergeCell ref="E298:E301"/>
    <mergeCell ref="C302:C309"/>
    <mergeCell ref="D302:D309"/>
    <mergeCell ref="C278:C285"/>
    <mergeCell ref="D278:D285"/>
    <mergeCell ref="E114:E117"/>
    <mergeCell ref="D78:D85"/>
    <mergeCell ref="D70:D77"/>
    <mergeCell ref="D62:D69"/>
    <mergeCell ref="E86:E89"/>
    <mergeCell ref="E98:E101"/>
    <mergeCell ref="E90:E93"/>
    <mergeCell ref="F306:F307"/>
    <mergeCell ref="E334:E337"/>
    <mergeCell ref="F322:F323"/>
    <mergeCell ref="E326:E329"/>
    <mergeCell ref="F330:F331"/>
    <mergeCell ref="E318:E321"/>
    <mergeCell ref="F319:F320"/>
    <mergeCell ref="F327:F328"/>
    <mergeCell ref="E330:E333"/>
    <mergeCell ref="C478:C485"/>
    <mergeCell ref="D478:D485"/>
    <mergeCell ref="F426:F427"/>
    <mergeCell ref="F415:F416"/>
    <mergeCell ref="E418:E421"/>
    <mergeCell ref="F418:F419"/>
    <mergeCell ref="C430:C437"/>
    <mergeCell ref="D430:D437"/>
    <mergeCell ref="C414:C421"/>
    <mergeCell ref="D414:D421"/>
    <mergeCell ref="F351:F352"/>
    <mergeCell ref="D326:D333"/>
    <mergeCell ref="C334:C341"/>
    <mergeCell ref="D334:D341"/>
    <mergeCell ref="C326:C333"/>
    <mergeCell ref="C342:C349"/>
    <mergeCell ref="D342:D349"/>
    <mergeCell ref="E342:E345"/>
    <mergeCell ref="F343:F344"/>
    <mergeCell ref="A342:A349"/>
    <mergeCell ref="A38:A45"/>
    <mergeCell ref="B38:B45"/>
    <mergeCell ref="C38:C45"/>
    <mergeCell ref="B142:B149"/>
    <mergeCell ref="C142:C149"/>
    <mergeCell ref="A46:A53"/>
    <mergeCell ref="B46:B53"/>
    <mergeCell ref="C46:C53"/>
    <mergeCell ref="A94:A101"/>
    <mergeCell ref="A558:A565"/>
    <mergeCell ref="B558:B565"/>
    <mergeCell ref="C558:C565"/>
    <mergeCell ref="D558:D565"/>
    <mergeCell ref="E562:E565"/>
    <mergeCell ref="F562:F563"/>
    <mergeCell ref="E558:E561"/>
    <mergeCell ref="F543:F544"/>
    <mergeCell ref="E546:E549"/>
    <mergeCell ref="F546:F547"/>
    <mergeCell ref="F551:F552"/>
    <mergeCell ref="F554:F555"/>
    <mergeCell ref="E550:E553"/>
    <mergeCell ref="E554:E557"/>
    <mergeCell ref="A502:A509"/>
    <mergeCell ref="B502:B509"/>
    <mergeCell ref="C502:C509"/>
    <mergeCell ref="D502:D509"/>
    <mergeCell ref="F87:F88"/>
    <mergeCell ref="B438:B445"/>
    <mergeCell ref="C438:C445"/>
    <mergeCell ref="D438:D445"/>
    <mergeCell ref="F354:F355"/>
    <mergeCell ref="B350:B357"/>
    <mergeCell ref="C350:C357"/>
    <mergeCell ref="D350:D357"/>
    <mergeCell ref="E354:E357"/>
    <mergeCell ref="E350:E353"/>
    <mergeCell ref="F559:F560"/>
    <mergeCell ref="F47:F48"/>
    <mergeCell ref="F127:F128"/>
    <mergeCell ref="F130:F131"/>
    <mergeCell ref="F119:F120"/>
    <mergeCell ref="F122:F123"/>
    <mergeCell ref="F111:F112"/>
    <mergeCell ref="F55:F56"/>
    <mergeCell ref="F255:F256"/>
    <mergeCell ref="F82:F83"/>
    <mergeCell ref="E566:E569"/>
    <mergeCell ref="F567:F568"/>
    <mergeCell ref="E570:E573"/>
    <mergeCell ref="F570:F571"/>
    <mergeCell ref="A590:A597"/>
    <mergeCell ref="B590:B597"/>
    <mergeCell ref="C590:C597"/>
    <mergeCell ref="D590:D597"/>
    <mergeCell ref="D574:D581"/>
    <mergeCell ref="A566:A573"/>
    <mergeCell ref="B566:B573"/>
    <mergeCell ref="C574:C581"/>
    <mergeCell ref="C566:C573"/>
    <mergeCell ref="D566:D573"/>
    <mergeCell ref="A518:A525"/>
    <mergeCell ref="B518:B525"/>
    <mergeCell ref="C518:C525"/>
    <mergeCell ref="D518:D525"/>
    <mergeCell ref="F591:F592"/>
    <mergeCell ref="E594:E597"/>
    <mergeCell ref="F594:F595"/>
    <mergeCell ref="E590:E593"/>
    <mergeCell ref="AL518:AL525"/>
    <mergeCell ref="F519:F520"/>
    <mergeCell ref="F522:F523"/>
    <mergeCell ref="E422:E425"/>
    <mergeCell ref="F423:F424"/>
    <mergeCell ref="E438:E441"/>
    <mergeCell ref="F439:F440"/>
    <mergeCell ref="E442:E445"/>
    <mergeCell ref="F442:F443"/>
    <mergeCell ref="F431:F432"/>
    <mergeCell ref="E42:E45"/>
    <mergeCell ref="F42:F43"/>
    <mergeCell ref="F50:F51"/>
    <mergeCell ref="F66:F67"/>
    <mergeCell ref="F63:F64"/>
    <mergeCell ref="E46:E49"/>
    <mergeCell ref="F239:F240"/>
    <mergeCell ref="F135:F136"/>
    <mergeCell ref="F74:F75"/>
    <mergeCell ref="A110:A117"/>
    <mergeCell ref="B102:B109"/>
    <mergeCell ref="C102:C109"/>
    <mergeCell ref="B110:B117"/>
    <mergeCell ref="C110:C117"/>
    <mergeCell ref="D110:D117"/>
    <mergeCell ref="A118:A125"/>
    <mergeCell ref="F7:F8"/>
    <mergeCell ref="E10:E13"/>
    <mergeCell ref="F10:F11"/>
    <mergeCell ref="A6:A13"/>
    <mergeCell ref="B6:B13"/>
    <mergeCell ref="C6:C13"/>
    <mergeCell ref="D6:D13"/>
    <mergeCell ref="A14:A21"/>
    <mergeCell ref="B14:B21"/>
    <mergeCell ref="C14:C21"/>
    <mergeCell ref="D14:D21"/>
    <mergeCell ref="B422:B429"/>
    <mergeCell ref="C422:C429"/>
    <mergeCell ref="D422:D429"/>
    <mergeCell ref="D366:D373"/>
    <mergeCell ref="D406:D413"/>
    <mergeCell ref="C390:C397"/>
    <mergeCell ref="D358:D365"/>
    <mergeCell ref="C366:C373"/>
    <mergeCell ref="C358:C365"/>
    <mergeCell ref="D22:D29"/>
    <mergeCell ref="D38:D45"/>
    <mergeCell ref="D46:D53"/>
    <mergeCell ref="D310:D317"/>
    <mergeCell ref="C230:C237"/>
    <mergeCell ref="C246:C253"/>
    <mergeCell ref="C254:C261"/>
    <mergeCell ref="B118:B125"/>
    <mergeCell ref="C118:C125"/>
    <mergeCell ref="D118:D125"/>
    <mergeCell ref="A102:A109"/>
    <mergeCell ref="A22:A29"/>
    <mergeCell ref="B22:B29"/>
    <mergeCell ref="C22:C29"/>
    <mergeCell ref="D102:D109"/>
    <mergeCell ref="A30:A37"/>
    <mergeCell ref="B30:B37"/>
    <mergeCell ref="C30:C37"/>
    <mergeCell ref="B94:B101"/>
    <mergeCell ref="C94:C101"/>
    <mergeCell ref="A62:A69"/>
    <mergeCell ref="A126:A133"/>
    <mergeCell ref="F271:F272"/>
    <mergeCell ref="A134:A141"/>
    <mergeCell ref="B134:B141"/>
    <mergeCell ref="C134:C141"/>
    <mergeCell ref="D134:D141"/>
    <mergeCell ref="A142:A149"/>
    <mergeCell ref="F199:F200"/>
    <mergeCell ref="F202:F203"/>
    <mergeCell ref="A270:A277"/>
    <mergeCell ref="E378:E381"/>
    <mergeCell ref="F378:F379"/>
    <mergeCell ref="F303:F304"/>
    <mergeCell ref="E306:E309"/>
    <mergeCell ref="F375:F376"/>
    <mergeCell ref="E346:E349"/>
    <mergeCell ref="F346:F347"/>
    <mergeCell ref="E374:E377"/>
    <mergeCell ref="E338:E341"/>
    <mergeCell ref="F338:F339"/>
    <mergeCell ref="A374:A381"/>
    <mergeCell ref="B374:B381"/>
    <mergeCell ref="C374:C381"/>
    <mergeCell ref="D374:D381"/>
    <mergeCell ref="E362:E365"/>
    <mergeCell ref="F362:F363"/>
    <mergeCell ref="A2:N2"/>
    <mergeCell ref="I3:I4"/>
    <mergeCell ref="J3:J4"/>
    <mergeCell ref="L3:L4"/>
    <mergeCell ref="M3:M4"/>
    <mergeCell ref="A3:A4"/>
    <mergeCell ref="B3:B4"/>
    <mergeCell ref="E238:E241"/>
    <mergeCell ref="C3:C4"/>
    <mergeCell ref="D3:D4"/>
    <mergeCell ref="E3:E4"/>
    <mergeCell ref="F359:F360"/>
    <mergeCell ref="E274:E277"/>
    <mergeCell ref="E250:E253"/>
    <mergeCell ref="E358:E361"/>
    <mergeCell ref="E26:E29"/>
    <mergeCell ref="F26:F27"/>
    <mergeCell ref="F114:F115"/>
  </mergeCells>
  <printOptions/>
  <pageMargins left="0.2" right="0.2" top="0.43" bottom="0.32" header="0.17" footer="0.16"/>
  <pageSetup horizontalDpi="600" verticalDpi="600" orientation="landscape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2"/>
  <sheetViews>
    <sheetView view="pageBreakPreview" zoomScaleSheetLayoutView="100" workbookViewId="0" topLeftCell="A1">
      <pane xSplit="8" ySplit="4" topLeftCell="I2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30" sqref="D30:D37"/>
    </sheetView>
  </sheetViews>
  <sheetFormatPr defaultColWidth="9.00390625" defaultRowHeight="12.75"/>
  <cols>
    <col min="1" max="1" width="3.25390625" style="12" customWidth="1"/>
    <col min="2" max="2" width="23.75390625" style="12" customWidth="1"/>
    <col min="3" max="3" width="9.125" style="13" customWidth="1"/>
    <col min="4" max="4" width="13.00390625" style="13" customWidth="1"/>
    <col min="5" max="5" width="8.25390625" style="13" customWidth="1"/>
    <col min="6" max="6" width="9.625" style="12" customWidth="1"/>
    <col min="7" max="7" width="12.75390625" style="12" customWidth="1"/>
    <col min="8" max="8" width="9.625" style="12" customWidth="1"/>
    <col min="9" max="9" width="10.25390625" style="12" customWidth="1"/>
    <col min="10" max="10" width="10.125" style="12" customWidth="1"/>
    <col min="11" max="11" width="9.25390625" style="12" bestFit="1" customWidth="1"/>
    <col min="12" max="12" width="9.875" style="12" customWidth="1"/>
    <col min="13" max="13" width="9.25390625" style="12" customWidth="1"/>
    <col min="14" max="14" width="9.25390625" style="12" hidden="1" customWidth="1"/>
    <col min="15" max="15" width="14.125" style="12" customWidth="1"/>
    <col min="16" max="16384" width="9.125" style="12" customWidth="1"/>
  </cols>
  <sheetData>
    <row r="1" ht="12.75">
      <c r="M1" s="175" t="s">
        <v>248</v>
      </c>
    </row>
    <row r="2" spans="1:37" s="158" customFormat="1" ht="20.25" customHeight="1" thickBot="1">
      <c r="A2" s="573" t="s">
        <v>188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14" s="158" customFormat="1" ht="22.5" customHeight="1" thickBot="1">
      <c r="A3" s="491" t="s">
        <v>80</v>
      </c>
      <c r="B3" s="565" t="s">
        <v>4</v>
      </c>
      <c r="C3" s="470" t="s">
        <v>81</v>
      </c>
      <c r="D3" s="470" t="s">
        <v>5</v>
      </c>
      <c r="E3" s="470" t="s">
        <v>6</v>
      </c>
      <c r="F3" s="565" t="s">
        <v>7</v>
      </c>
      <c r="G3" s="565" t="s">
        <v>8</v>
      </c>
      <c r="H3" s="487" t="s">
        <v>82</v>
      </c>
      <c r="I3" s="487" t="s">
        <v>83</v>
      </c>
      <c r="J3" s="489" t="s">
        <v>189</v>
      </c>
      <c r="K3" s="489" t="s">
        <v>190</v>
      </c>
      <c r="L3" s="489" t="s">
        <v>86</v>
      </c>
      <c r="M3" s="489" t="s">
        <v>191</v>
      </c>
      <c r="N3" s="582" t="s">
        <v>192</v>
      </c>
    </row>
    <row r="4" spans="1:14" s="158" customFormat="1" ht="34.5" customHeight="1" thickBot="1">
      <c r="A4" s="574"/>
      <c r="B4" s="494"/>
      <c r="C4" s="469"/>
      <c r="D4" s="469"/>
      <c r="E4" s="469"/>
      <c r="F4" s="574"/>
      <c r="G4" s="566"/>
      <c r="H4" s="564"/>
      <c r="I4" s="488"/>
      <c r="J4" s="490"/>
      <c r="K4" s="490"/>
      <c r="L4" s="490"/>
      <c r="M4" s="490"/>
      <c r="N4" s="583"/>
    </row>
    <row r="5" spans="1:14" s="158" customFormat="1" ht="13.5" thickBot="1">
      <c r="A5" s="177">
        <v>1</v>
      </c>
      <c r="B5" s="18">
        <v>2</v>
      </c>
      <c r="C5" s="177">
        <v>3</v>
      </c>
      <c r="D5" s="177">
        <v>4</v>
      </c>
      <c r="E5" s="177">
        <v>5</v>
      </c>
      <c r="F5" s="18">
        <v>6</v>
      </c>
      <c r="G5" s="177">
        <v>7</v>
      </c>
      <c r="H5" s="177">
        <v>8</v>
      </c>
      <c r="I5" s="177">
        <v>9</v>
      </c>
      <c r="J5" s="18">
        <v>10</v>
      </c>
      <c r="K5" s="177">
        <v>11</v>
      </c>
      <c r="L5" s="177">
        <v>12</v>
      </c>
      <c r="M5" s="159">
        <v>13</v>
      </c>
      <c r="N5" s="179"/>
    </row>
    <row r="6" spans="1:14" ht="12.75" customHeight="1">
      <c r="A6" s="529">
        <v>1</v>
      </c>
      <c r="B6" s="519" t="s">
        <v>193</v>
      </c>
      <c r="C6" s="516">
        <v>60004</v>
      </c>
      <c r="D6" s="511" t="s">
        <v>89</v>
      </c>
      <c r="E6" s="478">
        <v>2014</v>
      </c>
      <c r="F6" s="27" t="s">
        <v>90</v>
      </c>
      <c r="G6" s="28" t="s">
        <v>91</v>
      </c>
      <c r="H6" s="29"/>
      <c r="I6" s="30"/>
      <c r="J6" s="30"/>
      <c r="K6" s="30"/>
      <c r="L6" s="180"/>
      <c r="M6" s="181"/>
      <c r="N6" s="575"/>
    </row>
    <row r="7" spans="1:14" ht="12.75">
      <c r="A7" s="529"/>
      <c r="B7" s="519"/>
      <c r="C7" s="516"/>
      <c r="D7" s="511"/>
      <c r="E7" s="478"/>
      <c r="F7" s="527">
        <v>0</v>
      </c>
      <c r="G7" s="34" t="s">
        <v>92</v>
      </c>
      <c r="H7" s="35">
        <v>0</v>
      </c>
      <c r="I7" s="36">
        <v>2000000</v>
      </c>
      <c r="J7" s="36">
        <v>0</v>
      </c>
      <c r="K7" s="36">
        <v>2000000</v>
      </c>
      <c r="L7" s="182">
        <f>H7+J7</f>
        <v>0</v>
      </c>
      <c r="M7" s="183"/>
      <c r="N7" s="576"/>
    </row>
    <row r="8" spans="1:14" ht="10.5" customHeight="1">
      <c r="A8" s="529"/>
      <c r="B8" s="519"/>
      <c r="C8" s="516"/>
      <c r="D8" s="511"/>
      <c r="E8" s="478"/>
      <c r="F8" s="584"/>
      <c r="G8" s="34" t="s">
        <v>93</v>
      </c>
      <c r="H8" s="35"/>
      <c r="I8" s="36"/>
      <c r="J8" s="36"/>
      <c r="K8" s="36"/>
      <c r="L8" s="182"/>
      <c r="M8" s="183"/>
      <c r="N8" s="576"/>
    </row>
    <row r="9" spans="1:14" ht="12.75">
      <c r="A9" s="529"/>
      <c r="B9" s="519"/>
      <c r="C9" s="516"/>
      <c r="D9" s="511"/>
      <c r="E9" s="496"/>
      <c r="F9" s="39" t="s">
        <v>94</v>
      </c>
      <c r="G9" s="34" t="s">
        <v>95</v>
      </c>
      <c r="H9" s="35"/>
      <c r="I9" s="36"/>
      <c r="J9" s="36"/>
      <c r="K9" s="36"/>
      <c r="L9" s="182"/>
      <c r="M9" s="183"/>
      <c r="N9" s="576"/>
    </row>
    <row r="10" spans="1:14" ht="12.75">
      <c r="A10" s="529"/>
      <c r="B10" s="519"/>
      <c r="C10" s="516"/>
      <c r="D10" s="511"/>
      <c r="E10" s="477">
        <v>2016</v>
      </c>
      <c r="F10" s="527">
        <v>4500000</v>
      </c>
      <c r="G10" s="34" t="s">
        <v>96</v>
      </c>
      <c r="H10" s="35"/>
      <c r="I10" s="36"/>
      <c r="J10" s="36"/>
      <c r="K10" s="36"/>
      <c r="L10" s="182"/>
      <c r="M10" s="183"/>
      <c r="N10" s="576"/>
    </row>
    <row r="11" spans="1:14" ht="9.75" customHeight="1">
      <c r="A11" s="529"/>
      <c r="B11" s="519"/>
      <c r="C11" s="516"/>
      <c r="D11" s="511"/>
      <c r="E11" s="478"/>
      <c r="F11" s="584"/>
      <c r="G11" s="34" t="s">
        <v>97</v>
      </c>
      <c r="H11" s="35"/>
      <c r="I11" s="36"/>
      <c r="J11" s="36"/>
      <c r="K11" s="36"/>
      <c r="L11" s="182"/>
      <c r="M11" s="183"/>
      <c r="N11" s="576"/>
    </row>
    <row r="12" spans="1:15" ht="9.75" customHeight="1">
      <c r="A12" s="529"/>
      <c r="B12" s="519"/>
      <c r="C12" s="516"/>
      <c r="D12" s="511"/>
      <c r="E12" s="478"/>
      <c r="F12" s="39" t="s">
        <v>98</v>
      </c>
      <c r="G12" s="34" t="s">
        <v>16</v>
      </c>
      <c r="H12" s="40">
        <f>H6+H8+H10</f>
        <v>0</v>
      </c>
      <c r="I12" s="41">
        <f>I6+I8+I10</f>
        <v>0</v>
      </c>
      <c r="J12" s="41">
        <f>J6+J8+J10</f>
        <v>0</v>
      </c>
      <c r="K12" s="41">
        <f>K6+K8+K10</f>
        <v>0</v>
      </c>
      <c r="L12" s="184">
        <f>H12+J12</f>
        <v>0</v>
      </c>
      <c r="M12" s="183"/>
      <c r="N12" s="576"/>
      <c r="O12" s="14"/>
    </row>
    <row r="13" spans="1:15" ht="13.5" thickBot="1">
      <c r="A13" s="530"/>
      <c r="B13" s="520"/>
      <c r="C13" s="517"/>
      <c r="D13" s="511"/>
      <c r="E13" s="479"/>
      <c r="F13" s="45">
        <v>4500000</v>
      </c>
      <c r="G13" s="46" t="s">
        <v>60</v>
      </c>
      <c r="H13" s="47">
        <f>H7+H9+H11</f>
        <v>0</v>
      </c>
      <c r="I13" s="48">
        <f>I7+I9+I11</f>
        <v>2000000</v>
      </c>
      <c r="J13" s="48">
        <f>J7+J9+J11</f>
        <v>0</v>
      </c>
      <c r="K13" s="92">
        <f>K7</f>
        <v>2000000</v>
      </c>
      <c r="L13" s="185">
        <f>H13+J13</f>
        <v>0</v>
      </c>
      <c r="M13" s="186">
        <f>L13/F10</f>
        <v>0</v>
      </c>
      <c r="N13" s="577"/>
      <c r="O13" s="14"/>
    </row>
    <row r="14" spans="1:14" ht="15.75" customHeight="1">
      <c r="A14" s="532">
        <v>2</v>
      </c>
      <c r="B14" s="518" t="s">
        <v>194</v>
      </c>
      <c r="C14" s="515">
        <v>60004</v>
      </c>
      <c r="D14" s="510" t="s">
        <v>89</v>
      </c>
      <c r="E14" s="478">
        <v>2014</v>
      </c>
      <c r="F14" s="164" t="s">
        <v>90</v>
      </c>
      <c r="G14" s="52" t="s">
        <v>91</v>
      </c>
      <c r="H14" s="53"/>
      <c r="I14" s="54"/>
      <c r="J14" s="54"/>
      <c r="K14" s="54"/>
      <c r="L14" s="187"/>
      <c r="M14" s="188"/>
      <c r="N14" s="575"/>
    </row>
    <row r="15" spans="1:14" ht="12.75">
      <c r="A15" s="529"/>
      <c r="B15" s="519"/>
      <c r="C15" s="516"/>
      <c r="D15" s="511"/>
      <c r="E15" s="478"/>
      <c r="F15" s="527">
        <v>0</v>
      </c>
      <c r="G15" s="34" t="s">
        <v>92</v>
      </c>
      <c r="H15" s="35">
        <v>1000000</v>
      </c>
      <c r="I15" s="36">
        <v>1000000</v>
      </c>
      <c r="J15" s="36">
        <v>0</v>
      </c>
      <c r="K15" s="36">
        <v>1000000</v>
      </c>
      <c r="L15" s="182">
        <f>H15+J15</f>
        <v>1000000</v>
      </c>
      <c r="M15" s="183"/>
      <c r="N15" s="576"/>
    </row>
    <row r="16" spans="1:14" ht="10.5" customHeight="1">
      <c r="A16" s="529"/>
      <c r="B16" s="519"/>
      <c r="C16" s="516"/>
      <c r="D16" s="511"/>
      <c r="E16" s="478"/>
      <c r="F16" s="584"/>
      <c r="G16" s="34" t="s">
        <v>93</v>
      </c>
      <c r="H16" s="35"/>
      <c r="I16" s="36"/>
      <c r="J16" s="36"/>
      <c r="K16" s="36"/>
      <c r="L16" s="182"/>
      <c r="M16" s="183"/>
      <c r="N16" s="576"/>
    </row>
    <row r="17" spans="1:14" ht="12.75">
      <c r="A17" s="529"/>
      <c r="B17" s="519"/>
      <c r="C17" s="516"/>
      <c r="D17" s="511"/>
      <c r="E17" s="496"/>
      <c r="F17" s="39" t="s">
        <v>94</v>
      </c>
      <c r="G17" s="34" t="s">
        <v>95</v>
      </c>
      <c r="H17" s="35"/>
      <c r="I17" s="36"/>
      <c r="J17" s="36"/>
      <c r="K17" s="36"/>
      <c r="L17" s="182"/>
      <c r="M17" s="183"/>
      <c r="N17" s="576"/>
    </row>
    <row r="18" spans="1:14" ht="12.75">
      <c r="A18" s="529"/>
      <c r="B18" s="519"/>
      <c r="C18" s="516"/>
      <c r="D18" s="511"/>
      <c r="E18" s="477">
        <v>2017</v>
      </c>
      <c r="F18" s="527">
        <v>5000000</v>
      </c>
      <c r="G18" s="34" t="s">
        <v>96</v>
      </c>
      <c r="H18" s="35"/>
      <c r="I18" s="36"/>
      <c r="J18" s="36"/>
      <c r="K18" s="36"/>
      <c r="L18" s="182"/>
      <c r="M18" s="183"/>
      <c r="N18" s="576"/>
    </row>
    <row r="19" spans="1:14" ht="9.75" customHeight="1">
      <c r="A19" s="529"/>
      <c r="B19" s="519"/>
      <c r="C19" s="516"/>
      <c r="D19" s="511"/>
      <c r="E19" s="478"/>
      <c r="F19" s="584"/>
      <c r="G19" s="34" t="s">
        <v>97</v>
      </c>
      <c r="H19" s="35"/>
      <c r="I19" s="36"/>
      <c r="J19" s="36"/>
      <c r="K19" s="36"/>
      <c r="L19" s="182"/>
      <c r="M19" s="183"/>
      <c r="N19" s="576"/>
    </row>
    <row r="20" spans="1:15" ht="9.75" customHeight="1">
      <c r="A20" s="529"/>
      <c r="B20" s="519"/>
      <c r="C20" s="516"/>
      <c r="D20" s="511"/>
      <c r="E20" s="478"/>
      <c r="F20" s="39" t="s">
        <v>98</v>
      </c>
      <c r="G20" s="34" t="s">
        <v>16</v>
      </c>
      <c r="H20" s="40">
        <f>H14+H16+H18</f>
        <v>0</v>
      </c>
      <c r="I20" s="41">
        <f>I14+I16+I18</f>
        <v>0</v>
      </c>
      <c r="J20" s="41">
        <f>J14+J16+J18</f>
        <v>0</v>
      </c>
      <c r="K20" s="41">
        <f>K14+K16+K18</f>
        <v>0</v>
      </c>
      <c r="L20" s="184">
        <f>H20+K20</f>
        <v>0</v>
      </c>
      <c r="M20" s="183"/>
      <c r="N20" s="576"/>
      <c r="O20" s="14"/>
    </row>
    <row r="21" spans="1:15" ht="26.25" customHeight="1" thickBot="1">
      <c r="A21" s="530"/>
      <c r="B21" s="520"/>
      <c r="C21" s="517"/>
      <c r="D21" s="511"/>
      <c r="E21" s="479"/>
      <c r="F21" s="45">
        <v>5000000</v>
      </c>
      <c r="G21" s="46" t="s">
        <v>60</v>
      </c>
      <c r="H21" s="47">
        <f>H15+H17+H19</f>
        <v>1000000</v>
      </c>
      <c r="I21" s="48">
        <f>I15+I17+I19</f>
        <v>1000000</v>
      </c>
      <c r="J21" s="48">
        <f>J15+J17+J19</f>
        <v>0</v>
      </c>
      <c r="K21" s="48">
        <f>K15</f>
        <v>1000000</v>
      </c>
      <c r="L21" s="189">
        <f>H21+J21</f>
        <v>1000000</v>
      </c>
      <c r="M21" s="186">
        <f>L21/F18</f>
        <v>0.2</v>
      </c>
      <c r="N21" s="577"/>
      <c r="O21" s="14"/>
    </row>
    <row r="22" spans="1:14" ht="18" customHeight="1">
      <c r="A22" s="529">
        <v>3</v>
      </c>
      <c r="B22" s="518" t="s">
        <v>195</v>
      </c>
      <c r="C22" s="515">
        <v>60004</v>
      </c>
      <c r="D22" s="510" t="s">
        <v>89</v>
      </c>
      <c r="E22" s="478">
        <v>2014</v>
      </c>
      <c r="F22" s="164" t="s">
        <v>90</v>
      </c>
      <c r="G22" s="52" t="s">
        <v>91</v>
      </c>
      <c r="H22" s="53"/>
      <c r="I22" s="54"/>
      <c r="J22" s="54"/>
      <c r="K22" s="30"/>
      <c r="L22" s="180"/>
      <c r="M22" s="188"/>
      <c r="N22" s="575"/>
    </row>
    <row r="23" spans="1:14" ht="12.75">
      <c r="A23" s="529"/>
      <c r="B23" s="519"/>
      <c r="C23" s="516"/>
      <c r="D23" s="511"/>
      <c r="E23" s="478"/>
      <c r="F23" s="527">
        <v>0</v>
      </c>
      <c r="G23" s="34" t="s">
        <v>92</v>
      </c>
      <c r="H23" s="35">
        <v>1000000</v>
      </c>
      <c r="I23" s="36">
        <v>1000000</v>
      </c>
      <c r="J23" s="36">
        <v>0</v>
      </c>
      <c r="K23" s="36">
        <v>1000000</v>
      </c>
      <c r="L23" s="182">
        <f>H23+J23</f>
        <v>1000000</v>
      </c>
      <c r="M23" s="183"/>
      <c r="N23" s="576"/>
    </row>
    <row r="24" spans="1:14" ht="10.5" customHeight="1">
      <c r="A24" s="529"/>
      <c r="B24" s="519"/>
      <c r="C24" s="516"/>
      <c r="D24" s="511"/>
      <c r="E24" s="478"/>
      <c r="F24" s="584"/>
      <c r="G24" s="34" t="s">
        <v>93</v>
      </c>
      <c r="H24" s="35"/>
      <c r="I24" s="36"/>
      <c r="J24" s="36"/>
      <c r="K24" s="36"/>
      <c r="L24" s="182"/>
      <c r="M24" s="183"/>
      <c r="N24" s="576"/>
    </row>
    <row r="25" spans="1:14" ht="12.75">
      <c r="A25" s="529"/>
      <c r="B25" s="519"/>
      <c r="C25" s="516"/>
      <c r="D25" s="511"/>
      <c r="E25" s="496"/>
      <c r="F25" s="39" t="s">
        <v>94</v>
      </c>
      <c r="G25" s="34" t="s">
        <v>95</v>
      </c>
      <c r="H25" s="35"/>
      <c r="I25" s="36"/>
      <c r="J25" s="36"/>
      <c r="K25" s="36"/>
      <c r="L25" s="182"/>
      <c r="M25" s="183"/>
      <c r="N25" s="576"/>
    </row>
    <row r="26" spans="1:14" ht="12.75">
      <c r="A26" s="529"/>
      <c r="B26" s="519"/>
      <c r="C26" s="516"/>
      <c r="D26" s="511"/>
      <c r="E26" s="477">
        <v>2017</v>
      </c>
      <c r="F26" s="527">
        <v>5000000</v>
      </c>
      <c r="G26" s="34" t="s">
        <v>96</v>
      </c>
      <c r="H26" s="35"/>
      <c r="I26" s="36"/>
      <c r="J26" s="36"/>
      <c r="K26" s="36"/>
      <c r="L26" s="182"/>
      <c r="M26" s="183"/>
      <c r="N26" s="576"/>
    </row>
    <row r="27" spans="1:14" ht="9.75" customHeight="1">
      <c r="A27" s="529"/>
      <c r="B27" s="519"/>
      <c r="C27" s="516"/>
      <c r="D27" s="511"/>
      <c r="E27" s="478"/>
      <c r="F27" s="584"/>
      <c r="G27" s="34" t="s">
        <v>97</v>
      </c>
      <c r="H27" s="35"/>
      <c r="I27" s="36"/>
      <c r="J27" s="36"/>
      <c r="K27" s="36"/>
      <c r="L27" s="182"/>
      <c r="M27" s="183"/>
      <c r="N27" s="576"/>
    </row>
    <row r="28" spans="1:15" ht="9.75" customHeight="1">
      <c r="A28" s="529"/>
      <c r="B28" s="519"/>
      <c r="C28" s="516"/>
      <c r="D28" s="511"/>
      <c r="E28" s="478"/>
      <c r="F28" s="39" t="s">
        <v>98</v>
      </c>
      <c r="G28" s="34" t="s">
        <v>16</v>
      </c>
      <c r="H28" s="40">
        <f>H22+H24+H26</f>
        <v>0</v>
      </c>
      <c r="I28" s="41">
        <f>I22+I24+I26</f>
        <v>0</v>
      </c>
      <c r="J28" s="41">
        <f>J22+J24+J26</f>
        <v>0</v>
      </c>
      <c r="K28" s="41">
        <f>K22+K24+K26</f>
        <v>0</v>
      </c>
      <c r="L28" s="184">
        <f>H28+J28</f>
        <v>0</v>
      </c>
      <c r="M28" s="183"/>
      <c r="N28" s="576"/>
      <c r="O28" s="14"/>
    </row>
    <row r="29" spans="1:15" ht="24" customHeight="1" thickBot="1">
      <c r="A29" s="530"/>
      <c r="B29" s="520"/>
      <c r="C29" s="517"/>
      <c r="D29" s="511"/>
      <c r="E29" s="479"/>
      <c r="F29" s="45">
        <v>5000000</v>
      </c>
      <c r="G29" s="46" t="s">
        <v>60</v>
      </c>
      <c r="H29" s="47">
        <f>H23+H25+H27</f>
        <v>1000000</v>
      </c>
      <c r="I29" s="48">
        <f>I23+I25+I27</f>
        <v>1000000</v>
      </c>
      <c r="J29" s="48">
        <f>J23+J25+J27</f>
        <v>0</v>
      </c>
      <c r="K29" s="92">
        <f>K23</f>
        <v>1000000</v>
      </c>
      <c r="L29" s="185">
        <f>H29+J29</f>
        <v>1000000</v>
      </c>
      <c r="M29" s="186">
        <f>L29/F26</f>
        <v>0.2</v>
      </c>
      <c r="N29" s="577"/>
      <c r="O29" s="14"/>
    </row>
    <row r="30" spans="1:14" ht="18" customHeight="1">
      <c r="A30" s="532">
        <v>4</v>
      </c>
      <c r="B30" s="518" t="s">
        <v>88</v>
      </c>
      <c r="C30" s="515">
        <v>60004</v>
      </c>
      <c r="D30" s="510" t="s">
        <v>89</v>
      </c>
      <c r="E30" s="478">
        <v>2014</v>
      </c>
      <c r="F30" s="164" t="s">
        <v>90</v>
      </c>
      <c r="G30" s="52" t="s">
        <v>91</v>
      </c>
      <c r="H30" s="53"/>
      <c r="I30" s="54"/>
      <c r="J30" s="54"/>
      <c r="K30" s="54"/>
      <c r="L30" s="187"/>
      <c r="M30" s="188"/>
      <c r="N30" s="575">
        <f>SUM(I36)</f>
        <v>0</v>
      </c>
    </row>
    <row r="31" spans="1:14" ht="12.75">
      <c r="A31" s="529"/>
      <c r="B31" s="519"/>
      <c r="C31" s="516"/>
      <c r="D31" s="511"/>
      <c r="E31" s="478"/>
      <c r="F31" s="527">
        <v>0</v>
      </c>
      <c r="G31" s="34" t="s">
        <v>92</v>
      </c>
      <c r="H31" s="35">
        <v>0</v>
      </c>
      <c r="I31" s="36">
        <v>961512</v>
      </c>
      <c r="J31" s="36">
        <v>0</v>
      </c>
      <c r="K31" s="36">
        <v>961512</v>
      </c>
      <c r="L31" s="182">
        <f>H31+J31</f>
        <v>0</v>
      </c>
      <c r="M31" s="183"/>
      <c r="N31" s="576"/>
    </row>
    <row r="32" spans="1:14" ht="10.5" customHeight="1">
      <c r="A32" s="529"/>
      <c r="B32" s="519"/>
      <c r="C32" s="516"/>
      <c r="D32" s="511"/>
      <c r="E32" s="478"/>
      <c r="F32" s="584"/>
      <c r="G32" s="34" t="s">
        <v>93</v>
      </c>
      <c r="H32" s="35"/>
      <c r="I32" s="36"/>
      <c r="J32" s="36"/>
      <c r="K32" s="36"/>
      <c r="L32" s="182"/>
      <c r="M32" s="183"/>
      <c r="N32" s="576"/>
    </row>
    <row r="33" spans="1:14" ht="12.75">
      <c r="A33" s="529"/>
      <c r="B33" s="519"/>
      <c r="C33" s="516"/>
      <c r="D33" s="511"/>
      <c r="E33" s="496"/>
      <c r="F33" s="39" t="s">
        <v>94</v>
      </c>
      <c r="G33" s="34" t="s">
        <v>95</v>
      </c>
      <c r="H33" s="35"/>
      <c r="I33" s="36"/>
      <c r="J33" s="36"/>
      <c r="K33" s="36"/>
      <c r="L33" s="182"/>
      <c r="M33" s="183"/>
      <c r="N33" s="576"/>
    </row>
    <row r="34" spans="1:14" ht="13.5" customHeight="1">
      <c r="A34" s="529"/>
      <c r="B34" s="519"/>
      <c r="C34" s="516"/>
      <c r="D34" s="511"/>
      <c r="E34" s="477">
        <v>2015</v>
      </c>
      <c r="F34" s="527">
        <v>15000000</v>
      </c>
      <c r="G34" s="34" t="s">
        <v>96</v>
      </c>
      <c r="H34" s="35"/>
      <c r="I34" s="36"/>
      <c r="J34" s="36"/>
      <c r="K34" s="36"/>
      <c r="L34" s="182"/>
      <c r="M34" s="183"/>
      <c r="N34" s="576"/>
    </row>
    <row r="35" spans="1:14" ht="12.75" customHeight="1">
      <c r="A35" s="529"/>
      <c r="B35" s="519"/>
      <c r="C35" s="516"/>
      <c r="D35" s="511"/>
      <c r="E35" s="478"/>
      <c r="F35" s="584"/>
      <c r="G35" s="34" t="s">
        <v>97</v>
      </c>
      <c r="H35" s="35"/>
      <c r="I35" s="36">
        <v>14038488</v>
      </c>
      <c r="J35" s="36">
        <v>0</v>
      </c>
      <c r="K35" s="36">
        <v>14038488</v>
      </c>
      <c r="L35" s="182">
        <f>H35+J35</f>
        <v>0</v>
      </c>
      <c r="M35" s="183"/>
      <c r="N35" s="576"/>
    </row>
    <row r="36" spans="1:15" ht="13.5" customHeight="1">
      <c r="A36" s="529"/>
      <c r="B36" s="519"/>
      <c r="C36" s="516"/>
      <c r="D36" s="511"/>
      <c r="E36" s="478"/>
      <c r="F36" s="39" t="s">
        <v>98</v>
      </c>
      <c r="G36" s="34" t="s">
        <v>16</v>
      </c>
      <c r="H36" s="40">
        <f>H30+H32+H34</f>
        <v>0</v>
      </c>
      <c r="I36" s="41">
        <f>I30+I32+I34</f>
        <v>0</v>
      </c>
      <c r="J36" s="41">
        <f>J30+J32+J34</f>
        <v>0</v>
      </c>
      <c r="K36" s="41">
        <f>K30+K32+K34</f>
        <v>0</v>
      </c>
      <c r="L36" s="184">
        <f>H36+J36</f>
        <v>0</v>
      </c>
      <c r="M36" s="183"/>
      <c r="N36" s="576"/>
      <c r="O36" s="14"/>
    </row>
    <row r="37" spans="1:15" ht="13.5" thickBot="1">
      <c r="A37" s="530"/>
      <c r="B37" s="520"/>
      <c r="C37" s="517"/>
      <c r="D37" s="512"/>
      <c r="E37" s="479"/>
      <c r="F37" s="45">
        <v>15000000</v>
      </c>
      <c r="G37" s="46" t="s">
        <v>60</v>
      </c>
      <c r="H37" s="47">
        <f>H31+H33+H35</f>
        <v>0</v>
      </c>
      <c r="I37" s="48">
        <f>I31+I33+I35</f>
        <v>15000000</v>
      </c>
      <c r="J37" s="48">
        <f>J31+J33+J35</f>
        <v>0</v>
      </c>
      <c r="K37" s="48">
        <f>K31</f>
        <v>961512</v>
      </c>
      <c r="L37" s="189">
        <f>H37+J37</f>
        <v>0</v>
      </c>
      <c r="M37" s="186">
        <f>L37/F34</f>
        <v>0</v>
      </c>
      <c r="N37" s="577"/>
      <c r="O37" s="14"/>
    </row>
    <row r="38" spans="1:14" ht="12.75" customHeight="1">
      <c r="A38" s="529">
        <v>5</v>
      </c>
      <c r="B38" s="518" t="s">
        <v>196</v>
      </c>
      <c r="C38" s="515">
        <v>60015</v>
      </c>
      <c r="D38" s="510" t="s">
        <v>89</v>
      </c>
      <c r="E38" s="495">
        <v>2010</v>
      </c>
      <c r="F38" s="164" t="s">
        <v>90</v>
      </c>
      <c r="G38" s="52" t="s">
        <v>91</v>
      </c>
      <c r="H38" s="190"/>
      <c r="I38" s="54"/>
      <c r="J38" s="54"/>
      <c r="K38" s="54"/>
      <c r="L38" s="187"/>
      <c r="M38" s="188"/>
      <c r="N38" s="575"/>
    </row>
    <row r="39" spans="1:14" ht="12.75">
      <c r="A39" s="529"/>
      <c r="B39" s="519"/>
      <c r="C39" s="516"/>
      <c r="D39" s="511"/>
      <c r="E39" s="478"/>
      <c r="F39" s="527">
        <v>0</v>
      </c>
      <c r="G39" s="34" t="s">
        <v>92</v>
      </c>
      <c r="H39" s="35">
        <f>1199185+400000</f>
        <v>1599185</v>
      </c>
      <c r="I39" s="36">
        <v>450000</v>
      </c>
      <c r="J39" s="36">
        <v>54856</v>
      </c>
      <c r="K39" s="36">
        <v>450000</v>
      </c>
      <c r="L39" s="182">
        <f>H39+J39</f>
        <v>1654041</v>
      </c>
      <c r="M39" s="183"/>
      <c r="N39" s="576"/>
    </row>
    <row r="40" spans="1:14" ht="12" customHeight="1">
      <c r="A40" s="529"/>
      <c r="B40" s="519"/>
      <c r="C40" s="516"/>
      <c r="D40" s="511"/>
      <c r="E40" s="478"/>
      <c r="F40" s="584"/>
      <c r="G40" s="34" t="s">
        <v>93</v>
      </c>
      <c r="H40" s="191"/>
      <c r="I40" s="36"/>
      <c r="J40" s="36"/>
      <c r="K40" s="36"/>
      <c r="L40" s="182"/>
      <c r="M40" s="183"/>
      <c r="N40" s="576"/>
    </row>
    <row r="41" spans="1:14" ht="12" customHeight="1">
      <c r="A41" s="529"/>
      <c r="B41" s="519"/>
      <c r="C41" s="516"/>
      <c r="D41" s="511"/>
      <c r="E41" s="496"/>
      <c r="F41" s="39" t="s">
        <v>94</v>
      </c>
      <c r="G41" s="34" t="s">
        <v>95</v>
      </c>
      <c r="H41" s="191"/>
      <c r="I41" s="36"/>
      <c r="J41" s="36"/>
      <c r="K41" s="36"/>
      <c r="L41" s="182"/>
      <c r="M41" s="183"/>
      <c r="N41" s="576"/>
    </row>
    <row r="42" spans="1:14" ht="12" customHeight="1">
      <c r="A42" s="529"/>
      <c r="B42" s="519"/>
      <c r="C42" s="516"/>
      <c r="D42" s="511"/>
      <c r="E42" s="477">
        <v>2016</v>
      </c>
      <c r="F42" s="527">
        <v>2149185</v>
      </c>
      <c r="G42" s="34" t="s">
        <v>96</v>
      </c>
      <c r="H42" s="191"/>
      <c r="I42" s="36"/>
      <c r="J42" s="36"/>
      <c r="K42" s="36"/>
      <c r="L42" s="182"/>
      <c r="M42" s="183"/>
      <c r="N42" s="576"/>
    </row>
    <row r="43" spans="1:14" ht="12.75">
      <c r="A43" s="529"/>
      <c r="B43" s="519"/>
      <c r="C43" s="516"/>
      <c r="D43" s="511"/>
      <c r="E43" s="478"/>
      <c r="F43" s="584"/>
      <c r="G43" s="34" t="s">
        <v>97</v>
      </c>
      <c r="H43" s="191"/>
      <c r="I43" s="36"/>
      <c r="J43" s="36"/>
      <c r="K43" s="36"/>
      <c r="L43" s="182"/>
      <c r="M43" s="183"/>
      <c r="N43" s="576"/>
    </row>
    <row r="44" spans="1:15" ht="12.75">
      <c r="A44" s="529"/>
      <c r="B44" s="519"/>
      <c r="C44" s="516"/>
      <c r="D44" s="511"/>
      <c r="E44" s="478"/>
      <c r="F44" s="39" t="s">
        <v>98</v>
      </c>
      <c r="G44" s="34" t="s">
        <v>16</v>
      </c>
      <c r="H44" s="40">
        <f aca="true" t="shared" si="0" ref="H44:K45">H38+H40+H42</f>
        <v>0</v>
      </c>
      <c r="I44" s="41">
        <f t="shared" si="0"/>
        <v>0</v>
      </c>
      <c r="J44" s="41">
        <f t="shared" si="0"/>
        <v>0</v>
      </c>
      <c r="K44" s="41">
        <f t="shared" si="0"/>
        <v>0</v>
      </c>
      <c r="L44" s="184">
        <f>H44+J44</f>
        <v>0</v>
      </c>
      <c r="M44" s="183"/>
      <c r="N44" s="576"/>
      <c r="O44" s="14"/>
    </row>
    <row r="45" spans="1:15" ht="13.5" thickBot="1">
      <c r="A45" s="530"/>
      <c r="B45" s="520"/>
      <c r="C45" s="517"/>
      <c r="D45" s="512"/>
      <c r="E45" s="479"/>
      <c r="F45" s="45">
        <v>2149185</v>
      </c>
      <c r="G45" s="46" t="s">
        <v>60</v>
      </c>
      <c r="H45" s="47">
        <f t="shared" si="0"/>
        <v>1599185</v>
      </c>
      <c r="I45" s="48">
        <f t="shared" si="0"/>
        <v>450000</v>
      </c>
      <c r="J45" s="48">
        <f t="shared" si="0"/>
        <v>54856</v>
      </c>
      <c r="K45" s="48">
        <f t="shared" si="0"/>
        <v>450000</v>
      </c>
      <c r="L45" s="189">
        <f>H45+J45</f>
        <v>1654041</v>
      </c>
      <c r="M45" s="186">
        <f>L45/F42</f>
        <v>0.7696131324199639</v>
      </c>
      <c r="N45" s="577"/>
      <c r="O45" s="14"/>
    </row>
    <row r="46" spans="1:14" ht="12.75" customHeight="1" hidden="1">
      <c r="A46" s="532">
        <v>6</v>
      </c>
      <c r="B46" s="551" t="s">
        <v>197</v>
      </c>
      <c r="C46" s="521">
        <v>60015</v>
      </c>
      <c r="D46" s="548" t="s">
        <v>89</v>
      </c>
      <c r="E46" s="554">
        <v>2014</v>
      </c>
      <c r="F46" s="192" t="s">
        <v>90</v>
      </c>
      <c r="G46" s="67" t="s">
        <v>91</v>
      </c>
      <c r="H46" s="193"/>
      <c r="I46" s="69"/>
      <c r="J46" s="69"/>
      <c r="K46" s="69"/>
      <c r="L46" s="194"/>
      <c r="M46" s="195"/>
      <c r="N46" s="579"/>
    </row>
    <row r="47" spans="1:14" ht="12.75" customHeight="1" hidden="1">
      <c r="A47" s="529"/>
      <c r="B47" s="552"/>
      <c r="C47" s="522"/>
      <c r="D47" s="549"/>
      <c r="E47" s="475"/>
      <c r="F47" s="585">
        <v>0</v>
      </c>
      <c r="G47" s="73" t="s">
        <v>92</v>
      </c>
      <c r="H47" s="74"/>
      <c r="I47" s="75"/>
      <c r="J47" s="75"/>
      <c r="K47" s="75"/>
      <c r="L47" s="196"/>
      <c r="M47" s="197"/>
      <c r="N47" s="580"/>
    </row>
    <row r="48" spans="1:14" ht="11.25" customHeight="1" hidden="1">
      <c r="A48" s="529"/>
      <c r="B48" s="552"/>
      <c r="C48" s="522"/>
      <c r="D48" s="549"/>
      <c r="E48" s="475"/>
      <c r="F48" s="586"/>
      <c r="G48" s="73" t="s">
        <v>93</v>
      </c>
      <c r="H48" s="198"/>
      <c r="I48" s="75"/>
      <c r="J48" s="75"/>
      <c r="K48" s="75"/>
      <c r="L48" s="196"/>
      <c r="M48" s="197"/>
      <c r="N48" s="580"/>
    </row>
    <row r="49" spans="1:14" ht="9.75" customHeight="1" hidden="1">
      <c r="A49" s="529"/>
      <c r="B49" s="552"/>
      <c r="C49" s="522"/>
      <c r="D49" s="549"/>
      <c r="E49" s="555"/>
      <c r="F49" s="199" t="s">
        <v>94</v>
      </c>
      <c r="G49" s="73" t="s">
        <v>95</v>
      </c>
      <c r="H49" s="198"/>
      <c r="I49" s="75"/>
      <c r="J49" s="75"/>
      <c r="K49" s="75"/>
      <c r="L49" s="196"/>
      <c r="M49" s="197"/>
      <c r="N49" s="580"/>
    </row>
    <row r="50" spans="1:14" ht="12.75" customHeight="1" hidden="1">
      <c r="A50" s="529"/>
      <c r="B50" s="552"/>
      <c r="C50" s="522"/>
      <c r="D50" s="549"/>
      <c r="E50" s="474">
        <v>2015</v>
      </c>
      <c r="F50" s="585">
        <v>0</v>
      </c>
      <c r="G50" s="73" t="s">
        <v>96</v>
      </c>
      <c r="H50" s="198"/>
      <c r="I50" s="75"/>
      <c r="J50" s="75"/>
      <c r="K50" s="75"/>
      <c r="L50" s="196"/>
      <c r="M50" s="197"/>
      <c r="N50" s="580"/>
    </row>
    <row r="51" spans="1:15" ht="9.75" customHeight="1" hidden="1">
      <c r="A51" s="529"/>
      <c r="B51" s="552"/>
      <c r="C51" s="522"/>
      <c r="D51" s="549"/>
      <c r="E51" s="475"/>
      <c r="F51" s="586"/>
      <c r="G51" s="73" t="s">
        <v>97</v>
      </c>
      <c r="H51" s="198"/>
      <c r="I51" s="75"/>
      <c r="J51" s="75"/>
      <c r="K51" s="75"/>
      <c r="L51" s="196"/>
      <c r="M51" s="197"/>
      <c r="N51" s="580"/>
      <c r="O51" s="14"/>
    </row>
    <row r="52" spans="1:14" ht="12.75" customHeight="1" hidden="1">
      <c r="A52" s="529"/>
      <c r="B52" s="552"/>
      <c r="C52" s="522"/>
      <c r="D52" s="549"/>
      <c r="E52" s="475"/>
      <c r="F52" s="199" t="s">
        <v>98</v>
      </c>
      <c r="G52" s="73" t="s">
        <v>16</v>
      </c>
      <c r="H52" s="80">
        <f aca="true" t="shared" si="1" ref="H52:L53">H46+H48+H50</f>
        <v>0</v>
      </c>
      <c r="I52" s="81">
        <f t="shared" si="1"/>
        <v>0</v>
      </c>
      <c r="J52" s="81">
        <f t="shared" si="1"/>
        <v>0</v>
      </c>
      <c r="K52" s="81">
        <f t="shared" si="1"/>
        <v>0</v>
      </c>
      <c r="L52" s="200">
        <f t="shared" si="1"/>
        <v>0</v>
      </c>
      <c r="M52" s="197"/>
      <c r="N52" s="580"/>
    </row>
    <row r="53" spans="1:14" ht="13.5" customHeight="1" hidden="1" thickBot="1">
      <c r="A53" s="530"/>
      <c r="B53" s="553"/>
      <c r="C53" s="523"/>
      <c r="D53" s="550"/>
      <c r="E53" s="476"/>
      <c r="F53" s="201">
        <v>0</v>
      </c>
      <c r="G53" s="85" t="s">
        <v>60</v>
      </c>
      <c r="H53" s="86">
        <f t="shared" si="1"/>
        <v>0</v>
      </c>
      <c r="I53" s="87">
        <f t="shared" si="1"/>
        <v>0</v>
      </c>
      <c r="J53" s="87">
        <f t="shared" si="1"/>
        <v>0</v>
      </c>
      <c r="K53" s="87">
        <f t="shared" si="1"/>
        <v>0</v>
      </c>
      <c r="L53" s="202">
        <f t="shared" si="1"/>
        <v>0</v>
      </c>
      <c r="M53" s="197"/>
      <c r="N53" s="581"/>
    </row>
    <row r="54" spans="1:14" ht="9.75" customHeight="1">
      <c r="A54" s="529">
        <v>6</v>
      </c>
      <c r="B54" s="518" t="s">
        <v>198</v>
      </c>
      <c r="C54" s="515">
        <v>60015</v>
      </c>
      <c r="D54" s="510" t="s">
        <v>89</v>
      </c>
      <c r="E54" s="495">
        <v>2012</v>
      </c>
      <c r="F54" s="164" t="s">
        <v>90</v>
      </c>
      <c r="G54" s="52" t="s">
        <v>91</v>
      </c>
      <c r="H54" s="190"/>
      <c r="I54" s="54"/>
      <c r="J54" s="54"/>
      <c r="K54" s="54"/>
      <c r="L54" s="187"/>
      <c r="M54" s="183"/>
      <c r="N54" s="575"/>
    </row>
    <row r="55" spans="1:14" ht="12.75">
      <c r="A55" s="529"/>
      <c r="B55" s="519"/>
      <c r="C55" s="516"/>
      <c r="D55" s="511"/>
      <c r="E55" s="478"/>
      <c r="F55" s="527">
        <v>0</v>
      </c>
      <c r="G55" s="34" t="s">
        <v>92</v>
      </c>
      <c r="H55" s="35">
        <f>31621048+11050000</f>
        <v>42671048</v>
      </c>
      <c r="I55" s="36">
        <f>6000000-450000-1750000</f>
        <v>3800000</v>
      </c>
      <c r="J55" s="36">
        <v>27223</v>
      </c>
      <c r="K55" s="36">
        <v>3800000</v>
      </c>
      <c r="L55" s="182">
        <f>H55+J55</f>
        <v>42698271</v>
      </c>
      <c r="M55" s="183"/>
      <c r="N55" s="576"/>
    </row>
    <row r="56" spans="1:14" ht="9.75" customHeight="1">
      <c r="A56" s="529"/>
      <c r="B56" s="519"/>
      <c r="C56" s="516"/>
      <c r="D56" s="511"/>
      <c r="E56" s="478"/>
      <c r="F56" s="584"/>
      <c r="G56" s="34" t="s">
        <v>93</v>
      </c>
      <c r="H56" s="191"/>
      <c r="I56" s="36"/>
      <c r="J56" s="36"/>
      <c r="K56" s="36"/>
      <c r="L56" s="182"/>
      <c r="M56" s="183"/>
      <c r="N56" s="576"/>
    </row>
    <row r="57" spans="1:14" ht="9.75" customHeight="1">
      <c r="A57" s="529"/>
      <c r="B57" s="519"/>
      <c r="C57" s="516"/>
      <c r="D57" s="511"/>
      <c r="E57" s="496"/>
      <c r="F57" s="39" t="s">
        <v>94</v>
      </c>
      <c r="G57" s="34" t="s">
        <v>95</v>
      </c>
      <c r="H57" s="191"/>
      <c r="I57" s="36"/>
      <c r="J57" s="36"/>
      <c r="K57" s="36"/>
      <c r="L57" s="182"/>
      <c r="M57" s="183"/>
      <c r="N57" s="576"/>
    </row>
    <row r="58" spans="1:14" ht="9.75" customHeight="1">
      <c r="A58" s="529"/>
      <c r="B58" s="519"/>
      <c r="C58" s="516"/>
      <c r="D58" s="511"/>
      <c r="E58" s="477">
        <v>2018</v>
      </c>
      <c r="F58" s="527">
        <v>146471048</v>
      </c>
      <c r="G58" s="34" t="s">
        <v>96</v>
      </c>
      <c r="H58" s="191"/>
      <c r="I58" s="36"/>
      <c r="J58" s="36"/>
      <c r="K58" s="36"/>
      <c r="L58" s="182"/>
      <c r="M58" s="183"/>
      <c r="N58" s="576"/>
    </row>
    <row r="59" spans="1:15" ht="9.75" customHeight="1">
      <c r="A59" s="529"/>
      <c r="B59" s="519"/>
      <c r="C59" s="516"/>
      <c r="D59" s="511"/>
      <c r="E59" s="478"/>
      <c r="F59" s="584"/>
      <c r="G59" s="34" t="s">
        <v>97</v>
      </c>
      <c r="H59" s="191"/>
      <c r="I59" s="36"/>
      <c r="J59" s="36"/>
      <c r="K59" s="36"/>
      <c r="L59" s="182"/>
      <c r="M59" s="183"/>
      <c r="N59" s="576"/>
      <c r="O59" s="14"/>
    </row>
    <row r="60" spans="1:14" ht="12.75">
      <c r="A60" s="529"/>
      <c r="B60" s="519"/>
      <c r="C60" s="516"/>
      <c r="D60" s="511"/>
      <c r="E60" s="478"/>
      <c r="F60" s="39" t="s">
        <v>98</v>
      </c>
      <c r="G60" s="34" t="s">
        <v>16</v>
      </c>
      <c r="H60" s="40">
        <f aca="true" t="shared" si="2" ref="H60:K61">H54+H56+H58</f>
        <v>0</v>
      </c>
      <c r="I60" s="41">
        <f t="shared" si="2"/>
        <v>0</v>
      </c>
      <c r="J60" s="41">
        <f t="shared" si="2"/>
        <v>0</v>
      </c>
      <c r="K60" s="41">
        <f t="shared" si="2"/>
        <v>0</v>
      </c>
      <c r="L60" s="184">
        <f>H60+J60</f>
        <v>0</v>
      </c>
      <c r="M60" s="183"/>
      <c r="N60" s="576"/>
    </row>
    <row r="61" spans="1:15" ht="13.5" thickBot="1">
      <c r="A61" s="530"/>
      <c r="B61" s="520"/>
      <c r="C61" s="517"/>
      <c r="D61" s="512"/>
      <c r="E61" s="479"/>
      <c r="F61" s="45">
        <v>146471048</v>
      </c>
      <c r="G61" s="46" t="s">
        <v>60</v>
      </c>
      <c r="H61" s="47">
        <f t="shared" si="2"/>
        <v>42671048</v>
      </c>
      <c r="I61" s="48">
        <f t="shared" si="2"/>
        <v>3800000</v>
      </c>
      <c r="J61" s="48">
        <f t="shared" si="2"/>
        <v>27223</v>
      </c>
      <c r="K61" s="48">
        <f t="shared" si="2"/>
        <v>3800000</v>
      </c>
      <c r="L61" s="189">
        <f>H61+J61</f>
        <v>42698271</v>
      </c>
      <c r="M61" s="186">
        <f>L61/F58</f>
        <v>0.29151338495236273</v>
      </c>
      <c r="N61" s="577"/>
      <c r="O61" s="14"/>
    </row>
    <row r="62" spans="1:14" ht="12.75" customHeight="1" hidden="1">
      <c r="A62" s="532">
        <v>8</v>
      </c>
      <c r="B62" s="551" t="s">
        <v>199</v>
      </c>
      <c r="C62" s="521">
        <v>60015</v>
      </c>
      <c r="D62" s="548" t="s">
        <v>89</v>
      </c>
      <c r="E62" s="475">
        <v>2014</v>
      </c>
      <c r="F62" s="192" t="s">
        <v>90</v>
      </c>
      <c r="G62" s="93" t="s">
        <v>91</v>
      </c>
      <c r="H62" s="193"/>
      <c r="I62" s="94"/>
      <c r="J62" s="94"/>
      <c r="K62" s="69"/>
      <c r="L62" s="194"/>
      <c r="M62" s="195"/>
      <c r="N62" s="579"/>
    </row>
    <row r="63" spans="1:14" ht="12.75" customHeight="1" hidden="1">
      <c r="A63" s="529"/>
      <c r="B63" s="552"/>
      <c r="C63" s="522"/>
      <c r="D63" s="549"/>
      <c r="E63" s="475"/>
      <c r="F63" s="585">
        <v>0</v>
      </c>
      <c r="G63" s="73" t="s">
        <v>92</v>
      </c>
      <c r="H63" s="74"/>
      <c r="I63" s="75"/>
      <c r="J63" s="75"/>
      <c r="K63" s="75"/>
      <c r="L63" s="196"/>
      <c r="M63" s="197"/>
      <c r="N63" s="580"/>
    </row>
    <row r="64" spans="1:14" ht="13.5" customHeight="1" hidden="1">
      <c r="A64" s="529"/>
      <c r="B64" s="552"/>
      <c r="C64" s="522"/>
      <c r="D64" s="549"/>
      <c r="E64" s="475"/>
      <c r="F64" s="586"/>
      <c r="G64" s="73" t="s">
        <v>93</v>
      </c>
      <c r="H64" s="198"/>
      <c r="I64" s="75"/>
      <c r="J64" s="75"/>
      <c r="K64" s="75"/>
      <c r="L64" s="196"/>
      <c r="M64" s="197"/>
      <c r="N64" s="580"/>
    </row>
    <row r="65" spans="1:14" ht="12.75" customHeight="1" hidden="1">
      <c r="A65" s="529"/>
      <c r="B65" s="552"/>
      <c r="C65" s="522"/>
      <c r="D65" s="549"/>
      <c r="E65" s="555"/>
      <c r="F65" s="199" t="s">
        <v>94</v>
      </c>
      <c r="G65" s="73" t="s">
        <v>95</v>
      </c>
      <c r="H65" s="198"/>
      <c r="I65" s="75"/>
      <c r="J65" s="75"/>
      <c r="K65" s="75"/>
      <c r="L65" s="196"/>
      <c r="M65" s="197"/>
      <c r="N65" s="580"/>
    </row>
    <row r="66" spans="1:14" ht="12.75" customHeight="1" hidden="1">
      <c r="A66" s="529"/>
      <c r="B66" s="552"/>
      <c r="C66" s="522"/>
      <c r="D66" s="549"/>
      <c r="E66" s="474">
        <v>2015</v>
      </c>
      <c r="F66" s="585">
        <v>0</v>
      </c>
      <c r="G66" s="73" t="s">
        <v>96</v>
      </c>
      <c r="H66" s="198"/>
      <c r="I66" s="75"/>
      <c r="J66" s="75"/>
      <c r="K66" s="75"/>
      <c r="L66" s="196"/>
      <c r="M66" s="197"/>
      <c r="N66" s="580"/>
    </row>
    <row r="67" spans="1:14" ht="12.75" customHeight="1" hidden="1">
      <c r="A67" s="529"/>
      <c r="B67" s="552"/>
      <c r="C67" s="522"/>
      <c r="D67" s="549"/>
      <c r="E67" s="475"/>
      <c r="F67" s="586"/>
      <c r="G67" s="73" t="s">
        <v>97</v>
      </c>
      <c r="H67" s="198"/>
      <c r="I67" s="75"/>
      <c r="J67" s="75"/>
      <c r="K67" s="75"/>
      <c r="L67" s="196"/>
      <c r="M67" s="197"/>
      <c r="N67" s="580"/>
    </row>
    <row r="68" spans="1:14" ht="12.75" customHeight="1" hidden="1">
      <c r="A68" s="529"/>
      <c r="B68" s="552"/>
      <c r="C68" s="522"/>
      <c r="D68" s="549"/>
      <c r="E68" s="475"/>
      <c r="F68" s="199" t="s">
        <v>98</v>
      </c>
      <c r="G68" s="73" t="s">
        <v>16</v>
      </c>
      <c r="H68" s="80">
        <f aca="true" t="shared" si="3" ref="H68:L69">H62+H64+H66</f>
        <v>0</v>
      </c>
      <c r="I68" s="81">
        <f t="shared" si="3"/>
        <v>0</v>
      </c>
      <c r="J68" s="81">
        <f t="shared" si="3"/>
        <v>0</v>
      </c>
      <c r="K68" s="81">
        <f t="shared" si="3"/>
        <v>0</v>
      </c>
      <c r="L68" s="200">
        <f t="shared" si="3"/>
        <v>0</v>
      </c>
      <c r="M68" s="197"/>
      <c r="N68" s="580"/>
    </row>
    <row r="69" spans="1:14" ht="18" customHeight="1" hidden="1" thickBot="1">
      <c r="A69" s="530"/>
      <c r="B69" s="553"/>
      <c r="C69" s="523"/>
      <c r="D69" s="549"/>
      <c r="E69" s="476"/>
      <c r="F69" s="201">
        <v>0</v>
      </c>
      <c r="G69" s="85" t="s">
        <v>60</v>
      </c>
      <c r="H69" s="86">
        <f t="shared" si="3"/>
        <v>0</v>
      </c>
      <c r="I69" s="87">
        <f t="shared" si="3"/>
        <v>0</v>
      </c>
      <c r="J69" s="87">
        <f t="shared" si="3"/>
        <v>0</v>
      </c>
      <c r="K69" s="87">
        <f t="shared" si="3"/>
        <v>0</v>
      </c>
      <c r="L69" s="202">
        <f t="shared" si="3"/>
        <v>0</v>
      </c>
      <c r="M69" s="197"/>
      <c r="N69" s="581"/>
    </row>
    <row r="70" spans="1:14" ht="11.25" customHeight="1">
      <c r="A70" s="529">
        <v>7</v>
      </c>
      <c r="B70" s="518" t="s">
        <v>200</v>
      </c>
      <c r="C70" s="515">
        <v>60016</v>
      </c>
      <c r="D70" s="510" t="s">
        <v>89</v>
      </c>
      <c r="E70" s="495">
        <v>2014</v>
      </c>
      <c r="F70" s="164" t="s">
        <v>90</v>
      </c>
      <c r="G70" s="52" t="s">
        <v>91</v>
      </c>
      <c r="H70" s="190"/>
      <c r="I70" s="54"/>
      <c r="J70" s="54"/>
      <c r="K70" s="54"/>
      <c r="L70" s="187"/>
      <c r="M70" s="183"/>
      <c r="N70" s="575"/>
    </row>
    <row r="71" spans="1:14" ht="12.75">
      <c r="A71" s="529"/>
      <c r="B71" s="519"/>
      <c r="C71" s="516"/>
      <c r="D71" s="511"/>
      <c r="E71" s="478"/>
      <c r="F71" s="527">
        <v>0</v>
      </c>
      <c r="G71" s="34" t="s">
        <v>92</v>
      </c>
      <c r="H71" s="35">
        <v>15430000</v>
      </c>
      <c r="I71" s="36">
        <f>26500000-10000000-3000000-2000000</f>
        <v>11500000</v>
      </c>
      <c r="J71" s="36">
        <v>3375359</v>
      </c>
      <c r="K71" s="36">
        <v>11500000</v>
      </c>
      <c r="L71" s="182">
        <f>H71+J71</f>
        <v>18805359</v>
      </c>
      <c r="M71" s="183"/>
      <c r="N71" s="576"/>
    </row>
    <row r="72" spans="1:14" ht="12.75">
      <c r="A72" s="529"/>
      <c r="B72" s="519"/>
      <c r="C72" s="516"/>
      <c r="D72" s="511"/>
      <c r="E72" s="478"/>
      <c r="F72" s="584"/>
      <c r="G72" s="34" t="s">
        <v>93</v>
      </c>
      <c r="H72" s="191"/>
      <c r="I72" s="36"/>
      <c r="J72" s="36"/>
      <c r="K72" s="36"/>
      <c r="L72" s="182"/>
      <c r="M72" s="183"/>
      <c r="N72" s="576"/>
    </row>
    <row r="73" spans="1:15" ht="12.75">
      <c r="A73" s="529"/>
      <c r="B73" s="519"/>
      <c r="C73" s="516"/>
      <c r="D73" s="511"/>
      <c r="E73" s="496"/>
      <c r="F73" s="39" t="s">
        <v>94</v>
      </c>
      <c r="G73" s="34" t="s">
        <v>95</v>
      </c>
      <c r="H73" s="191"/>
      <c r="I73" s="36"/>
      <c r="J73" s="36"/>
      <c r="K73" s="36"/>
      <c r="L73" s="182"/>
      <c r="M73" s="183"/>
      <c r="N73" s="576"/>
      <c r="O73" s="14"/>
    </row>
    <row r="74" spans="1:14" ht="12.75">
      <c r="A74" s="529"/>
      <c r="B74" s="519"/>
      <c r="C74" s="516"/>
      <c r="D74" s="511"/>
      <c r="E74" s="477">
        <v>2018</v>
      </c>
      <c r="F74" s="527">
        <v>86930000</v>
      </c>
      <c r="G74" s="34" t="s">
        <v>96</v>
      </c>
      <c r="H74" s="191"/>
      <c r="I74" s="36"/>
      <c r="J74" s="36"/>
      <c r="K74" s="36"/>
      <c r="L74" s="182"/>
      <c r="M74" s="183"/>
      <c r="N74" s="576"/>
    </row>
    <row r="75" spans="1:14" ht="12.75">
      <c r="A75" s="529"/>
      <c r="B75" s="519"/>
      <c r="C75" s="516"/>
      <c r="D75" s="511"/>
      <c r="E75" s="478"/>
      <c r="F75" s="584"/>
      <c r="G75" s="34" t="s">
        <v>97</v>
      </c>
      <c r="H75" s="191"/>
      <c r="I75" s="36"/>
      <c r="J75" s="36"/>
      <c r="K75" s="36"/>
      <c r="L75" s="182"/>
      <c r="M75" s="183"/>
      <c r="N75" s="576"/>
    </row>
    <row r="76" spans="1:14" ht="12.75">
      <c r="A76" s="529"/>
      <c r="B76" s="519"/>
      <c r="C76" s="516"/>
      <c r="D76" s="511"/>
      <c r="E76" s="478"/>
      <c r="F76" s="39" t="s">
        <v>98</v>
      </c>
      <c r="G76" s="34" t="s">
        <v>16</v>
      </c>
      <c r="H76" s="40">
        <f aca="true" t="shared" si="4" ref="H76:K77">H70+H72+H74</f>
        <v>0</v>
      </c>
      <c r="I76" s="41">
        <f t="shared" si="4"/>
        <v>0</v>
      </c>
      <c r="J76" s="41">
        <f t="shared" si="4"/>
        <v>0</v>
      </c>
      <c r="K76" s="41">
        <f t="shared" si="4"/>
        <v>0</v>
      </c>
      <c r="L76" s="184">
        <f>H76+J76</f>
        <v>0</v>
      </c>
      <c r="M76" s="183"/>
      <c r="N76" s="576"/>
    </row>
    <row r="77" spans="1:15" ht="13.5" thickBot="1">
      <c r="A77" s="530"/>
      <c r="B77" s="520"/>
      <c r="C77" s="517"/>
      <c r="D77" s="512"/>
      <c r="E77" s="479"/>
      <c r="F77" s="45">
        <v>86930000</v>
      </c>
      <c r="G77" s="46" t="s">
        <v>60</v>
      </c>
      <c r="H77" s="47">
        <f t="shared" si="4"/>
        <v>15430000</v>
      </c>
      <c r="I77" s="48">
        <f t="shared" si="4"/>
        <v>11500000</v>
      </c>
      <c r="J77" s="48">
        <f t="shared" si="4"/>
        <v>3375359</v>
      </c>
      <c r="K77" s="48">
        <f t="shared" si="4"/>
        <v>11500000</v>
      </c>
      <c r="L77" s="189">
        <f>H77+J77</f>
        <v>18805359</v>
      </c>
      <c r="M77" s="186">
        <f>L77/F74</f>
        <v>0.21632760842056828</v>
      </c>
      <c r="N77" s="577"/>
      <c r="O77" s="14"/>
    </row>
    <row r="78" spans="1:14" ht="12.75" customHeight="1" hidden="1">
      <c r="A78" s="532">
        <v>10</v>
      </c>
      <c r="B78" s="551" t="s">
        <v>201</v>
      </c>
      <c r="C78" s="521">
        <v>60016</v>
      </c>
      <c r="D78" s="548" t="s">
        <v>89</v>
      </c>
      <c r="E78" s="554"/>
      <c r="F78" s="192" t="s">
        <v>90</v>
      </c>
      <c r="G78" s="67" t="s">
        <v>91</v>
      </c>
      <c r="H78" s="193"/>
      <c r="I78" s="69"/>
      <c r="J78" s="69"/>
      <c r="K78" s="94"/>
      <c r="L78" s="203"/>
      <c r="M78" s="195"/>
      <c r="N78" s="579"/>
    </row>
    <row r="79" spans="1:14" ht="12.75" customHeight="1" hidden="1">
      <c r="A79" s="529"/>
      <c r="B79" s="552"/>
      <c r="C79" s="522"/>
      <c r="D79" s="549"/>
      <c r="E79" s="475"/>
      <c r="F79" s="585">
        <v>0</v>
      </c>
      <c r="G79" s="73" t="s">
        <v>92</v>
      </c>
      <c r="H79" s="74"/>
      <c r="I79" s="75"/>
      <c r="J79" s="75"/>
      <c r="K79" s="75"/>
      <c r="L79" s="196"/>
      <c r="M79" s="197"/>
      <c r="N79" s="580"/>
    </row>
    <row r="80" spans="1:14" ht="12.75" customHeight="1" hidden="1">
      <c r="A80" s="529"/>
      <c r="B80" s="552"/>
      <c r="C80" s="522"/>
      <c r="D80" s="549"/>
      <c r="E80" s="475"/>
      <c r="F80" s="586"/>
      <c r="G80" s="73" t="s">
        <v>93</v>
      </c>
      <c r="H80" s="198"/>
      <c r="I80" s="75"/>
      <c r="J80" s="75"/>
      <c r="K80" s="75"/>
      <c r="L80" s="196"/>
      <c r="M80" s="197"/>
      <c r="N80" s="580"/>
    </row>
    <row r="81" spans="1:14" ht="12.75" customHeight="1" hidden="1">
      <c r="A81" s="529"/>
      <c r="B81" s="552"/>
      <c r="C81" s="522"/>
      <c r="D81" s="549"/>
      <c r="E81" s="555"/>
      <c r="F81" s="199" t="s">
        <v>94</v>
      </c>
      <c r="G81" s="73" t="s">
        <v>95</v>
      </c>
      <c r="H81" s="198"/>
      <c r="I81" s="75"/>
      <c r="J81" s="75"/>
      <c r="K81" s="75"/>
      <c r="L81" s="196"/>
      <c r="M81" s="197"/>
      <c r="N81" s="580"/>
    </row>
    <row r="82" spans="1:14" ht="12.75" customHeight="1" hidden="1">
      <c r="A82" s="529"/>
      <c r="B82" s="552"/>
      <c r="C82" s="522"/>
      <c r="D82" s="549"/>
      <c r="E82" s="474"/>
      <c r="F82" s="585">
        <v>0</v>
      </c>
      <c r="G82" s="73" t="s">
        <v>96</v>
      </c>
      <c r="H82" s="198"/>
      <c r="I82" s="75"/>
      <c r="J82" s="75"/>
      <c r="K82" s="75"/>
      <c r="L82" s="196"/>
      <c r="M82" s="197"/>
      <c r="N82" s="580"/>
    </row>
    <row r="83" spans="1:14" ht="12.75" customHeight="1" hidden="1">
      <c r="A83" s="529"/>
      <c r="B83" s="552"/>
      <c r="C83" s="522"/>
      <c r="D83" s="549"/>
      <c r="E83" s="475"/>
      <c r="F83" s="586"/>
      <c r="G83" s="73" t="s">
        <v>97</v>
      </c>
      <c r="H83" s="198"/>
      <c r="I83" s="75"/>
      <c r="J83" s="75"/>
      <c r="K83" s="75"/>
      <c r="L83" s="196"/>
      <c r="M83" s="197"/>
      <c r="N83" s="580"/>
    </row>
    <row r="84" spans="1:14" ht="12.75" customHeight="1" hidden="1">
      <c r="A84" s="529"/>
      <c r="B84" s="552"/>
      <c r="C84" s="522"/>
      <c r="D84" s="549"/>
      <c r="E84" s="475"/>
      <c r="F84" s="199" t="s">
        <v>98</v>
      </c>
      <c r="G84" s="73" t="s">
        <v>16</v>
      </c>
      <c r="H84" s="80">
        <f aca="true" t="shared" si="5" ref="H84:L85">H78+H80+H82</f>
        <v>0</v>
      </c>
      <c r="I84" s="81">
        <f t="shared" si="5"/>
        <v>0</v>
      </c>
      <c r="J84" s="81">
        <f t="shared" si="5"/>
        <v>0</v>
      </c>
      <c r="K84" s="81">
        <f t="shared" si="5"/>
        <v>0</v>
      </c>
      <c r="L84" s="200">
        <f t="shared" si="5"/>
        <v>0</v>
      </c>
      <c r="M84" s="197"/>
      <c r="N84" s="580"/>
    </row>
    <row r="85" spans="1:14" ht="13.5" customHeight="1" hidden="1" thickBot="1">
      <c r="A85" s="530"/>
      <c r="B85" s="553"/>
      <c r="C85" s="523"/>
      <c r="D85" s="550"/>
      <c r="E85" s="476"/>
      <c r="F85" s="201">
        <v>0</v>
      </c>
      <c r="G85" s="85" t="s">
        <v>60</v>
      </c>
      <c r="H85" s="86">
        <f t="shared" si="5"/>
        <v>0</v>
      </c>
      <c r="I85" s="87">
        <f t="shared" si="5"/>
        <v>0</v>
      </c>
      <c r="J85" s="87">
        <f t="shared" si="5"/>
        <v>0</v>
      </c>
      <c r="K85" s="87">
        <f t="shared" si="5"/>
        <v>0</v>
      </c>
      <c r="L85" s="202">
        <f t="shared" si="5"/>
        <v>0</v>
      </c>
      <c r="M85" s="197"/>
      <c r="N85" s="581"/>
    </row>
    <row r="86" spans="1:14" ht="12.75" customHeight="1">
      <c r="A86" s="529">
        <v>8</v>
      </c>
      <c r="B86" s="518" t="s">
        <v>202</v>
      </c>
      <c r="C86" s="515">
        <v>60016</v>
      </c>
      <c r="D86" s="510" t="s">
        <v>89</v>
      </c>
      <c r="E86" s="495">
        <v>2013</v>
      </c>
      <c r="F86" s="164" t="s">
        <v>90</v>
      </c>
      <c r="G86" s="52" t="s">
        <v>91</v>
      </c>
      <c r="H86" s="190"/>
      <c r="I86" s="54"/>
      <c r="J86" s="54"/>
      <c r="K86" s="54"/>
      <c r="L86" s="187"/>
      <c r="M86" s="183"/>
      <c r="N86" s="575"/>
    </row>
    <row r="87" spans="1:14" ht="12.75">
      <c r="A87" s="529"/>
      <c r="B87" s="519"/>
      <c r="C87" s="516"/>
      <c r="D87" s="511"/>
      <c r="E87" s="478"/>
      <c r="F87" s="527">
        <v>0</v>
      </c>
      <c r="G87" s="34" t="s">
        <v>92</v>
      </c>
      <c r="H87" s="35">
        <v>1300000</v>
      </c>
      <c r="I87" s="36">
        <f>1800000-1500000</f>
        <v>300000</v>
      </c>
      <c r="J87" s="36">
        <v>20749</v>
      </c>
      <c r="K87" s="36">
        <v>300000</v>
      </c>
      <c r="L87" s="182">
        <f>H87+J87</f>
        <v>1320749</v>
      </c>
      <c r="M87" s="183"/>
      <c r="N87" s="576"/>
    </row>
    <row r="88" spans="1:14" ht="12.75">
      <c r="A88" s="529"/>
      <c r="B88" s="519"/>
      <c r="C88" s="516"/>
      <c r="D88" s="511"/>
      <c r="E88" s="478"/>
      <c r="F88" s="584"/>
      <c r="G88" s="34" t="s">
        <v>93</v>
      </c>
      <c r="H88" s="191"/>
      <c r="I88" s="36"/>
      <c r="J88" s="36"/>
      <c r="K88" s="36"/>
      <c r="L88" s="182"/>
      <c r="M88" s="183"/>
      <c r="N88" s="576"/>
    </row>
    <row r="89" spans="1:14" ht="12.75">
      <c r="A89" s="529"/>
      <c r="B89" s="519"/>
      <c r="C89" s="516"/>
      <c r="D89" s="511"/>
      <c r="E89" s="496"/>
      <c r="F89" s="39" t="s">
        <v>94</v>
      </c>
      <c r="G89" s="34" t="s">
        <v>95</v>
      </c>
      <c r="H89" s="191"/>
      <c r="I89" s="36"/>
      <c r="J89" s="36"/>
      <c r="K89" s="36"/>
      <c r="L89" s="182"/>
      <c r="M89" s="183"/>
      <c r="N89" s="576"/>
    </row>
    <row r="90" spans="1:14" ht="12.75">
      <c r="A90" s="529"/>
      <c r="B90" s="519"/>
      <c r="C90" s="516"/>
      <c r="D90" s="511"/>
      <c r="E90" s="477">
        <v>2018</v>
      </c>
      <c r="F90" s="527">
        <v>7600000</v>
      </c>
      <c r="G90" s="34" t="s">
        <v>96</v>
      </c>
      <c r="H90" s="191"/>
      <c r="I90" s="36"/>
      <c r="J90" s="36"/>
      <c r="K90" s="36"/>
      <c r="L90" s="182"/>
      <c r="M90" s="183"/>
      <c r="N90" s="576"/>
    </row>
    <row r="91" spans="1:14" ht="12.75">
      <c r="A91" s="529"/>
      <c r="B91" s="519"/>
      <c r="C91" s="516"/>
      <c r="D91" s="511"/>
      <c r="E91" s="478"/>
      <c r="F91" s="584"/>
      <c r="G91" s="34" t="s">
        <v>97</v>
      </c>
      <c r="H91" s="191"/>
      <c r="I91" s="36"/>
      <c r="J91" s="36"/>
      <c r="K91" s="36"/>
      <c r="L91" s="182"/>
      <c r="M91" s="183"/>
      <c r="N91" s="576"/>
    </row>
    <row r="92" spans="1:14" ht="12.75">
      <c r="A92" s="529"/>
      <c r="B92" s="519"/>
      <c r="C92" s="516"/>
      <c r="D92" s="511"/>
      <c r="E92" s="478"/>
      <c r="F92" s="39" t="s">
        <v>98</v>
      </c>
      <c r="G92" s="34" t="s">
        <v>16</v>
      </c>
      <c r="H92" s="40">
        <f aca="true" t="shared" si="6" ref="H92:K93">H86+H88+H90</f>
        <v>0</v>
      </c>
      <c r="I92" s="41">
        <f t="shared" si="6"/>
        <v>0</v>
      </c>
      <c r="J92" s="41">
        <f t="shared" si="6"/>
        <v>0</v>
      </c>
      <c r="K92" s="41">
        <f t="shared" si="6"/>
        <v>0</v>
      </c>
      <c r="L92" s="184">
        <f>H92+J92</f>
        <v>0</v>
      </c>
      <c r="M92" s="183"/>
      <c r="N92" s="576"/>
    </row>
    <row r="93" spans="1:15" ht="13.5" thickBot="1">
      <c r="A93" s="530"/>
      <c r="B93" s="520"/>
      <c r="C93" s="517"/>
      <c r="D93" s="512"/>
      <c r="E93" s="479"/>
      <c r="F93" s="45">
        <v>7600000</v>
      </c>
      <c r="G93" s="46" t="s">
        <v>60</v>
      </c>
      <c r="H93" s="47">
        <f t="shared" si="6"/>
        <v>1300000</v>
      </c>
      <c r="I93" s="48">
        <f t="shared" si="6"/>
        <v>300000</v>
      </c>
      <c r="J93" s="48">
        <f t="shared" si="6"/>
        <v>20749</v>
      </c>
      <c r="K93" s="48">
        <f t="shared" si="6"/>
        <v>300000</v>
      </c>
      <c r="L93" s="189">
        <f>H93+J93</f>
        <v>1320749</v>
      </c>
      <c r="M93" s="186">
        <f>L93/F90</f>
        <v>0.17378276315789473</v>
      </c>
      <c r="N93" s="577"/>
      <c r="O93" s="14"/>
    </row>
    <row r="94" spans="1:14" ht="9.75" customHeight="1">
      <c r="A94" s="532">
        <v>9</v>
      </c>
      <c r="B94" s="518" t="s">
        <v>203</v>
      </c>
      <c r="C94" s="515">
        <v>60016</v>
      </c>
      <c r="D94" s="510" t="s">
        <v>89</v>
      </c>
      <c r="E94" s="495">
        <v>2012</v>
      </c>
      <c r="F94" s="164" t="s">
        <v>90</v>
      </c>
      <c r="G94" s="52" t="s">
        <v>139</v>
      </c>
      <c r="H94" s="190"/>
      <c r="I94" s="54"/>
      <c r="J94" s="54"/>
      <c r="K94" s="54"/>
      <c r="L94" s="187"/>
      <c r="M94" s="181"/>
      <c r="N94" s="575"/>
    </row>
    <row r="95" spans="1:14" ht="12.75">
      <c r="A95" s="529"/>
      <c r="B95" s="519"/>
      <c r="C95" s="516"/>
      <c r="D95" s="511"/>
      <c r="E95" s="478"/>
      <c r="F95" s="527">
        <v>0</v>
      </c>
      <c r="G95" s="34" t="s">
        <v>140</v>
      </c>
      <c r="H95" s="35">
        <f>1211333+300000</f>
        <v>1511333</v>
      </c>
      <c r="I95" s="36">
        <v>550000</v>
      </c>
      <c r="J95" s="36">
        <v>110222</v>
      </c>
      <c r="K95" s="36">
        <v>550000</v>
      </c>
      <c r="L95" s="182">
        <f>H95+J95</f>
        <v>1621555</v>
      </c>
      <c r="M95" s="183"/>
      <c r="N95" s="576"/>
    </row>
    <row r="96" spans="1:14" ht="12.75">
      <c r="A96" s="529"/>
      <c r="B96" s="519"/>
      <c r="C96" s="516"/>
      <c r="D96" s="511"/>
      <c r="E96" s="478"/>
      <c r="F96" s="584"/>
      <c r="G96" s="34" t="s">
        <v>93</v>
      </c>
      <c r="H96" s="191"/>
      <c r="I96" s="36"/>
      <c r="J96" s="36"/>
      <c r="K96" s="36"/>
      <c r="L96" s="182"/>
      <c r="M96" s="183"/>
      <c r="N96" s="576"/>
    </row>
    <row r="97" spans="1:14" ht="12.75">
      <c r="A97" s="529"/>
      <c r="B97" s="519"/>
      <c r="C97" s="516"/>
      <c r="D97" s="511"/>
      <c r="E97" s="496"/>
      <c r="F97" s="39" t="s">
        <v>94</v>
      </c>
      <c r="G97" s="34" t="s">
        <v>95</v>
      </c>
      <c r="H97" s="191"/>
      <c r="I97" s="36"/>
      <c r="J97" s="36"/>
      <c r="K97" s="36"/>
      <c r="L97" s="182"/>
      <c r="M97" s="183"/>
      <c r="N97" s="576"/>
    </row>
    <row r="98" spans="1:14" ht="12.75">
      <c r="A98" s="529"/>
      <c r="B98" s="519"/>
      <c r="C98" s="516"/>
      <c r="D98" s="511"/>
      <c r="E98" s="477">
        <v>2018</v>
      </c>
      <c r="F98" s="527">
        <v>3561333</v>
      </c>
      <c r="G98" s="34" t="s">
        <v>96</v>
      </c>
      <c r="H98" s="191"/>
      <c r="I98" s="36"/>
      <c r="J98" s="36"/>
      <c r="K98" s="36"/>
      <c r="L98" s="182"/>
      <c r="M98" s="183"/>
      <c r="N98" s="576"/>
    </row>
    <row r="99" spans="1:14" ht="9.75" customHeight="1">
      <c r="A99" s="529"/>
      <c r="B99" s="519"/>
      <c r="C99" s="516"/>
      <c r="D99" s="511"/>
      <c r="E99" s="478"/>
      <c r="F99" s="584"/>
      <c r="G99" s="34" t="s">
        <v>97</v>
      </c>
      <c r="H99" s="191"/>
      <c r="I99" s="36"/>
      <c r="J99" s="36"/>
      <c r="K99" s="36"/>
      <c r="L99" s="182"/>
      <c r="M99" s="183"/>
      <c r="N99" s="576"/>
    </row>
    <row r="100" spans="1:14" ht="12.75">
      <c r="A100" s="529"/>
      <c r="B100" s="519"/>
      <c r="C100" s="516"/>
      <c r="D100" s="511"/>
      <c r="E100" s="478"/>
      <c r="F100" s="39" t="s">
        <v>98</v>
      </c>
      <c r="G100" s="34" t="s">
        <v>16</v>
      </c>
      <c r="H100" s="40">
        <f aca="true" t="shared" si="7" ref="H100:K101">H94+H96+H98</f>
        <v>0</v>
      </c>
      <c r="I100" s="41">
        <f t="shared" si="7"/>
        <v>0</v>
      </c>
      <c r="J100" s="41">
        <f t="shared" si="7"/>
        <v>0</v>
      </c>
      <c r="K100" s="41">
        <f t="shared" si="7"/>
        <v>0</v>
      </c>
      <c r="L100" s="184">
        <f>H100+J100</f>
        <v>0</v>
      </c>
      <c r="M100" s="183"/>
      <c r="N100" s="576"/>
    </row>
    <row r="101" spans="1:15" ht="13.5" thickBot="1">
      <c r="A101" s="530"/>
      <c r="B101" s="520"/>
      <c r="C101" s="517"/>
      <c r="D101" s="512"/>
      <c r="E101" s="479"/>
      <c r="F101" s="45">
        <v>3561333</v>
      </c>
      <c r="G101" s="46" t="s">
        <v>60</v>
      </c>
      <c r="H101" s="47">
        <f t="shared" si="7"/>
        <v>1511333</v>
      </c>
      <c r="I101" s="48">
        <f t="shared" si="7"/>
        <v>550000</v>
      </c>
      <c r="J101" s="48">
        <f t="shared" si="7"/>
        <v>110222</v>
      </c>
      <c r="K101" s="48">
        <f t="shared" si="7"/>
        <v>550000</v>
      </c>
      <c r="L101" s="189">
        <f>H101+J101</f>
        <v>1621555</v>
      </c>
      <c r="M101" s="186">
        <f>L101/F98</f>
        <v>0.4553224873944672</v>
      </c>
      <c r="N101" s="577"/>
      <c r="O101" s="14"/>
    </row>
    <row r="102" spans="1:14" ht="12.75" customHeight="1">
      <c r="A102" s="529">
        <v>10</v>
      </c>
      <c r="B102" s="518" t="s">
        <v>204</v>
      </c>
      <c r="C102" s="515">
        <v>71035</v>
      </c>
      <c r="D102" s="510" t="s">
        <v>89</v>
      </c>
      <c r="E102" s="495">
        <v>2013</v>
      </c>
      <c r="F102" s="164" t="s">
        <v>90</v>
      </c>
      <c r="G102" s="52" t="s">
        <v>91</v>
      </c>
      <c r="H102" s="190"/>
      <c r="I102" s="54"/>
      <c r="J102" s="54"/>
      <c r="K102" s="30"/>
      <c r="L102" s="180"/>
      <c r="M102" s="188"/>
      <c r="N102" s="575"/>
    </row>
    <row r="103" spans="1:14" ht="12.75">
      <c r="A103" s="529"/>
      <c r="B103" s="519"/>
      <c r="C103" s="516"/>
      <c r="D103" s="511"/>
      <c r="E103" s="478"/>
      <c r="F103" s="527">
        <v>0</v>
      </c>
      <c r="G103" s="34" t="s">
        <v>92</v>
      </c>
      <c r="H103" s="35">
        <f>3325499+450000</f>
        <v>3775499</v>
      </c>
      <c r="I103" s="36">
        <f>850000-720000-115000</f>
        <v>15000</v>
      </c>
      <c r="J103" s="36">
        <v>13630</v>
      </c>
      <c r="K103" s="36">
        <v>15000</v>
      </c>
      <c r="L103" s="182">
        <f>H103+J103</f>
        <v>3789129</v>
      </c>
      <c r="M103" s="183"/>
      <c r="N103" s="576"/>
    </row>
    <row r="104" spans="1:14" ht="12.75">
      <c r="A104" s="529"/>
      <c r="B104" s="519"/>
      <c r="C104" s="516"/>
      <c r="D104" s="511"/>
      <c r="E104" s="478"/>
      <c r="F104" s="584"/>
      <c r="G104" s="34" t="s">
        <v>93</v>
      </c>
      <c r="H104" s="191"/>
      <c r="I104" s="36"/>
      <c r="J104" s="36"/>
      <c r="K104" s="36"/>
      <c r="L104" s="182"/>
      <c r="M104" s="183"/>
      <c r="N104" s="576"/>
    </row>
    <row r="105" spans="1:14" ht="12.75">
      <c r="A105" s="529"/>
      <c r="B105" s="519"/>
      <c r="C105" s="516"/>
      <c r="D105" s="511"/>
      <c r="E105" s="496"/>
      <c r="F105" s="39" t="s">
        <v>94</v>
      </c>
      <c r="G105" s="34" t="s">
        <v>95</v>
      </c>
      <c r="H105" s="191"/>
      <c r="I105" s="36"/>
      <c r="J105" s="36"/>
      <c r="K105" s="36"/>
      <c r="L105" s="182"/>
      <c r="M105" s="183"/>
      <c r="N105" s="576"/>
    </row>
    <row r="106" spans="1:15" ht="12.75">
      <c r="A106" s="529"/>
      <c r="B106" s="519"/>
      <c r="C106" s="516"/>
      <c r="D106" s="511"/>
      <c r="E106" s="477">
        <v>2018</v>
      </c>
      <c r="F106" s="527">
        <v>6290499</v>
      </c>
      <c r="G106" s="34" t="s">
        <v>96</v>
      </c>
      <c r="H106" s="191"/>
      <c r="I106" s="36"/>
      <c r="J106" s="36"/>
      <c r="K106" s="36"/>
      <c r="L106" s="182"/>
      <c r="M106" s="183"/>
      <c r="N106" s="576"/>
      <c r="O106" s="14"/>
    </row>
    <row r="107" spans="1:14" ht="12.75">
      <c r="A107" s="529"/>
      <c r="B107" s="519"/>
      <c r="C107" s="516"/>
      <c r="D107" s="511"/>
      <c r="E107" s="478"/>
      <c r="F107" s="584"/>
      <c r="G107" s="34" t="s">
        <v>97</v>
      </c>
      <c r="H107" s="191"/>
      <c r="I107" s="36"/>
      <c r="J107" s="36"/>
      <c r="K107" s="36"/>
      <c r="L107" s="182"/>
      <c r="M107" s="183"/>
      <c r="N107" s="576"/>
    </row>
    <row r="108" spans="1:14" ht="12.75">
      <c r="A108" s="529"/>
      <c r="B108" s="519"/>
      <c r="C108" s="516"/>
      <c r="D108" s="511"/>
      <c r="E108" s="478"/>
      <c r="F108" s="39" t="s">
        <v>98</v>
      </c>
      <c r="G108" s="34" t="s">
        <v>16</v>
      </c>
      <c r="H108" s="40">
        <f aca="true" t="shared" si="8" ref="H108:K109">H102+H104+H106</f>
        <v>0</v>
      </c>
      <c r="I108" s="41">
        <f t="shared" si="8"/>
        <v>0</v>
      </c>
      <c r="J108" s="41">
        <f t="shared" si="8"/>
        <v>0</v>
      </c>
      <c r="K108" s="41">
        <f t="shared" si="8"/>
        <v>0</v>
      </c>
      <c r="L108" s="184">
        <f>H108+J108</f>
        <v>0</v>
      </c>
      <c r="M108" s="183"/>
      <c r="N108" s="576"/>
    </row>
    <row r="109" spans="1:15" ht="13.5" thickBot="1">
      <c r="A109" s="530"/>
      <c r="B109" s="520"/>
      <c r="C109" s="517"/>
      <c r="D109" s="512"/>
      <c r="E109" s="479"/>
      <c r="F109" s="45">
        <v>6290499</v>
      </c>
      <c r="G109" s="46" t="s">
        <v>60</v>
      </c>
      <c r="H109" s="47">
        <f t="shared" si="8"/>
        <v>3775499</v>
      </c>
      <c r="I109" s="48">
        <f t="shared" si="8"/>
        <v>15000</v>
      </c>
      <c r="J109" s="48">
        <f t="shared" si="8"/>
        <v>13630</v>
      </c>
      <c r="K109" s="92">
        <f t="shared" si="8"/>
        <v>15000</v>
      </c>
      <c r="L109" s="185">
        <f>H109+J109</f>
        <v>3789129</v>
      </c>
      <c r="M109" s="186">
        <f>L109/F106</f>
        <v>0.6023574600361593</v>
      </c>
      <c r="N109" s="577"/>
      <c r="O109" s="14"/>
    </row>
    <row r="110" spans="1:14" ht="12.75" customHeight="1">
      <c r="A110" s="532">
        <v>11</v>
      </c>
      <c r="B110" s="518" t="s">
        <v>203</v>
      </c>
      <c r="C110" s="515">
        <v>71035</v>
      </c>
      <c r="D110" s="510" t="s">
        <v>89</v>
      </c>
      <c r="E110" s="495">
        <v>2012</v>
      </c>
      <c r="F110" s="164" t="s">
        <v>90</v>
      </c>
      <c r="G110" s="52" t="s">
        <v>91</v>
      </c>
      <c r="H110" s="190"/>
      <c r="I110" s="54"/>
      <c r="J110" s="54"/>
      <c r="K110" s="54"/>
      <c r="L110" s="187"/>
      <c r="M110" s="188"/>
      <c r="N110" s="575"/>
    </row>
    <row r="111" spans="1:14" ht="12.75">
      <c r="A111" s="529"/>
      <c r="B111" s="519"/>
      <c r="C111" s="516"/>
      <c r="D111" s="511"/>
      <c r="E111" s="478"/>
      <c r="F111" s="527">
        <v>0</v>
      </c>
      <c r="G111" s="34" t="s">
        <v>92</v>
      </c>
      <c r="H111" s="35">
        <f>437309+45000</f>
        <v>482309</v>
      </c>
      <c r="I111" s="36">
        <f>150000+115000</f>
        <v>265000</v>
      </c>
      <c r="J111" s="36">
        <v>12023</v>
      </c>
      <c r="K111" s="36">
        <v>265000</v>
      </c>
      <c r="L111" s="182">
        <f>H111+J111</f>
        <v>494332</v>
      </c>
      <c r="M111" s="183"/>
      <c r="N111" s="576"/>
    </row>
    <row r="112" spans="1:14" ht="12.75">
      <c r="A112" s="529"/>
      <c r="B112" s="519"/>
      <c r="C112" s="516"/>
      <c r="D112" s="511"/>
      <c r="E112" s="478"/>
      <c r="F112" s="584"/>
      <c r="G112" s="34" t="s">
        <v>93</v>
      </c>
      <c r="H112" s="191"/>
      <c r="I112" s="36"/>
      <c r="J112" s="36"/>
      <c r="K112" s="36"/>
      <c r="L112" s="182"/>
      <c r="M112" s="183"/>
      <c r="N112" s="576"/>
    </row>
    <row r="113" spans="1:14" ht="12.75">
      <c r="A113" s="529"/>
      <c r="B113" s="519"/>
      <c r="C113" s="516"/>
      <c r="D113" s="511"/>
      <c r="E113" s="496"/>
      <c r="F113" s="39" t="s">
        <v>94</v>
      </c>
      <c r="G113" s="34" t="s">
        <v>95</v>
      </c>
      <c r="H113" s="191"/>
      <c r="I113" s="36"/>
      <c r="J113" s="36"/>
      <c r="K113" s="36"/>
      <c r="L113" s="182"/>
      <c r="M113" s="183"/>
      <c r="N113" s="576"/>
    </row>
    <row r="114" spans="1:15" ht="9" customHeight="1">
      <c r="A114" s="529"/>
      <c r="B114" s="519"/>
      <c r="C114" s="516"/>
      <c r="D114" s="511"/>
      <c r="E114" s="477">
        <v>2016</v>
      </c>
      <c r="F114" s="527">
        <v>847309</v>
      </c>
      <c r="G114" s="34" t="s">
        <v>96</v>
      </c>
      <c r="H114" s="191"/>
      <c r="I114" s="36"/>
      <c r="J114" s="36"/>
      <c r="K114" s="36"/>
      <c r="L114" s="182"/>
      <c r="M114" s="183"/>
      <c r="N114" s="576"/>
      <c r="O114" s="14"/>
    </row>
    <row r="115" spans="1:14" ht="12.75">
      <c r="A115" s="529"/>
      <c r="B115" s="519"/>
      <c r="C115" s="516"/>
      <c r="D115" s="511"/>
      <c r="E115" s="478"/>
      <c r="F115" s="584"/>
      <c r="G115" s="34" t="s">
        <v>97</v>
      </c>
      <c r="H115" s="191"/>
      <c r="I115" s="36"/>
      <c r="J115" s="36"/>
      <c r="K115" s="36"/>
      <c r="L115" s="182"/>
      <c r="M115" s="183"/>
      <c r="N115" s="576"/>
    </row>
    <row r="116" spans="1:14" ht="12.75">
      <c r="A116" s="529"/>
      <c r="B116" s="519"/>
      <c r="C116" s="516"/>
      <c r="D116" s="511"/>
      <c r="E116" s="478"/>
      <c r="F116" s="39" t="s">
        <v>98</v>
      </c>
      <c r="G116" s="34" t="s">
        <v>16</v>
      </c>
      <c r="H116" s="40">
        <f aca="true" t="shared" si="9" ref="H116:K117">H110+H112+H114</f>
        <v>0</v>
      </c>
      <c r="I116" s="41">
        <f t="shared" si="9"/>
        <v>0</v>
      </c>
      <c r="J116" s="41">
        <f t="shared" si="9"/>
        <v>0</v>
      </c>
      <c r="K116" s="41">
        <f t="shared" si="9"/>
        <v>0</v>
      </c>
      <c r="L116" s="184">
        <f>H116+J116</f>
        <v>0</v>
      </c>
      <c r="M116" s="183"/>
      <c r="N116" s="576"/>
    </row>
    <row r="117" spans="1:15" ht="13.5" thickBot="1">
      <c r="A117" s="530"/>
      <c r="B117" s="520"/>
      <c r="C117" s="517"/>
      <c r="D117" s="512"/>
      <c r="E117" s="479"/>
      <c r="F117" s="45">
        <v>847309</v>
      </c>
      <c r="G117" s="46" t="s">
        <v>60</v>
      </c>
      <c r="H117" s="47">
        <f t="shared" si="9"/>
        <v>482309</v>
      </c>
      <c r="I117" s="48">
        <f t="shared" si="9"/>
        <v>265000</v>
      </c>
      <c r="J117" s="48">
        <f t="shared" si="9"/>
        <v>12023</v>
      </c>
      <c r="K117" s="48">
        <f t="shared" si="9"/>
        <v>265000</v>
      </c>
      <c r="L117" s="189">
        <f>H117+J117</f>
        <v>494332</v>
      </c>
      <c r="M117" s="186">
        <f>L117/F114</f>
        <v>0.5834140791612032</v>
      </c>
      <c r="N117" s="577"/>
      <c r="O117" s="14"/>
    </row>
    <row r="118" spans="1:14" ht="12.75" customHeight="1">
      <c r="A118" s="529">
        <v>12</v>
      </c>
      <c r="B118" s="518" t="s">
        <v>109</v>
      </c>
      <c r="C118" s="510">
        <v>71095</v>
      </c>
      <c r="D118" s="510" t="s">
        <v>110</v>
      </c>
      <c r="E118" s="495">
        <v>2014</v>
      </c>
      <c r="F118" s="51" t="s">
        <v>90</v>
      </c>
      <c r="G118" s="52" t="s">
        <v>91</v>
      </c>
      <c r="H118" s="53"/>
      <c r="I118" s="64"/>
      <c r="J118" s="54"/>
      <c r="K118" s="54"/>
      <c r="L118" s="187"/>
      <c r="M118" s="204"/>
      <c r="N118" s="575"/>
    </row>
    <row r="119" spans="1:14" ht="10.5" customHeight="1">
      <c r="A119" s="529"/>
      <c r="B119" s="519"/>
      <c r="C119" s="511"/>
      <c r="D119" s="511"/>
      <c r="E119" s="478"/>
      <c r="F119" s="472">
        <v>0</v>
      </c>
      <c r="G119" s="34" t="s">
        <v>92</v>
      </c>
      <c r="H119" s="35">
        <v>392</v>
      </c>
      <c r="I119" s="65">
        <v>0</v>
      </c>
      <c r="J119" s="36">
        <v>0</v>
      </c>
      <c r="K119" s="36">
        <v>0</v>
      </c>
      <c r="L119" s="182">
        <f>H119+J119</f>
        <v>392</v>
      </c>
      <c r="M119" s="205"/>
      <c r="N119" s="576"/>
    </row>
    <row r="120" spans="1:14" ht="10.5" customHeight="1">
      <c r="A120" s="529"/>
      <c r="B120" s="519"/>
      <c r="C120" s="511"/>
      <c r="D120" s="511"/>
      <c r="E120" s="478"/>
      <c r="F120" s="473"/>
      <c r="G120" s="34" t="s">
        <v>93</v>
      </c>
      <c r="H120" s="35"/>
      <c r="I120" s="65"/>
      <c r="J120" s="36"/>
      <c r="K120" s="36"/>
      <c r="L120" s="182"/>
      <c r="M120" s="205"/>
      <c r="N120" s="576"/>
    </row>
    <row r="121" spans="1:14" ht="11.25" customHeight="1">
      <c r="A121" s="529"/>
      <c r="B121" s="519"/>
      <c r="C121" s="511"/>
      <c r="D121" s="511"/>
      <c r="E121" s="496"/>
      <c r="F121" s="59" t="s">
        <v>94</v>
      </c>
      <c r="G121" s="34" t="s">
        <v>95</v>
      </c>
      <c r="H121" s="35"/>
      <c r="I121" s="65"/>
      <c r="J121" s="36"/>
      <c r="K121" s="36"/>
      <c r="L121" s="182"/>
      <c r="M121" s="205"/>
      <c r="N121" s="576"/>
    </row>
    <row r="122" spans="1:14" ht="12.75">
      <c r="A122" s="529"/>
      <c r="B122" s="519"/>
      <c r="C122" s="511"/>
      <c r="D122" s="511"/>
      <c r="E122" s="477">
        <v>2016</v>
      </c>
      <c r="F122" s="472">
        <v>43232</v>
      </c>
      <c r="G122" s="34" t="s">
        <v>96</v>
      </c>
      <c r="H122" s="35"/>
      <c r="I122" s="65"/>
      <c r="J122" s="36"/>
      <c r="K122" s="36"/>
      <c r="L122" s="182"/>
      <c r="M122" s="205"/>
      <c r="N122" s="576"/>
    </row>
    <row r="123" spans="1:14" ht="12.75">
      <c r="A123" s="529"/>
      <c r="B123" s="519"/>
      <c r="C123" s="511"/>
      <c r="D123" s="511"/>
      <c r="E123" s="478"/>
      <c r="F123" s="473"/>
      <c r="G123" s="34" t="s">
        <v>97</v>
      </c>
      <c r="H123" s="35">
        <v>16000</v>
      </c>
      <c r="I123" s="36">
        <v>26840</v>
      </c>
      <c r="J123" s="36">
        <v>0</v>
      </c>
      <c r="K123" s="36">
        <f>I123</f>
        <v>26840</v>
      </c>
      <c r="L123" s="182">
        <f>H123+J123</f>
        <v>16000</v>
      </c>
      <c r="M123" s="205"/>
      <c r="N123" s="576"/>
    </row>
    <row r="124" spans="1:14" ht="12.75">
      <c r="A124" s="529"/>
      <c r="B124" s="519"/>
      <c r="C124" s="511"/>
      <c r="D124" s="511"/>
      <c r="E124" s="478"/>
      <c r="F124" s="59" t="s">
        <v>98</v>
      </c>
      <c r="G124" s="34" t="s">
        <v>16</v>
      </c>
      <c r="H124" s="40">
        <f aca="true" t="shared" si="10" ref="H124:K125">H118+H120+H122</f>
        <v>0</v>
      </c>
      <c r="I124" s="41">
        <f t="shared" si="10"/>
        <v>0</v>
      </c>
      <c r="J124" s="41">
        <f t="shared" si="10"/>
        <v>0</v>
      </c>
      <c r="K124" s="41">
        <f t="shared" si="10"/>
        <v>0</v>
      </c>
      <c r="L124" s="184">
        <f>H124+J124</f>
        <v>0</v>
      </c>
      <c r="M124" s="205"/>
      <c r="N124" s="576"/>
    </row>
    <row r="125" spans="1:15" ht="13.5" thickBot="1">
      <c r="A125" s="530"/>
      <c r="B125" s="520"/>
      <c r="C125" s="512"/>
      <c r="D125" s="512"/>
      <c r="E125" s="479"/>
      <c r="F125" s="61">
        <v>43232</v>
      </c>
      <c r="G125" s="46" t="s">
        <v>60</v>
      </c>
      <c r="H125" s="47">
        <f t="shared" si="10"/>
        <v>16392</v>
      </c>
      <c r="I125" s="48">
        <f t="shared" si="10"/>
        <v>26840</v>
      </c>
      <c r="J125" s="48">
        <f t="shared" si="10"/>
        <v>0</v>
      </c>
      <c r="K125" s="48">
        <f t="shared" si="10"/>
        <v>26840</v>
      </c>
      <c r="L125" s="189">
        <f>H125+J125</f>
        <v>16392</v>
      </c>
      <c r="M125" s="186">
        <f>L125/F122</f>
        <v>0.37916358253145815</v>
      </c>
      <c r="N125" s="577"/>
      <c r="O125" s="14"/>
    </row>
    <row r="126" spans="1:14" ht="12.75" customHeight="1">
      <c r="A126" s="529">
        <v>13</v>
      </c>
      <c r="B126" s="518" t="s">
        <v>205</v>
      </c>
      <c r="C126" s="515">
        <v>71095</v>
      </c>
      <c r="D126" s="510" t="s">
        <v>89</v>
      </c>
      <c r="E126" s="495">
        <v>2012</v>
      </c>
      <c r="F126" s="164" t="s">
        <v>90</v>
      </c>
      <c r="G126" s="52" t="s">
        <v>91</v>
      </c>
      <c r="H126" s="53"/>
      <c r="I126" s="54"/>
      <c r="J126" s="54"/>
      <c r="K126" s="54"/>
      <c r="L126" s="187"/>
      <c r="M126" s="188"/>
      <c r="N126" s="575"/>
    </row>
    <row r="127" spans="1:14" ht="12.75">
      <c r="A127" s="529"/>
      <c r="B127" s="519"/>
      <c r="C127" s="516"/>
      <c r="D127" s="511"/>
      <c r="E127" s="478"/>
      <c r="F127" s="527">
        <v>0</v>
      </c>
      <c r="G127" s="34" t="s">
        <v>92</v>
      </c>
      <c r="H127" s="35">
        <f>2303820-792577</f>
        <v>1511243</v>
      </c>
      <c r="I127" s="36">
        <f>696180+792577</f>
        <v>1488757</v>
      </c>
      <c r="J127" s="36">
        <v>1397443</v>
      </c>
      <c r="K127" s="36">
        <v>1488757</v>
      </c>
      <c r="L127" s="182">
        <f>H127+J127</f>
        <v>2908686</v>
      </c>
      <c r="M127" s="183"/>
      <c r="N127" s="576"/>
    </row>
    <row r="128" spans="1:14" ht="12.75">
      <c r="A128" s="529"/>
      <c r="B128" s="519"/>
      <c r="C128" s="516"/>
      <c r="D128" s="511"/>
      <c r="E128" s="478"/>
      <c r="F128" s="584"/>
      <c r="G128" s="34" t="s">
        <v>93</v>
      </c>
      <c r="H128" s="35"/>
      <c r="I128" s="36"/>
      <c r="J128" s="36"/>
      <c r="K128" s="36"/>
      <c r="L128" s="182"/>
      <c r="M128" s="183"/>
      <c r="N128" s="576"/>
    </row>
    <row r="129" spans="1:14" ht="12.75">
      <c r="A129" s="529"/>
      <c r="B129" s="519"/>
      <c r="C129" s="516"/>
      <c r="D129" s="511"/>
      <c r="E129" s="496"/>
      <c r="F129" s="39" t="s">
        <v>94</v>
      </c>
      <c r="G129" s="34" t="s">
        <v>95</v>
      </c>
      <c r="H129" s="35"/>
      <c r="I129" s="36"/>
      <c r="J129" s="36"/>
      <c r="K129" s="36"/>
      <c r="L129" s="182"/>
      <c r="M129" s="183"/>
      <c r="N129" s="576"/>
    </row>
    <row r="130" spans="1:14" ht="12.75">
      <c r="A130" s="529"/>
      <c r="B130" s="519"/>
      <c r="C130" s="516"/>
      <c r="D130" s="511"/>
      <c r="E130" s="477">
        <v>2015</v>
      </c>
      <c r="F130" s="527">
        <v>3000000</v>
      </c>
      <c r="G130" s="34" t="s">
        <v>96</v>
      </c>
      <c r="H130" s="35"/>
      <c r="I130" s="36"/>
      <c r="J130" s="36"/>
      <c r="K130" s="36"/>
      <c r="L130" s="182"/>
      <c r="M130" s="183"/>
      <c r="N130" s="576"/>
    </row>
    <row r="131" spans="1:14" ht="11.25" customHeight="1">
      <c r="A131" s="529"/>
      <c r="B131" s="519"/>
      <c r="C131" s="516"/>
      <c r="D131" s="511"/>
      <c r="E131" s="478"/>
      <c r="F131" s="584"/>
      <c r="G131" s="34" t="s">
        <v>97</v>
      </c>
      <c r="H131" s="35"/>
      <c r="I131" s="36"/>
      <c r="J131" s="36"/>
      <c r="K131" s="36"/>
      <c r="L131" s="182"/>
      <c r="M131" s="183"/>
      <c r="N131" s="576"/>
    </row>
    <row r="132" spans="1:14" ht="12.75">
      <c r="A132" s="529"/>
      <c r="B132" s="519"/>
      <c r="C132" s="516"/>
      <c r="D132" s="511"/>
      <c r="E132" s="478"/>
      <c r="F132" s="39" t="s">
        <v>98</v>
      </c>
      <c r="G132" s="34" t="s">
        <v>16</v>
      </c>
      <c r="H132" s="40">
        <f>H126+H128+H130</f>
        <v>0</v>
      </c>
      <c r="I132" s="41">
        <f>I126+I128+I130</f>
        <v>0</v>
      </c>
      <c r="J132" s="41">
        <f>J126+J128+J130</f>
        <v>0</v>
      </c>
      <c r="K132" s="41">
        <f>K126+K128+K130</f>
        <v>0</v>
      </c>
      <c r="L132" s="184">
        <f>L126+L128+L130</f>
        <v>0</v>
      </c>
      <c r="M132" s="183"/>
      <c r="N132" s="576"/>
    </row>
    <row r="133" spans="1:15" ht="13.5" thickBot="1">
      <c r="A133" s="530"/>
      <c r="B133" s="520"/>
      <c r="C133" s="517"/>
      <c r="D133" s="512"/>
      <c r="E133" s="479"/>
      <c r="F133" s="45">
        <v>3000000</v>
      </c>
      <c r="G133" s="46" t="s">
        <v>60</v>
      </c>
      <c r="H133" s="47">
        <f>H127+H129+H131</f>
        <v>1511243</v>
      </c>
      <c r="I133" s="48">
        <f>I127+I129+I131</f>
        <v>1488757</v>
      </c>
      <c r="J133" s="48">
        <f>J127+J129+J131</f>
        <v>1397443</v>
      </c>
      <c r="K133" s="48">
        <f>K127+K129+K131</f>
        <v>1488757</v>
      </c>
      <c r="L133" s="189">
        <f>H133+J133</f>
        <v>2908686</v>
      </c>
      <c r="M133" s="186">
        <f>L133/F130</f>
        <v>0.969562</v>
      </c>
      <c r="N133" s="577"/>
      <c r="O133" s="14"/>
    </row>
    <row r="134" spans="1:14" ht="12.75" customHeight="1">
      <c r="A134" s="532">
        <v>14</v>
      </c>
      <c r="B134" s="518" t="s">
        <v>206</v>
      </c>
      <c r="C134" s="515">
        <v>71095</v>
      </c>
      <c r="D134" s="510" t="s">
        <v>89</v>
      </c>
      <c r="E134" s="495">
        <v>2013</v>
      </c>
      <c r="F134" s="164" t="s">
        <v>90</v>
      </c>
      <c r="G134" s="52" t="s">
        <v>91</v>
      </c>
      <c r="H134" s="53"/>
      <c r="I134" s="54"/>
      <c r="J134" s="54"/>
      <c r="K134" s="54"/>
      <c r="L134" s="187"/>
      <c r="M134" s="188"/>
      <c r="N134" s="575"/>
    </row>
    <row r="135" spans="1:14" ht="12.75">
      <c r="A135" s="529"/>
      <c r="B135" s="519"/>
      <c r="C135" s="516"/>
      <c r="D135" s="511"/>
      <c r="E135" s="478"/>
      <c r="F135" s="527">
        <v>0</v>
      </c>
      <c r="G135" s="34" t="s">
        <v>92</v>
      </c>
      <c r="H135" s="35">
        <f>225000+200000</f>
        <v>425000</v>
      </c>
      <c r="I135" s="36">
        <v>100000</v>
      </c>
      <c r="J135" s="36">
        <v>100000</v>
      </c>
      <c r="K135" s="36">
        <v>100000</v>
      </c>
      <c r="L135" s="182">
        <f>H135+J135</f>
        <v>525000</v>
      </c>
      <c r="M135" s="183"/>
      <c r="N135" s="576"/>
    </row>
    <row r="136" spans="1:14" ht="12.75">
      <c r="A136" s="529"/>
      <c r="B136" s="519"/>
      <c r="C136" s="516"/>
      <c r="D136" s="511"/>
      <c r="E136" s="478"/>
      <c r="F136" s="584"/>
      <c r="G136" s="34" t="s">
        <v>93</v>
      </c>
      <c r="H136" s="35"/>
      <c r="I136" s="36"/>
      <c r="J136" s="36"/>
      <c r="K136" s="36"/>
      <c r="L136" s="182"/>
      <c r="M136" s="183"/>
      <c r="N136" s="576"/>
    </row>
    <row r="137" spans="1:14" ht="12.75">
      <c r="A137" s="529"/>
      <c r="B137" s="519"/>
      <c r="C137" s="516"/>
      <c r="D137" s="511"/>
      <c r="E137" s="496"/>
      <c r="F137" s="39" t="s">
        <v>94</v>
      </c>
      <c r="G137" s="34" t="s">
        <v>95</v>
      </c>
      <c r="H137" s="35"/>
      <c r="I137" s="36"/>
      <c r="J137" s="36"/>
      <c r="K137" s="36"/>
      <c r="L137" s="182"/>
      <c r="M137" s="183"/>
      <c r="N137" s="576"/>
    </row>
    <row r="138" spans="1:14" ht="12.75">
      <c r="A138" s="529"/>
      <c r="B138" s="519"/>
      <c r="C138" s="516"/>
      <c r="D138" s="511"/>
      <c r="E138" s="477">
        <v>2016</v>
      </c>
      <c r="F138" s="527">
        <v>625000</v>
      </c>
      <c r="G138" s="34" t="s">
        <v>96</v>
      </c>
      <c r="H138" s="35"/>
      <c r="I138" s="36"/>
      <c r="J138" s="36"/>
      <c r="K138" s="36"/>
      <c r="L138" s="182"/>
      <c r="M138" s="183"/>
      <c r="N138" s="576"/>
    </row>
    <row r="139" spans="1:14" ht="11.25" customHeight="1">
      <c r="A139" s="529"/>
      <c r="B139" s="519"/>
      <c r="C139" s="516"/>
      <c r="D139" s="511"/>
      <c r="E139" s="478"/>
      <c r="F139" s="584"/>
      <c r="G139" s="34" t="s">
        <v>97</v>
      </c>
      <c r="H139" s="35"/>
      <c r="I139" s="36"/>
      <c r="J139" s="36"/>
      <c r="K139" s="36"/>
      <c r="L139" s="182"/>
      <c r="M139" s="183"/>
      <c r="N139" s="576"/>
    </row>
    <row r="140" spans="1:14" ht="12.75">
      <c r="A140" s="529"/>
      <c r="B140" s="519"/>
      <c r="C140" s="516"/>
      <c r="D140" s="511"/>
      <c r="E140" s="478"/>
      <c r="F140" s="39" t="s">
        <v>98</v>
      </c>
      <c r="G140" s="34" t="s">
        <v>16</v>
      </c>
      <c r="H140" s="40">
        <f>H134+H136+H138</f>
        <v>0</v>
      </c>
      <c r="I140" s="41">
        <f>I134+I136+I138</f>
        <v>0</v>
      </c>
      <c r="J140" s="41">
        <f>J134+J136+J138</f>
        <v>0</v>
      </c>
      <c r="K140" s="41">
        <f>K134+K136+K138</f>
        <v>0</v>
      </c>
      <c r="L140" s="184">
        <f>L134+L136+L138</f>
        <v>0</v>
      </c>
      <c r="M140" s="183"/>
      <c r="N140" s="576"/>
    </row>
    <row r="141" spans="1:15" ht="13.5" thickBot="1">
      <c r="A141" s="530"/>
      <c r="B141" s="520"/>
      <c r="C141" s="517"/>
      <c r="D141" s="512"/>
      <c r="E141" s="479"/>
      <c r="F141" s="45">
        <v>625000</v>
      </c>
      <c r="G141" s="46" t="s">
        <v>60</v>
      </c>
      <c r="H141" s="47">
        <f>H135+H137+H139</f>
        <v>425000</v>
      </c>
      <c r="I141" s="48">
        <f>I135+I137+I139</f>
        <v>100000</v>
      </c>
      <c r="J141" s="48">
        <f>J135+J137+J139</f>
        <v>100000</v>
      </c>
      <c r="K141" s="48">
        <f>K135+K137+K139</f>
        <v>100000</v>
      </c>
      <c r="L141" s="189">
        <f>H141+J141</f>
        <v>525000</v>
      </c>
      <c r="M141" s="186">
        <f>L141/F138</f>
        <v>0.84</v>
      </c>
      <c r="N141" s="577"/>
      <c r="O141" s="14"/>
    </row>
    <row r="142" spans="1:14" ht="12.75" customHeight="1">
      <c r="A142" s="529">
        <v>15</v>
      </c>
      <c r="B142" s="518" t="s">
        <v>207</v>
      </c>
      <c r="C142" s="515">
        <v>75023</v>
      </c>
      <c r="D142" s="510" t="s">
        <v>89</v>
      </c>
      <c r="E142" s="495">
        <v>2015</v>
      </c>
      <c r="F142" s="164" t="s">
        <v>90</v>
      </c>
      <c r="G142" s="52" t="s">
        <v>91</v>
      </c>
      <c r="H142" s="53"/>
      <c r="I142" s="54"/>
      <c r="J142" s="54"/>
      <c r="K142" s="54"/>
      <c r="L142" s="187"/>
      <c r="M142" s="188"/>
      <c r="N142" s="575"/>
    </row>
    <row r="143" spans="1:14" ht="12.75">
      <c r="A143" s="529"/>
      <c r="B143" s="519"/>
      <c r="C143" s="516"/>
      <c r="D143" s="511"/>
      <c r="E143" s="478"/>
      <c r="F143" s="527">
        <v>0</v>
      </c>
      <c r="G143" s="34" t="s">
        <v>92</v>
      </c>
      <c r="H143" s="35"/>
      <c r="I143" s="36">
        <v>150000</v>
      </c>
      <c r="J143" s="36">
        <v>0</v>
      </c>
      <c r="K143" s="36">
        <v>150000</v>
      </c>
      <c r="L143" s="182">
        <f>H143+J143</f>
        <v>0</v>
      </c>
      <c r="M143" s="183"/>
      <c r="N143" s="576"/>
    </row>
    <row r="144" spans="1:14" ht="11.25" customHeight="1">
      <c r="A144" s="529"/>
      <c r="B144" s="519"/>
      <c r="C144" s="516"/>
      <c r="D144" s="511"/>
      <c r="E144" s="478"/>
      <c r="F144" s="584"/>
      <c r="G144" s="34" t="s">
        <v>93</v>
      </c>
      <c r="H144" s="35"/>
      <c r="I144" s="36"/>
      <c r="J144" s="36"/>
      <c r="K144" s="36"/>
      <c r="L144" s="182"/>
      <c r="M144" s="183"/>
      <c r="N144" s="576"/>
    </row>
    <row r="145" spans="1:14" ht="12.75">
      <c r="A145" s="529"/>
      <c r="B145" s="519"/>
      <c r="C145" s="516"/>
      <c r="D145" s="511"/>
      <c r="E145" s="496"/>
      <c r="F145" s="39" t="s">
        <v>94</v>
      </c>
      <c r="G145" s="34" t="s">
        <v>95</v>
      </c>
      <c r="H145" s="35"/>
      <c r="I145" s="36"/>
      <c r="J145" s="36"/>
      <c r="K145" s="36"/>
      <c r="L145" s="182"/>
      <c r="M145" s="183"/>
      <c r="N145" s="576"/>
    </row>
    <row r="146" spans="1:14" ht="12.75">
      <c r="A146" s="529"/>
      <c r="B146" s="519"/>
      <c r="C146" s="516"/>
      <c r="D146" s="511"/>
      <c r="E146" s="477">
        <v>2018</v>
      </c>
      <c r="F146" s="527">
        <v>600000</v>
      </c>
      <c r="G146" s="34" t="s">
        <v>96</v>
      </c>
      <c r="H146" s="35"/>
      <c r="I146" s="36"/>
      <c r="J146" s="36"/>
      <c r="K146" s="36"/>
      <c r="L146" s="182"/>
      <c r="M146" s="183"/>
      <c r="N146" s="576"/>
    </row>
    <row r="147" spans="1:14" ht="12.75">
      <c r="A147" s="529"/>
      <c r="B147" s="519"/>
      <c r="C147" s="516"/>
      <c r="D147" s="511"/>
      <c r="E147" s="478"/>
      <c r="F147" s="584"/>
      <c r="G147" s="34" t="s">
        <v>97</v>
      </c>
      <c r="H147" s="35"/>
      <c r="I147" s="36"/>
      <c r="J147" s="36"/>
      <c r="K147" s="36"/>
      <c r="L147" s="182"/>
      <c r="M147" s="183"/>
      <c r="N147" s="576"/>
    </row>
    <row r="148" spans="1:14" ht="12.75">
      <c r="A148" s="529"/>
      <c r="B148" s="519"/>
      <c r="C148" s="516"/>
      <c r="D148" s="511"/>
      <c r="E148" s="478"/>
      <c r="F148" s="39" t="s">
        <v>98</v>
      </c>
      <c r="G148" s="34" t="s">
        <v>16</v>
      </c>
      <c r="H148" s="40">
        <f>H142+H144+H146</f>
        <v>0</v>
      </c>
      <c r="I148" s="41">
        <f>I142+I144+I146</f>
        <v>0</v>
      </c>
      <c r="J148" s="41">
        <f>J142+J144+J146</f>
        <v>0</v>
      </c>
      <c r="K148" s="41">
        <f>K142+K144+K146</f>
        <v>0</v>
      </c>
      <c r="L148" s="184">
        <f>L142+L144+L146</f>
        <v>0</v>
      </c>
      <c r="M148" s="183"/>
      <c r="N148" s="576"/>
    </row>
    <row r="149" spans="1:15" ht="13.5" thickBot="1">
      <c r="A149" s="530"/>
      <c r="B149" s="520"/>
      <c r="C149" s="517"/>
      <c r="D149" s="512"/>
      <c r="E149" s="479"/>
      <c r="F149" s="45">
        <v>600000</v>
      </c>
      <c r="G149" s="46" t="s">
        <v>60</v>
      </c>
      <c r="H149" s="47">
        <f>H143+H145+H147</f>
        <v>0</v>
      </c>
      <c r="I149" s="48">
        <f>I143+I145+I147</f>
        <v>150000</v>
      </c>
      <c r="J149" s="48">
        <f>J143+J145+J147</f>
        <v>0</v>
      </c>
      <c r="K149" s="48">
        <f>K143+K145+K147</f>
        <v>150000</v>
      </c>
      <c r="L149" s="189">
        <f>H149+J149</f>
        <v>0</v>
      </c>
      <c r="M149" s="186">
        <f>L149/F146</f>
        <v>0</v>
      </c>
      <c r="N149" s="577"/>
      <c r="O149" s="14"/>
    </row>
    <row r="150" spans="1:14" ht="12.75" customHeight="1">
      <c r="A150" s="532">
        <v>16</v>
      </c>
      <c r="B150" s="518" t="s">
        <v>208</v>
      </c>
      <c r="C150" s="515">
        <v>80101</v>
      </c>
      <c r="D150" s="510" t="s">
        <v>89</v>
      </c>
      <c r="E150" s="495">
        <v>2013</v>
      </c>
      <c r="F150" s="164" t="s">
        <v>90</v>
      </c>
      <c r="G150" s="52" t="s">
        <v>91</v>
      </c>
      <c r="H150" s="190"/>
      <c r="I150" s="54"/>
      <c r="J150" s="54"/>
      <c r="K150" s="30"/>
      <c r="L150" s="180"/>
      <c r="M150" s="188"/>
      <c r="N150" s="575"/>
    </row>
    <row r="151" spans="1:14" ht="12.75">
      <c r="A151" s="529"/>
      <c r="B151" s="519"/>
      <c r="C151" s="516"/>
      <c r="D151" s="511"/>
      <c r="E151" s="478"/>
      <c r="F151" s="527">
        <v>0</v>
      </c>
      <c r="G151" s="34" t="s">
        <v>92</v>
      </c>
      <c r="H151" s="35">
        <f>15267247+9700000</f>
        <v>24967247</v>
      </c>
      <c r="I151" s="36">
        <f>12100000-1050000-1100000</f>
        <v>9950000</v>
      </c>
      <c r="J151" s="36">
        <v>5422170</v>
      </c>
      <c r="K151" s="36">
        <v>9950000</v>
      </c>
      <c r="L151" s="182">
        <f>H151+J151</f>
        <v>30389417</v>
      </c>
      <c r="M151" s="183"/>
      <c r="N151" s="576"/>
    </row>
    <row r="152" spans="1:14" ht="9" customHeight="1">
      <c r="A152" s="529"/>
      <c r="B152" s="519"/>
      <c r="C152" s="516"/>
      <c r="D152" s="511"/>
      <c r="E152" s="478"/>
      <c r="F152" s="584"/>
      <c r="G152" s="34" t="s">
        <v>93</v>
      </c>
      <c r="H152" s="191"/>
      <c r="I152" s="36"/>
      <c r="J152" s="36"/>
      <c r="K152" s="36"/>
      <c r="L152" s="182"/>
      <c r="M152" s="183"/>
      <c r="N152" s="576"/>
    </row>
    <row r="153" spans="1:14" ht="12.75">
      <c r="A153" s="529"/>
      <c r="B153" s="519"/>
      <c r="C153" s="516"/>
      <c r="D153" s="511"/>
      <c r="E153" s="496"/>
      <c r="F153" s="39" t="s">
        <v>94</v>
      </c>
      <c r="G153" s="34" t="s">
        <v>95</v>
      </c>
      <c r="H153" s="191"/>
      <c r="I153" s="36"/>
      <c r="J153" s="36"/>
      <c r="K153" s="36"/>
      <c r="L153" s="182"/>
      <c r="M153" s="183"/>
      <c r="N153" s="576"/>
    </row>
    <row r="154" spans="1:14" ht="12.75">
      <c r="A154" s="529"/>
      <c r="B154" s="519"/>
      <c r="C154" s="516"/>
      <c r="D154" s="511"/>
      <c r="E154" s="477">
        <v>2015</v>
      </c>
      <c r="F154" s="527">
        <v>34917247</v>
      </c>
      <c r="G154" s="34" t="s">
        <v>96</v>
      </c>
      <c r="H154" s="191"/>
      <c r="I154" s="36"/>
      <c r="J154" s="36"/>
      <c r="K154" s="36"/>
      <c r="L154" s="182"/>
      <c r="M154" s="183"/>
      <c r="N154" s="576"/>
    </row>
    <row r="155" spans="1:14" ht="9.75" customHeight="1">
      <c r="A155" s="529"/>
      <c r="B155" s="519"/>
      <c r="C155" s="516"/>
      <c r="D155" s="511"/>
      <c r="E155" s="478"/>
      <c r="F155" s="584"/>
      <c r="G155" s="34" t="s">
        <v>97</v>
      </c>
      <c r="H155" s="191"/>
      <c r="I155" s="36"/>
      <c r="J155" s="36"/>
      <c r="K155" s="36"/>
      <c r="L155" s="182"/>
      <c r="M155" s="183"/>
      <c r="N155" s="576"/>
    </row>
    <row r="156" spans="1:14" ht="12.75">
      <c r="A156" s="529"/>
      <c r="B156" s="519"/>
      <c r="C156" s="516"/>
      <c r="D156" s="511"/>
      <c r="E156" s="478"/>
      <c r="F156" s="39" t="s">
        <v>98</v>
      </c>
      <c r="G156" s="34" t="s">
        <v>16</v>
      </c>
      <c r="H156" s="40">
        <f>H150+H152+H154</f>
        <v>0</v>
      </c>
      <c r="I156" s="41">
        <f>I150+I152+I154</f>
        <v>0</v>
      </c>
      <c r="J156" s="41">
        <f>J150+J152+J154</f>
        <v>0</v>
      </c>
      <c r="K156" s="41">
        <f>K150+K152+K154</f>
        <v>0</v>
      </c>
      <c r="L156" s="184">
        <f>L150+L152+L154</f>
        <v>0</v>
      </c>
      <c r="M156" s="183"/>
      <c r="N156" s="576"/>
    </row>
    <row r="157" spans="1:15" ht="13.5" thickBot="1">
      <c r="A157" s="530"/>
      <c r="B157" s="520"/>
      <c r="C157" s="517"/>
      <c r="D157" s="512"/>
      <c r="E157" s="479"/>
      <c r="F157" s="45">
        <v>34917247</v>
      </c>
      <c r="G157" s="46" t="s">
        <v>60</v>
      </c>
      <c r="H157" s="47">
        <f>H151+H153+H155</f>
        <v>24967247</v>
      </c>
      <c r="I157" s="48">
        <f>I151+I153+I155</f>
        <v>9950000</v>
      </c>
      <c r="J157" s="48">
        <f>J151+J153+J155</f>
        <v>5422170</v>
      </c>
      <c r="K157" s="48">
        <f>K151+K153+K155</f>
        <v>9950000</v>
      </c>
      <c r="L157" s="189">
        <f>H157+J157</f>
        <v>30389417</v>
      </c>
      <c r="M157" s="186">
        <f>L157/F154</f>
        <v>0.8703268330404169</v>
      </c>
      <c r="N157" s="577"/>
      <c r="O157" s="14"/>
    </row>
    <row r="158" spans="1:14" ht="12.75" customHeight="1">
      <c r="A158" s="529">
        <v>17</v>
      </c>
      <c r="B158" s="518" t="s">
        <v>209</v>
      </c>
      <c r="C158" s="515">
        <v>80120</v>
      </c>
      <c r="D158" s="510" t="s">
        <v>89</v>
      </c>
      <c r="E158" s="495">
        <v>2014</v>
      </c>
      <c r="F158" s="164" t="s">
        <v>90</v>
      </c>
      <c r="G158" s="52" t="s">
        <v>91</v>
      </c>
      <c r="H158" s="190"/>
      <c r="I158" s="54"/>
      <c r="J158" s="54"/>
      <c r="K158" s="54"/>
      <c r="L158" s="187"/>
      <c r="M158" s="188"/>
      <c r="N158" s="575"/>
    </row>
    <row r="159" spans="1:14" ht="12.75">
      <c r="A159" s="529"/>
      <c r="B159" s="519"/>
      <c r="C159" s="516"/>
      <c r="D159" s="511"/>
      <c r="E159" s="478"/>
      <c r="F159" s="527">
        <v>0</v>
      </c>
      <c r="G159" s="34" t="s">
        <v>92</v>
      </c>
      <c r="H159" s="35">
        <v>500000</v>
      </c>
      <c r="I159" s="36">
        <v>4000000</v>
      </c>
      <c r="J159" s="36">
        <v>2528</v>
      </c>
      <c r="K159" s="36">
        <f>I159</f>
        <v>4000000</v>
      </c>
      <c r="L159" s="182">
        <f>H159+J159</f>
        <v>502528</v>
      </c>
      <c r="M159" s="183"/>
      <c r="N159" s="576"/>
    </row>
    <row r="160" spans="1:14" ht="12.75">
      <c r="A160" s="529"/>
      <c r="B160" s="519"/>
      <c r="C160" s="516"/>
      <c r="D160" s="511"/>
      <c r="E160" s="478"/>
      <c r="F160" s="584"/>
      <c r="G160" s="34" t="s">
        <v>93</v>
      </c>
      <c r="H160" s="191"/>
      <c r="I160" s="36"/>
      <c r="J160" s="36"/>
      <c r="K160" s="36"/>
      <c r="L160" s="182"/>
      <c r="M160" s="183"/>
      <c r="N160" s="576"/>
    </row>
    <row r="161" spans="1:14" ht="12.75">
      <c r="A161" s="529"/>
      <c r="B161" s="519"/>
      <c r="C161" s="516"/>
      <c r="D161" s="511"/>
      <c r="E161" s="496"/>
      <c r="F161" s="39" t="s">
        <v>94</v>
      </c>
      <c r="G161" s="34" t="s">
        <v>95</v>
      </c>
      <c r="H161" s="191"/>
      <c r="I161" s="36"/>
      <c r="J161" s="36"/>
      <c r="K161" s="36"/>
      <c r="L161" s="182"/>
      <c r="M161" s="183"/>
      <c r="N161" s="576"/>
    </row>
    <row r="162" spans="1:14" ht="12.75">
      <c r="A162" s="529"/>
      <c r="B162" s="519"/>
      <c r="C162" s="516"/>
      <c r="D162" s="511"/>
      <c r="E162" s="477">
        <v>2016</v>
      </c>
      <c r="F162" s="527">
        <v>13500000</v>
      </c>
      <c r="G162" s="34" t="s">
        <v>96</v>
      </c>
      <c r="H162" s="191"/>
      <c r="I162" s="36"/>
      <c r="J162" s="36"/>
      <c r="K162" s="36"/>
      <c r="L162" s="182"/>
      <c r="M162" s="183"/>
      <c r="N162" s="576"/>
    </row>
    <row r="163" spans="1:14" ht="12.75">
      <c r="A163" s="529"/>
      <c r="B163" s="519"/>
      <c r="C163" s="516"/>
      <c r="D163" s="511"/>
      <c r="E163" s="478"/>
      <c r="F163" s="584"/>
      <c r="G163" s="34" t="s">
        <v>97</v>
      </c>
      <c r="H163" s="191"/>
      <c r="I163" s="36"/>
      <c r="J163" s="36"/>
      <c r="K163" s="36"/>
      <c r="L163" s="182"/>
      <c r="M163" s="183"/>
      <c r="N163" s="576"/>
    </row>
    <row r="164" spans="1:15" ht="12.75">
      <c r="A164" s="529"/>
      <c r="B164" s="519"/>
      <c r="C164" s="516"/>
      <c r="D164" s="511"/>
      <c r="E164" s="478"/>
      <c r="F164" s="39" t="s">
        <v>98</v>
      </c>
      <c r="G164" s="34" t="s">
        <v>16</v>
      </c>
      <c r="H164" s="40">
        <f>H158+H160+H162</f>
        <v>0</v>
      </c>
      <c r="I164" s="41">
        <f>I158+I160+I162</f>
        <v>0</v>
      </c>
      <c r="J164" s="41">
        <f>J158+J160+J162</f>
        <v>0</v>
      </c>
      <c r="K164" s="41">
        <f>K158+K160+K162</f>
        <v>0</v>
      </c>
      <c r="L164" s="184">
        <f>L158+L160+L162</f>
        <v>0</v>
      </c>
      <c r="M164" s="183"/>
      <c r="N164" s="576"/>
      <c r="O164" s="14"/>
    </row>
    <row r="165" spans="1:15" ht="13.5" thickBot="1">
      <c r="A165" s="530"/>
      <c r="B165" s="520"/>
      <c r="C165" s="517"/>
      <c r="D165" s="512"/>
      <c r="E165" s="479"/>
      <c r="F165" s="45">
        <v>13500000</v>
      </c>
      <c r="G165" s="46" t="s">
        <v>60</v>
      </c>
      <c r="H165" s="47">
        <f>H159+H161+H163</f>
        <v>500000</v>
      </c>
      <c r="I165" s="48">
        <f>I159+I161+I163</f>
        <v>4000000</v>
      </c>
      <c r="J165" s="48">
        <f>J159+J161+J163</f>
        <v>2528</v>
      </c>
      <c r="K165" s="48">
        <f>K159+K161+K163</f>
        <v>4000000</v>
      </c>
      <c r="L165" s="189">
        <f>H165+J165</f>
        <v>502528</v>
      </c>
      <c r="M165" s="186">
        <f>L165/F162</f>
        <v>0.0372242962962963</v>
      </c>
      <c r="N165" s="577"/>
      <c r="O165" s="14"/>
    </row>
    <row r="166" spans="1:14" ht="12.75" customHeight="1" hidden="1">
      <c r="A166" s="532">
        <v>18</v>
      </c>
      <c r="B166" s="551"/>
      <c r="C166" s="521"/>
      <c r="D166" s="548"/>
      <c r="E166" s="554"/>
      <c r="F166" s="192" t="s">
        <v>90</v>
      </c>
      <c r="G166" s="67" t="s">
        <v>91</v>
      </c>
      <c r="H166" s="68"/>
      <c r="I166" s="69"/>
      <c r="J166" s="69"/>
      <c r="K166" s="194"/>
      <c r="L166" s="194"/>
      <c r="M166" s="195"/>
      <c r="N166" s="579"/>
    </row>
    <row r="167" spans="1:14" ht="12.75" customHeight="1" hidden="1">
      <c r="A167" s="529"/>
      <c r="B167" s="552"/>
      <c r="C167" s="522"/>
      <c r="D167" s="549"/>
      <c r="E167" s="475"/>
      <c r="F167" s="585">
        <v>0</v>
      </c>
      <c r="G167" s="73" t="s">
        <v>92</v>
      </c>
      <c r="H167" s="74"/>
      <c r="I167" s="75"/>
      <c r="J167" s="75"/>
      <c r="K167" s="196"/>
      <c r="L167" s="196"/>
      <c r="M167" s="197"/>
      <c r="N167" s="580"/>
    </row>
    <row r="168" spans="1:14" ht="12.75" customHeight="1" hidden="1">
      <c r="A168" s="529"/>
      <c r="B168" s="552"/>
      <c r="C168" s="522"/>
      <c r="D168" s="549"/>
      <c r="E168" s="475"/>
      <c r="F168" s="586"/>
      <c r="G168" s="73" t="s">
        <v>93</v>
      </c>
      <c r="H168" s="74"/>
      <c r="I168" s="75"/>
      <c r="J168" s="75"/>
      <c r="K168" s="196"/>
      <c r="L168" s="196"/>
      <c r="M168" s="197"/>
      <c r="N168" s="580"/>
    </row>
    <row r="169" spans="1:14" ht="12.75" customHeight="1" hidden="1">
      <c r="A169" s="529"/>
      <c r="B169" s="552"/>
      <c r="C169" s="522"/>
      <c r="D169" s="549"/>
      <c r="E169" s="555"/>
      <c r="F169" s="199" t="s">
        <v>94</v>
      </c>
      <c r="G169" s="73" t="s">
        <v>95</v>
      </c>
      <c r="H169" s="74"/>
      <c r="I169" s="75"/>
      <c r="J169" s="75"/>
      <c r="K169" s="196"/>
      <c r="L169" s="196"/>
      <c r="M169" s="197"/>
      <c r="N169" s="580"/>
    </row>
    <row r="170" spans="1:14" ht="10.5" customHeight="1" hidden="1">
      <c r="A170" s="529"/>
      <c r="B170" s="552"/>
      <c r="C170" s="522"/>
      <c r="D170" s="549"/>
      <c r="E170" s="474"/>
      <c r="F170" s="585">
        <v>0</v>
      </c>
      <c r="G170" s="73" t="s">
        <v>96</v>
      </c>
      <c r="H170" s="74"/>
      <c r="I170" s="75"/>
      <c r="J170" s="75"/>
      <c r="K170" s="196"/>
      <c r="L170" s="196"/>
      <c r="M170" s="197"/>
      <c r="N170" s="580"/>
    </row>
    <row r="171" spans="1:14" ht="12.75" customHeight="1" hidden="1">
      <c r="A171" s="529"/>
      <c r="B171" s="552"/>
      <c r="C171" s="522"/>
      <c r="D171" s="549"/>
      <c r="E171" s="475"/>
      <c r="F171" s="586"/>
      <c r="G171" s="73" t="s">
        <v>97</v>
      </c>
      <c r="H171" s="74"/>
      <c r="I171" s="75"/>
      <c r="J171" s="75"/>
      <c r="K171" s="196"/>
      <c r="L171" s="196"/>
      <c r="M171" s="197"/>
      <c r="N171" s="580"/>
    </row>
    <row r="172" spans="1:14" ht="9.75" customHeight="1" hidden="1">
      <c r="A172" s="529"/>
      <c r="B172" s="552"/>
      <c r="C172" s="522"/>
      <c r="D172" s="549"/>
      <c r="E172" s="475"/>
      <c r="F172" s="199" t="s">
        <v>98</v>
      </c>
      <c r="G172" s="73" t="s">
        <v>16</v>
      </c>
      <c r="H172" s="80">
        <f aca="true" t="shared" si="11" ref="H172:L173">H166+H168+H170</f>
        <v>0</v>
      </c>
      <c r="I172" s="81">
        <f t="shared" si="11"/>
        <v>0</v>
      </c>
      <c r="J172" s="81">
        <f t="shared" si="11"/>
        <v>0</v>
      </c>
      <c r="K172" s="200">
        <f t="shared" si="11"/>
        <v>0</v>
      </c>
      <c r="L172" s="200">
        <f t="shared" si="11"/>
        <v>0</v>
      </c>
      <c r="M172" s="197"/>
      <c r="N172" s="580"/>
    </row>
    <row r="173" spans="1:14" ht="13.5" customHeight="1" hidden="1" thickBot="1">
      <c r="A173" s="530"/>
      <c r="B173" s="553"/>
      <c r="C173" s="523"/>
      <c r="D173" s="550"/>
      <c r="E173" s="476"/>
      <c r="F173" s="201">
        <v>0</v>
      </c>
      <c r="G173" s="85" t="s">
        <v>60</v>
      </c>
      <c r="H173" s="86">
        <f t="shared" si="11"/>
        <v>0</v>
      </c>
      <c r="I173" s="87">
        <f t="shared" si="11"/>
        <v>0</v>
      </c>
      <c r="J173" s="87">
        <f t="shared" si="11"/>
        <v>0</v>
      </c>
      <c r="K173" s="202">
        <f t="shared" si="11"/>
        <v>0</v>
      </c>
      <c r="L173" s="202">
        <f t="shared" si="11"/>
        <v>0</v>
      </c>
      <c r="M173" s="197"/>
      <c r="N173" s="581"/>
    </row>
    <row r="174" spans="1:14" ht="12.75" customHeight="1">
      <c r="A174" s="529">
        <v>18</v>
      </c>
      <c r="B174" s="518" t="s">
        <v>210</v>
      </c>
      <c r="C174" s="510" t="s">
        <v>211</v>
      </c>
      <c r="D174" s="510" t="s">
        <v>89</v>
      </c>
      <c r="E174" s="495">
        <v>2013</v>
      </c>
      <c r="F174" s="164" t="s">
        <v>90</v>
      </c>
      <c r="G174" s="52" t="s">
        <v>91</v>
      </c>
      <c r="H174" s="190"/>
      <c r="I174" s="54"/>
      <c r="J174" s="54"/>
      <c r="K174" s="36"/>
      <c r="L174" s="182"/>
      <c r="M174" s="183"/>
      <c r="N174" s="575"/>
    </row>
    <row r="175" spans="1:14" ht="12.75">
      <c r="A175" s="529"/>
      <c r="B175" s="519"/>
      <c r="C175" s="511"/>
      <c r="D175" s="511"/>
      <c r="E175" s="478"/>
      <c r="F175" s="527">
        <v>0</v>
      </c>
      <c r="G175" s="34" t="s">
        <v>92</v>
      </c>
      <c r="H175" s="35">
        <f>650000</f>
        <v>650000</v>
      </c>
      <c r="I175" s="36">
        <f>1600000+2000000</f>
        <v>3600000</v>
      </c>
      <c r="J175" s="36">
        <v>0</v>
      </c>
      <c r="K175" s="36">
        <f>I175</f>
        <v>3600000</v>
      </c>
      <c r="L175" s="182">
        <f>H175+J175</f>
        <v>650000</v>
      </c>
      <c r="M175" s="183"/>
      <c r="N175" s="576"/>
    </row>
    <row r="176" spans="1:14" ht="12.75">
      <c r="A176" s="529"/>
      <c r="B176" s="519"/>
      <c r="C176" s="511"/>
      <c r="D176" s="511"/>
      <c r="E176" s="478"/>
      <c r="F176" s="584"/>
      <c r="G176" s="34" t="s">
        <v>93</v>
      </c>
      <c r="H176" s="191"/>
      <c r="I176" s="36"/>
      <c r="J176" s="36"/>
      <c r="K176" s="36"/>
      <c r="L176" s="182"/>
      <c r="M176" s="183"/>
      <c r="N176" s="576"/>
    </row>
    <row r="177" spans="1:15" ht="12.75">
      <c r="A177" s="529"/>
      <c r="B177" s="519"/>
      <c r="C177" s="511"/>
      <c r="D177" s="511"/>
      <c r="E177" s="496"/>
      <c r="F177" s="39" t="s">
        <v>94</v>
      </c>
      <c r="G177" s="34" t="s">
        <v>95</v>
      </c>
      <c r="H177" s="191"/>
      <c r="I177" s="36"/>
      <c r="J177" s="36"/>
      <c r="K177" s="36"/>
      <c r="L177" s="182"/>
      <c r="M177" s="183"/>
      <c r="N177" s="576"/>
      <c r="O177" s="14"/>
    </row>
    <row r="178" spans="1:14" ht="12.75">
      <c r="A178" s="529"/>
      <c r="B178" s="519"/>
      <c r="C178" s="511"/>
      <c r="D178" s="511"/>
      <c r="E178" s="477">
        <v>2018</v>
      </c>
      <c r="F178" s="527">
        <v>7250000</v>
      </c>
      <c r="G178" s="34" t="s">
        <v>96</v>
      </c>
      <c r="H178" s="191"/>
      <c r="I178" s="36"/>
      <c r="J178" s="36"/>
      <c r="K178" s="36"/>
      <c r="L178" s="182"/>
      <c r="M178" s="183"/>
      <c r="N178" s="576"/>
    </row>
    <row r="179" spans="1:14" ht="10.5" customHeight="1">
      <c r="A179" s="529"/>
      <c r="B179" s="519"/>
      <c r="C179" s="511"/>
      <c r="D179" s="511"/>
      <c r="E179" s="478"/>
      <c r="F179" s="584"/>
      <c r="G179" s="34" t="s">
        <v>97</v>
      </c>
      <c r="H179" s="191"/>
      <c r="I179" s="36"/>
      <c r="J179" s="36"/>
      <c r="K179" s="36"/>
      <c r="L179" s="182"/>
      <c r="M179" s="183"/>
      <c r="N179" s="576"/>
    </row>
    <row r="180" spans="1:14" ht="12.75">
      <c r="A180" s="529"/>
      <c r="B180" s="519"/>
      <c r="C180" s="511"/>
      <c r="D180" s="511"/>
      <c r="E180" s="478"/>
      <c r="F180" s="39" t="s">
        <v>98</v>
      </c>
      <c r="G180" s="34" t="s">
        <v>16</v>
      </c>
      <c r="H180" s="40">
        <f>H174+H176+H178</f>
        <v>0</v>
      </c>
      <c r="I180" s="41">
        <f>I174+I176+I178</f>
        <v>0</v>
      </c>
      <c r="J180" s="41">
        <f>J174+J176+J178</f>
        <v>0</v>
      </c>
      <c r="K180" s="41">
        <f>K174+K176+K178</f>
        <v>0</v>
      </c>
      <c r="L180" s="184">
        <f>L174+L176+L178</f>
        <v>0</v>
      </c>
      <c r="M180" s="183"/>
      <c r="N180" s="576"/>
    </row>
    <row r="181" spans="1:15" ht="13.5" thickBot="1">
      <c r="A181" s="530"/>
      <c r="B181" s="520"/>
      <c r="C181" s="512"/>
      <c r="D181" s="512"/>
      <c r="E181" s="479"/>
      <c r="F181" s="45">
        <v>7250000</v>
      </c>
      <c r="G181" s="46" t="s">
        <v>60</v>
      </c>
      <c r="H181" s="47">
        <f>H175+H177+H179</f>
        <v>650000</v>
      </c>
      <c r="I181" s="48">
        <f>I175+I177+I179</f>
        <v>3600000</v>
      </c>
      <c r="J181" s="48">
        <f>J175+J177+J179</f>
        <v>0</v>
      </c>
      <c r="K181" s="92">
        <f>K175+K177+K179</f>
        <v>3600000</v>
      </c>
      <c r="L181" s="185">
        <f>H181+J181</f>
        <v>650000</v>
      </c>
      <c r="M181" s="186">
        <f>L181/F178</f>
        <v>0.0896551724137931</v>
      </c>
      <c r="N181" s="577"/>
      <c r="O181" s="14"/>
    </row>
    <row r="182" spans="1:14" ht="12.75" customHeight="1">
      <c r="A182" s="532">
        <v>19</v>
      </c>
      <c r="B182" s="518" t="s">
        <v>212</v>
      </c>
      <c r="C182" s="515">
        <v>90001</v>
      </c>
      <c r="D182" s="510" t="s">
        <v>89</v>
      </c>
      <c r="E182" s="495">
        <v>2012</v>
      </c>
      <c r="F182" s="164" t="s">
        <v>90</v>
      </c>
      <c r="G182" s="52" t="s">
        <v>91</v>
      </c>
      <c r="H182" s="190"/>
      <c r="I182" s="54"/>
      <c r="J182" s="54"/>
      <c r="K182" s="54"/>
      <c r="L182" s="187"/>
      <c r="M182" s="188"/>
      <c r="N182" s="575"/>
    </row>
    <row r="183" spans="1:14" ht="12.75">
      <c r="A183" s="529"/>
      <c r="B183" s="519"/>
      <c r="C183" s="516"/>
      <c r="D183" s="511"/>
      <c r="E183" s="478"/>
      <c r="F183" s="527">
        <v>0</v>
      </c>
      <c r="G183" s="34" t="s">
        <v>92</v>
      </c>
      <c r="H183" s="35">
        <f>2992672+1500000</f>
        <v>4492672</v>
      </c>
      <c r="I183" s="36">
        <v>700000</v>
      </c>
      <c r="J183" s="36">
        <v>0</v>
      </c>
      <c r="K183" s="36">
        <f>I183</f>
        <v>700000</v>
      </c>
      <c r="L183" s="182">
        <f>H183+J183</f>
        <v>4492672</v>
      </c>
      <c r="M183" s="183"/>
      <c r="N183" s="576"/>
    </row>
    <row r="184" spans="1:14" ht="12" customHeight="1">
      <c r="A184" s="529"/>
      <c r="B184" s="519"/>
      <c r="C184" s="516"/>
      <c r="D184" s="511"/>
      <c r="E184" s="478"/>
      <c r="F184" s="584"/>
      <c r="G184" s="34" t="s">
        <v>93</v>
      </c>
      <c r="H184" s="191"/>
      <c r="I184" s="36"/>
      <c r="J184" s="36"/>
      <c r="K184" s="36"/>
      <c r="L184" s="182"/>
      <c r="M184" s="183"/>
      <c r="N184" s="576"/>
    </row>
    <row r="185" spans="1:14" ht="12.75">
      <c r="A185" s="529"/>
      <c r="B185" s="519"/>
      <c r="C185" s="516"/>
      <c r="D185" s="511"/>
      <c r="E185" s="496"/>
      <c r="F185" s="39" t="s">
        <v>94</v>
      </c>
      <c r="G185" s="34" t="s">
        <v>95</v>
      </c>
      <c r="H185" s="191"/>
      <c r="I185" s="36"/>
      <c r="J185" s="36"/>
      <c r="K185" s="36"/>
      <c r="L185" s="182"/>
      <c r="M185" s="183"/>
      <c r="N185" s="576"/>
    </row>
    <row r="186" spans="1:14" ht="12" customHeight="1">
      <c r="A186" s="529"/>
      <c r="B186" s="519"/>
      <c r="C186" s="516"/>
      <c r="D186" s="511"/>
      <c r="E186" s="477">
        <v>2016</v>
      </c>
      <c r="F186" s="527">
        <v>5692672</v>
      </c>
      <c r="G186" s="34" t="s">
        <v>96</v>
      </c>
      <c r="H186" s="191"/>
      <c r="I186" s="36"/>
      <c r="J186" s="36"/>
      <c r="K186" s="36"/>
      <c r="L186" s="182"/>
      <c r="M186" s="183"/>
      <c r="N186" s="576"/>
    </row>
    <row r="187" spans="1:14" ht="9.75" customHeight="1">
      <c r="A187" s="529"/>
      <c r="B187" s="519"/>
      <c r="C187" s="516"/>
      <c r="D187" s="511"/>
      <c r="E187" s="478"/>
      <c r="F187" s="584"/>
      <c r="G187" s="34" t="s">
        <v>97</v>
      </c>
      <c r="H187" s="191"/>
      <c r="I187" s="36"/>
      <c r="J187" s="36"/>
      <c r="K187" s="36"/>
      <c r="L187" s="182"/>
      <c r="M187" s="183"/>
      <c r="N187" s="576"/>
    </row>
    <row r="188" spans="1:14" ht="12.75">
      <c r="A188" s="529"/>
      <c r="B188" s="519"/>
      <c r="C188" s="516"/>
      <c r="D188" s="511"/>
      <c r="E188" s="478"/>
      <c r="F188" s="39" t="s">
        <v>98</v>
      </c>
      <c r="G188" s="34" t="s">
        <v>16</v>
      </c>
      <c r="H188" s="40">
        <f>H182+H184+H186</f>
        <v>0</v>
      </c>
      <c r="I188" s="41">
        <f>I182+I184+I186</f>
        <v>0</v>
      </c>
      <c r="J188" s="41">
        <f>J182+J184+J186</f>
        <v>0</v>
      </c>
      <c r="K188" s="41">
        <f>K182+K184+K186</f>
        <v>0</v>
      </c>
      <c r="L188" s="184">
        <f>L182+L184+L186</f>
        <v>0</v>
      </c>
      <c r="M188" s="183"/>
      <c r="N188" s="576"/>
    </row>
    <row r="189" spans="1:15" ht="13.5" thickBot="1">
      <c r="A189" s="530"/>
      <c r="B189" s="520"/>
      <c r="C189" s="517"/>
      <c r="D189" s="512"/>
      <c r="E189" s="479"/>
      <c r="F189" s="45">
        <v>5692672</v>
      </c>
      <c r="G189" s="46" t="s">
        <v>60</v>
      </c>
      <c r="H189" s="47">
        <f>H183+H185+H187</f>
        <v>4492672</v>
      </c>
      <c r="I189" s="48">
        <f>I183+I185+I187</f>
        <v>700000</v>
      </c>
      <c r="J189" s="48">
        <f>J183+J185+J187</f>
        <v>0</v>
      </c>
      <c r="K189" s="48">
        <f>K183+K185+K187</f>
        <v>700000</v>
      </c>
      <c r="L189" s="189">
        <f>H189+J189</f>
        <v>4492672</v>
      </c>
      <c r="M189" s="186">
        <f>L189/F186</f>
        <v>0.7892026802176553</v>
      </c>
      <c r="N189" s="577"/>
      <c r="O189" s="14"/>
    </row>
    <row r="190" spans="1:14" ht="12.75" customHeight="1">
      <c r="A190" s="529">
        <v>20</v>
      </c>
      <c r="B190" s="519" t="s">
        <v>203</v>
      </c>
      <c r="C190" s="516">
        <v>90001</v>
      </c>
      <c r="D190" s="511" t="s">
        <v>89</v>
      </c>
      <c r="E190" s="478">
        <v>2012</v>
      </c>
      <c r="F190" s="164" t="s">
        <v>90</v>
      </c>
      <c r="G190" s="28" t="s">
        <v>91</v>
      </c>
      <c r="H190" s="206"/>
      <c r="I190" s="30"/>
      <c r="J190" s="30"/>
      <c r="K190" s="30"/>
      <c r="L190" s="180"/>
      <c r="M190" s="188"/>
      <c r="N190" s="575"/>
    </row>
    <row r="191" spans="1:14" ht="12.75">
      <c r="A191" s="529"/>
      <c r="B191" s="519"/>
      <c r="C191" s="516"/>
      <c r="D191" s="511"/>
      <c r="E191" s="478"/>
      <c r="F191" s="527">
        <v>0</v>
      </c>
      <c r="G191" s="34" t="s">
        <v>92</v>
      </c>
      <c r="H191" s="35">
        <f>777593+450000</f>
        <v>1227593</v>
      </c>
      <c r="I191" s="36">
        <v>500000</v>
      </c>
      <c r="J191" s="36">
        <v>200236</v>
      </c>
      <c r="K191" s="36">
        <f>I191</f>
        <v>500000</v>
      </c>
      <c r="L191" s="182">
        <f>H191+J191</f>
        <v>1427829</v>
      </c>
      <c r="M191" s="183"/>
      <c r="N191" s="576"/>
    </row>
    <row r="192" spans="1:14" ht="10.5" customHeight="1">
      <c r="A192" s="529"/>
      <c r="B192" s="519"/>
      <c r="C192" s="516"/>
      <c r="D192" s="511"/>
      <c r="E192" s="478"/>
      <c r="F192" s="584"/>
      <c r="G192" s="34" t="s">
        <v>93</v>
      </c>
      <c r="H192" s="191"/>
      <c r="I192" s="36"/>
      <c r="J192" s="36"/>
      <c r="K192" s="36"/>
      <c r="L192" s="182"/>
      <c r="M192" s="183"/>
      <c r="N192" s="576"/>
    </row>
    <row r="193" spans="1:14" ht="12.75">
      <c r="A193" s="529"/>
      <c r="B193" s="519"/>
      <c r="C193" s="516"/>
      <c r="D193" s="511"/>
      <c r="E193" s="496"/>
      <c r="F193" s="39" t="s">
        <v>94</v>
      </c>
      <c r="G193" s="34" t="s">
        <v>95</v>
      </c>
      <c r="H193" s="191"/>
      <c r="I193" s="36"/>
      <c r="J193" s="36"/>
      <c r="K193" s="36"/>
      <c r="L193" s="182"/>
      <c r="M193" s="183"/>
      <c r="N193" s="576"/>
    </row>
    <row r="194" spans="1:14" ht="12.75">
      <c r="A194" s="529"/>
      <c r="B194" s="519"/>
      <c r="C194" s="516"/>
      <c r="D194" s="511"/>
      <c r="E194" s="477">
        <v>2018</v>
      </c>
      <c r="F194" s="527">
        <v>3227593</v>
      </c>
      <c r="G194" s="34" t="s">
        <v>96</v>
      </c>
      <c r="H194" s="191"/>
      <c r="I194" s="36"/>
      <c r="J194" s="36"/>
      <c r="K194" s="36"/>
      <c r="L194" s="182"/>
      <c r="M194" s="183"/>
      <c r="N194" s="576"/>
    </row>
    <row r="195" spans="1:14" ht="10.5" customHeight="1">
      <c r="A195" s="529"/>
      <c r="B195" s="519"/>
      <c r="C195" s="516"/>
      <c r="D195" s="511"/>
      <c r="E195" s="478"/>
      <c r="F195" s="584"/>
      <c r="G195" s="34" t="s">
        <v>97</v>
      </c>
      <c r="H195" s="191"/>
      <c r="I195" s="36"/>
      <c r="J195" s="36"/>
      <c r="K195" s="36"/>
      <c r="L195" s="182"/>
      <c r="M195" s="183"/>
      <c r="N195" s="576"/>
    </row>
    <row r="196" spans="1:14" ht="12.75">
      <c r="A196" s="529"/>
      <c r="B196" s="519"/>
      <c r="C196" s="516"/>
      <c r="D196" s="511"/>
      <c r="E196" s="478"/>
      <c r="F196" s="39" t="s">
        <v>98</v>
      </c>
      <c r="G196" s="34" t="s">
        <v>16</v>
      </c>
      <c r="H196" s="40">
        <f>H190+H192+H194</f>
        <v>0</v>
      </c>
      <c r="I196" s="41">
        <f>I190+I192+I194</f>
        <v>0</v>
      </c>
      <c r="J196" s="41">
        <f>J190+J192+J194</f>
        <v>0</v>
      </c>
      <c r="K196" s="41">
        <f>K190+K192+K194</f>
        <v>0</v>
      </c>
      <c r="L196" s="184">
        <f>L190+L192+L194</f>
        <v>0</v>
      </c>
      <c r="M196" s="183"/>
      <c r="N196" s="576"/>
    </row>
    <row r="197" spans="1:15" ht="13.5" thickBot="1">
      <c r="A197" s="530"/>
      <c r="B197" s="520"/>
      <c r="C197" s="517"/>
      <c r="D197" s="512"/>
      <c r="E197" s="479"/>
      <c r="F197" s="45">
        <v>3227593</v>
      </c>
      <c r="G197" s="46" t="s">
        <v>60</v>
      </c>
      <c r="H197" s="47">
        <f>H191+H193+H195</f>
        <v>1227593</v>
      </c>
      <c r="I197" s="48">
        <f>I191+I193+I195</f>
        <v>500000</v>
      </c>
      <c r="J197" s="48">
        <f>J191+J193+J195</f>
        <v>200236</v>
      </c>
      <c r="K197" s="92">
        <f>K191+K193+K195</f>
        <v>500000</v>
      </c>
      <c r="L197" s="185">
        <f>H197+J197</f>
        <v>1427829</v>
      </c>
      <c r="M197" s="186">
        <f>L197/F194</f>
        <v>0.4423819855849235</v>
      </c>
      <c r="N197" s="577"/>
      <c r="O197" s="14"/>
    </row>
    <row r="198" spans="1:14" ht="12.75" customHeight="1">
      <c r="A198" s="532">
        <v>21</v>
      </c>
      <c r="B198" s="518" t="s">
        <v>213</v>
      </c>
      <c r="C198" s="515">
        <v>90001</v>
      </c>
      <c r="D198" s="510" t="s">
        <v>89</v>
      </c>
      <c r="E198" s="495">
        <v>2014</v>
      </c>
      <c r="F198" s="164" t="s">
        <v>90</v>
      </c>
      <c r="G198" s="52" t="s">
        <v>91</v>
      </c>
      <c r="H198" s="190"/>
      <c r="I198" s="54"/>
      <c r="J198" s="54"/>
      <c r="K198" s="54"/>
      <c r="L198" s="187"/>
      <c r="M198" s="188"/>
      <c r="N198" s="575"/>
    </row>
    <row r="199" spans="1:14" ht="12.75">
      <c r="A199" s="529"/>
      <c r="B199" s="519"/>
      <c r="C199" s="516"/>
      <c r="D199" s="511"/>
      <c r="E199" s="478"/>
      <c r="F199" s="527">
        <v>0</v>
      </c>
      <c r="G199" s="34" t="s">
        <v>92</v>
      </c>
      <c r="H199" s="35">
        <f>50000</f>
        <v>50000</v>
      </c>
      <c r="I199" s="36">
        <v>50000</v>
      </c>
      <c r="J199" s="36">
        <v>0</v>
      </c>
      <c r="K199" s="36">
        <f>I199</f>
        <v>50000</v>
      </c>
      <c r="L199" s="182">
        <f>H199+J199</f>
        <v>50000</v>
      </c>
      <c r="M199" s="183"/>
      <c r="N199" s="576"/>
    </row>
    <row r="200" spans="1:14" ht="11.25" customHeight="1">
      <c r="A200" s="529"/>
      <c r="B200" s="519"/>
      <c r="C200" s="516"/>
      <c r="D200" s="511"/>
      <c r="E200" s="478"/>
      <c r="F200" s="584"/>
      <c r="G200" s="34" t="s">
        <v>93</v>
      </c>
      <c r="H200" s="191"/>
      <c r="I200" s="36"/>
      <c r="J200" s="36"/>
      <c r="K200" s="36"/>
      <c r="L200" s="182"/>
      <c r="M200" s="183"/>
      <c r="N200" s="576"/>
    </row>
    <row r="201" spans="1:14" ht="12.75">
      <c r="A201" s="529"/>
      <c r="B201" s="519"/>
      <c r="C201" s="516"/>
      <c r="D201" s="511"/>
      <c r="E201" s="496"/>
      <c r="F201" s="39" t="s">
        <v>94</v>
      </c>
      <c r="G201" s="34" t="s">
        <v>95</v>
      </c>
      <c r="H201" s="191"/>
      <c r="I201" s="36"/>
      <c r="J201" s="36"/>
      <c r="K201" s="36"/>
      <c r="L201" s="182"/>
      <c r="M201" s="183"/>
      <c r="N201" s="576"/>
    </row>
    <row r="202" spans="1:14" ht="9.75" customHeight="1">
      <c r="A202" s="529"/>
      <c r="B202" s="519"/>
      <c r="C202" s="516"/>
      <c r="D202" s="511"/>
      <c r="E202" s="477">
        <v>2018</v>
      </c>
      <c r="F202" s="527">
        <v>250000</v>
      </c>
      <c r="G202" s="34" t="s">
        <v>96</v>
      </c>
      <c r="H202" s="191"/>
      <c r="I202" s="36"/>
      <c r="J202" s="36"/>
      <c r="K202" s="36"/>
      <c r="L202" s="182"/>
      <c r="M202" s="183"/>
      <c r="N202" s="576"/>
    </row>
    <row r="203" spans="1:14" ht="12.75">
      <c r="A203" s="529"/>
      <c r="B203" s="519"/>
      <c r="C203" s="516"/>
      <c r="D203" s="511"/>
      <c r="E203" s="478"/>
      <c r="F203" s="584"/>
      <c r="G203" s="34" t="s">
        <v>97</v>
      </c>
      <c r="H203" s="191"/>
      <c r="I203" s="36"/>
      <c r="J203" s="36"/>
      <c r="K203" s="36"/>
      <c r="L203" s="182"/>
      <c r="M203" s="183"/>
      <c r="N203" s="576"/>
    </row>
    <row r="204" spans="1:14" ht="12.75">
      <c r="A204" s="529"/>
      <c r="B204" s="519"/>
      <c r="C204" s="516"/>
      <c r="D204" s="511"/>
      <c r="E204" s="478"/>
      <c r="F204" s="39" t="s">
        <v>98</v>
      </c>
      <c r="G204" s="34" t="s">
        <v>16</v>
      </c>
      <c r="H204" s="40">
        <f>H198+H200+H202</f>
        <v>0</v>
      </c>
      <c r="I204" s="41">
        <f>I198+I200+I202</f>
        <v>0</v>
      </c>
      <c r="J204" s="41">
        <f>J198+J200+J202</f>
        <v>0</v>
      </c>
      <c r="K204" s="41">
        <f>K198+K200+K202</f>
        <v>0</v>
      </c>
      <c r="L204" s="184">
        <f>L198+L200+L202</f>
        <v>0</v>
      </c>
      <c r="M204" s="183"/>
      <c r="N204" s="576"/>
    </row>
    <row r="205" spans="1:15" ht="12.75" customHeight="1" thickBot="1">
      <c r="A205" s="530"/>
      <c r="B205" s="520"/>
      <c r="C205" s="517"/>
      <c r="D205" s="512"/>
      <c r="E205" s="479"/>
      <c r="F205" s="45">
        <v>250000</v>
      </c>
      <c r="G205" s="46" t="s">
        <v>60</v>
      </c>
      <c r="H205" s="47">
        <f>H199+H201+H203</f>
        <v>50000</v>
      </c>
      <c r="I205" s="48">
        <f>I199+I201+I203</f>
        <v>50000</v>
      </c>
      <c r="J205" s="48">
        <f>J199+J201+J203</f>
        <v>0</v>
      </c>
      <c r="K205" s="48">
        <f>K199+K201+K203</f>
        <v>50000</v>
      </c>
      <c r="L205" s="189">
        <f>H205+J205</f>
        <v>50000</v>
      </c>
      <c r="M205" s="186">
        <f>L205/F202</f>
        <v>0.2</v>
      </c>
      <c r="N205" s="577"/>
      <c r="O205" s="14"/>
    </row>
    <row r="206" spans="1:38" ht="12.75" customHeight="1" hidden="1">
      <c r="A206" s="529">
        <v>22</v>
      </c>
      <c r="B206" s="551" t="s">
        <v>174</v>
      </c>
      <c r="C206" s="521">
        <v>90004</v>
      </c>
      <c r="D206" s="548" t="s">
        <v>89</v>
      </c>
      <c r="E206" s="554">
        <v>2012</v>
      </c>
      <c r="F206" s="66" t="s">
        <v>90</v>
      </c>
      <c r="G206" s="67" t="s">
        <v>91</v>
      </c>
      <c r="H206" s="68"/>
      <c r="I206" s="69"/>
      <c r="J206" s="69"/>
      <c r="K206" s="69"/>
      <c r="L206" s="194"/>
      <c r="M206" s="195"/>
      <c r="N206" s="579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531"/>
    </row>
    <row r="207" spans="1:38" ht="12.75" customHeight="1" hidden="1">
      <c r="A207" s="529"/>
      <c r="B207" s="552"/>
      <c r="C207" s="522"/>
      <c r="D207" s="549"/>
      <c r="E207" s="475"/>
      <c r="F207" s="505">
        <v>0</v>
      </c>
      <c r="G207" s="73" t="s">
        <v>92</v>
      </c>
      <c r="H207" s="74"/>
      <c r="I207" s="75"/>
      <c r="J207" s="75"/>
      <c r="K207" s="75"/>
      <c r="L207" s="196"/>
      <c r="M207" s="197"/>
      <c r="N207" s="580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531"/>
    </row>
    <row r="208" spans="1:38" ht="12.75" customHeight="1" hidden="1">
      <c r="A208" s="529"/>
      <c r="B208" s="552"/>
      <c r="C208" s="522"/>
      <c r="D208" s="549"/>
      <c r="E208" s="475"/>
      <c r="F208" s="506"/>
      <c r="G208" s="73" t="s">
        <v>93</v>
      </c>
      <c r="H208" s="74"/>
      <c r="I208" s="75"/>
      <c r="J208" s="75"/>
      <c r="K208" s="75"/>
      <c r="L208" s="196"/>
      <c r="M208" s="197"/>
      <c r="N208" s="580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531"/>
    </row>
    <row r="209" spans="1:38" ht="12.75" customHeight="1" hidden="1">
      <c r="A209" s="529"/>
      <c r="B209" s="552"/>
      <c r="C209" s="522"/>
      <c r="D209" s="549"/>
      <c r="E209" s="555"/>
      <c r="F209" s="79" t="s">
        <v>94</v>
      </c>
      <c r="G209" s="73" t="s">
        <v>95</v>
      </c>
      <c r="H209" s="74"/>
      <c r="I209" s="75"/>
      <c r="J209" s="75"/>
      <c r="K209" s="75"/>
      <c r="L209" s="196"/>
      <c r="M209" s="197"/>
      <c r="N209" s="580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531"/>
    </row>
    <row r="210" spans="1:38" ht="12.75" customHeight="1" hidden="1">
      <c r="A210" s="529"/>
      <c r="B210" s="552"/>
      <c r="C210" s="522"/>
      <c r="D210" s="549"/>
      <c r="E210" s="474">
        <v>2016</v>
      </c>
      <c r="F210" s="505">
        <v>0</v>
      </c>
      <c r="G210" s="73" t="s">
        <v>96</v>
      </c>
      <c r="H210" s="74"/>
      <c r="I210" s="75"/>
      <c r="J210" s="75"/>
      <c r="K210" s="75"/>
      <c r="L210" s="196"/>
      <c r="M210" s="197"/>
      <c r="N210" s="580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531"/>
    </row>
    <row r="211" spans="1:38" ht="12.75" customHeight="1" hidden="1">
      <c r="A211" s="529"/>
      <c r="B211" s="552"/>
      <c r="C211" s="522"/>
      <c r="D211" s="549"/>
      <c r="E211" s="475"/>
      <c r="F211" s="506"/>
      <c r="G211" s="73" t="s">
        <v>97</v>
      </c>
      <c r="H211" s="74"/>
      <c r="I211" s="75"/>
      <c r="J211" s="75"/>
      <c r="K211" s="75"/>
      <c r="L211" s="196"/>
      <c r="M211" s="197"/>
      <c r="N211" s="580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531"/>
    </row>
    <row r="212" spans="1:38" ht="12.75" customHeight="1" hidden="1">
      <c r="A212" s="529"/>
      <c r="B212" s="552"/>
      <c r="C212" s="522"/>
      <c r="D212" s="549"/>
      <c r="E212" s="475"/>
      <c r="F212" s="79" t="s">
        <v>98</v>
      </c>
      <c r="G212" s="73" t="s">
        <v>16</v>
      </c>
      <c r="H212" s="80">
        <f aca="true" t="shared" si="12" ref="H212:L213">H206+H208+H210</f>
        <v>0</v>
      </c>
      <c r="I212" s="81">
        <f t="shared" si="12"/>
        <v>0</v>
      </c>
      <c r="J212" s="81">
        <f t="shared" si="12"/>
        <v>0</v>
      </c>
      <c r="K212" s="81">
        <f t="shared" si="12"/>
        <v>0</v>
      </c>
      <c r="L212" s="200">
        <f t="shared" si="12"/>
        <v>0</v>
      </c>
      <c r="M212" s="197"/>
      <c r="N212" s="580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531"/>
    </row>
    <row r="213" spans="1:38" ht="13.5" customHeight="1" hidden="1" thickBot="1">
      <c r="A213" s="530"/>
      <c r="B213" s="553"/>
      <c r="C213" s="523"/>
      <c r="D213" s="549"/>
      <c r="E213" s="476"/>
      <c r="F213" s="84">
        <v>0</v>
      </c>
      <c r="G213" s="85" t="s">
        <v>60</v>
      </c>
      <c r="H213" s="86">
        <f t="shared" si="12"/>
        <v>0</v>
      </c>
      <c r="I213" s="87">
        <f t="shared" si="12"/>
        <v>0</v>
      </c>
      <c r="J213" s="87">
        <f t="shared" si="12"/>
        <v>0</v>
      </c>
      <c r="K213" s="87">
        <f t="shared" si="12"/>
        <v>0</v>
      </c>
      <c r="L213" s="202">
        <f t="shared" si="12"/>
        <v>0</v>
      </c>
      <c r="M213" s="197"/>
      <c r="N213" s="581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531"/>
    </row>
    <row r="214" spans="1:14" ht="12.75" customHeight="1">
      <c r="A214" s="532">
        <v>22</v>
      </c>
      <c r="B214" s="518" t="s">
        <v>214</v>
      </c>
      <c r="C214" s="515">
        <v>90004</v>
      </c>
      <c r="D214" s="510" t="s">
        <v>89</v>
      </c>
      <c r="E214" s="495">
        <v>2014</v>
      </c>
      <c r="F214" s="164" t="s">
        <v>90</v>
      </c>
      <c r="G214" s="52" t="s">
        <v>91</v>
      </c>
      <c r="H214" s="190"/>
      <c r="I214" s="54"/>
      <c r="J214" s="54"/>
      <c r="K214" s="30"/>
      <c r="L214" s="180"/>
      <c r="M214" s="183"/>
      <c r="N214" s="575"/>
    </row>
    <row r="215" spans="1:14" ht="12.75">
      <c r="A215" s="529"/>
      <c r="B215" s="519"/>
      <c r="C215" s="516"/>
      <c r="D215" s="511"/>
      <c r="E215" s="478"/>
      <c r="F215" s="527">
        <v>0</v>
      </c>
      <c r="G215" s="34" t="s">
        <v>92</v>
      </c>
      <c r="H215" s="35">
        <f>1000000</f>
        <v>1000000</v>
      </c>
      <c r="I215" s="36">
        <v>170000</v>
      </c>
      <c r="J215" s="36">
        <v>154874</v>
      </c>
      <c r="K215" s="36">
        <v>170000</v>
      </c>
      <c r="L215" s="182">
        <f>H215+J215</f>
        <v>1154874</v>
      </c>
      <c r="M215" s="183"/>
      <c r="N215" s="576"/>
    </row>
    <row r="216" spans="1:14" ht="12.75">
      <c r="A216" s="529"/>
      <c r="B216" s="519"/>
      <c r="C216" s="516"/>
      <c r="D216" s="511"/>
      <c r="E216" s="478"/>
      <c r="F216" s="584"/>
      <c r="G216" s="34" t="s">
        <v>93</v>
      </c>
      <c r="H216" s="191"/>
      <c r="I216" s="36"/>
      <c r="J216" s="36"/>
      <c r="K216" s="36"/>
      <c r="L216" s="182"/>
      <c r="M216" s="183"/>
      <c r="N216" s="576"/>
    </row>
    <row r="217" spans="1:14" ht="12.75">
      <c r="A217" s="529"/>
      <c r="B217" s="519"/>
      <c r="C217" s="516"/>
      <c r="D217" s="511"/>
      <c r="E217" s="496"/>
      <c r="F217" s="39" t="s">
        <v>94</v>
      </c>
      <c r="G217" s="34" t="s">
        <v>95</v>
      </c>
      <c r="H217" s="191"/>
      <c r="I217" s="36"/>
      <c r="J217" s="36"/>
      <c r="K217" s="36"/>
      <c r="L217" s="182"/>
      <c r="M217" s="183"/>
      <c r="N217" s="576"/>
    </row>
    <row r="218" spans="1:14" ht="11.25" customHeight="1">
      <c r="A218" s="529"/>
      <c r="B218" s="519"/>
      <c r="C218" s="516"/>
      <c r="D218" s="511"/>
      <c r="E218" s="477">
        <v>2015</v>
      </c>
      <c r="F218" s="527">
        <v>1170000</v>
      </c>
      <c r="G218" s="34" t="s">
        <v>96</v>
      </c>
      <c r="H218" s="191"/>
      <c r="I218" s="36"/>
      <c r="J218" s="36"/>
      <c r="K218" s="36"/>
      <c r="L218" s="182"/>
      <c r="M218" s="183"/>
      <c r="N218" s="576"/>
    </row>
    <row r="219" spans="1:14" ht="12.75">
      <c r="A219" s="529"/>
      <c r="B219" s="519"/>
      <c r="C219" s="516"/>
      <c r="D219" s="511"/>
      <c r="E219" s="478"/>
      <c r="F219" s="584"/>
      <c r="G219" s="34" t="s">
        <v>97</v>
      </c>
      <c r="H219" s="191"/>
      <c r="I219" s="36"/>
      <c r="J219" s="36"/>
      <c r="K219" s="36"/>
      <c r="L219" s="182"/>
      <c r="M219" s="183"/>
      <c r="N219" s="576"/>
    </row>
    <row r="220" spans="1:14" ht="12.75">
      <c r="A220" s="529"/>
      <c r="B220" s="519"/>
      <c r="C220" s="516"/>
      <c r="D220" s="511"/>
      <c r="E220" s="478"/>
      <c r="F220" s="39" t="s">
        <v>98</v>
      </c>
      <c r="G220" s="34" t="s">
        <v>16</v>
      </c>
      <c r="H220" s="40">
        <f>H214+H216+H218</f>
        <v>0</v>
      </c>
      <c r="I220" s="41">
        <f>I214+I216+I218</f>
        <v>0</v>
      </c>
      <c r="J220" s="41">
        <f>J214+J216+J218</f>
        <v>0</v>
      </c>
      <c r="K220" s="41">
        <f>K214+K216+K218</f>
        <v>0</v>
      </c>
      <c r="L220" s="184">
        <f>L214+L216+L218</f>
        <v>0</v>
      </c>
      <c r="M220" s="183"/>
      <c r="N220" s="576"/>
    </row>
    <row r="221" spans="1:15" ht="13.5" customHeight="1" thickBot="1">
      <c r="A221" s="530"/>
      <c r="B221" s="520"/>
      <c r="C221" s="517"/>
      <c r="D221" s="512"/>
      <c r="E221" s="479"/>
      <c r="F221" s="45">
        <v>1170000</v>
      </c>
      <c r="G221" s="46" t="s">
        <v>60</v>
      </c>
      <c r="H221" s="47">
        <f>H215+H217+H219</f>
        <v>1000000</v>
      </c>
      <c r="I221" s="48">
        <f>I215+I217+I219</f>
        <v>170000</v>
      </c>
      <c r="J221" s="48">
        <f>J215+J217+J219</f>
        <v>154874</v>
      </c>
      <c r="K221" s="48">
        <f>K215+K217+K219</f>
        <v>170000</v>
      </c>
      <c r="L221" s="50">
        <f>H221+J221</f>
        <v>1154874</v>
      </c>
      <c r="M221" s="208">
        <f>L221/F218</f>
        <v>0.9870717948717949</v>
      </c>
      <c r="N221" s="577"/>
      <c r="O221" s="14"/>
    </row>
    <row r="222" spans="1:14" ht="12.75" customHeight="1" hidden="1">
      <c r="A222" s="529">
        <v>23</v>
      </c>
      <c r="B222" s="519" t="s">
        <v>203</v>
      </c>
      <c r="C222" s="516">
        <v>90004</v>
      </c>
      <c r="D222" s="511" t="s">
        <v>89</v>
      </c>
      <c r="E222" s="478">
        <v>2016</v>
      </c>
      <c r="F222" s="164" t="s">
        <v>90</v>
      </c>
      <c r="G222" s="28" t="s">
        <v>91</v>
      </c>
      <c r="H222" s="206"/>
      <c r="I222" s="30"/>
      <c r="J222" s="209"/>
      <c r="K222" s="209"/>
      <c r="L222" s="210"/>
      <c r="M222" s="211"/>
      <c r="N222" s="575"/>
    </row>
    <row r="223" spans="1:14" ht="13.5" hidden="1" thickBot="1">
      <c r="A223" s="529"/>
      <c r="B223" s="519"/>
      <c r="C223" s="516"/>
      <c r="D223" s="511"/>
      <c r="E223" s="478"/>
      <c r="F223" s="527">
        <v>0</v>
      </c>
      <c r="G223" s="34" t="s">
        <v>92</v>
      </c>
      <c r="H223" s="191"/>
      <c r="I223" s="36"/>
      <c r="J223" s="209"/>
      <c r="K223" s="209"/>
      <c r="L223" s="210"/>
      <c r="M223" s="211"/>
      <c r="N223" s="576"/>
    </row>
    <row r="224" spans="1:14" ht="12" customHeight="1" hidden="1">
      <c r="A224" s="529"/>
      <c r="B224" s="519"/>
      <c r="C224" s="516"/>
      <c r="D224" s="511"/>
      <c r="E224" s="478"/>
      <c r="F224" s="584"/>
      <c r="G224" s="34" t="s">
        <v>93</v>
      </c>
      <c r="H224" s="191"/>
      <c r="I224" s="36"/>
      <c r="J224" s="209"/>
      <c r="K224" s="209"/>
      <c r="L224" s="210"/>
      <c r="M224" s="211"/>
      <c r="N224" s="576"/>
    </row>
    <row r="225" spans="1:14" ht="13.5" hidden="1" thickBot="1">
      <c r="A225" s="529"/>
      <c r="B225" s="519"/>
      <c r="C225" s="516"/>
      <c r="D225" s="511"/>
      <c r="E225" s="496"/>
      <c r="F225" s="39" t="s">
        <v>94</v>
      </c>
      <c r="G225" s="34" t="s">
        <v>95</v>
      </c>
      <c r="H225" s="191"/>
      <c r="I225" s="36"/>
      <c r="J225" s="209"/>
      <c r="K225" s="209"/>
      <c r="L225" s="210"/>
      <c r="M225" s="211"/>
      <c r="N225" s="576"/>
    </row>
    <row r="226" spans="1:14" ht="13.5" hidden="1" thickBot="1">
      <c r="A226" s="529"/>
      <c r="B226" s="519"/>
      <c r="C226" s="516"/>
      <c r="D226" s="511"/>
      <c r="E226" s="477">
        <v>2018</v>
      </c>
      <c r="F226" s="527">
        <v>150000</v>
      </c>
      <c r="G226" s="34" t="s">
        <v>96</v>
      </c>
      <c r="H226" s="191"/>
      <c r="I226" s="36"/>
      <c r="J226" s="209"/>
      <c r="K226" s="209"/>
      <c r="L226" s="210"/>
      <c r="M226" s="211"/>
      <c r="N226" s="576"/>
    </row>
    <row r="227" spans="1:14" ht="11.25" customHeight="1" hidden="1">
      <c r="A227" s="529"/>
      <c r="B227" s="519"/>
      <c r="C227" s="516"/>
      <c r="D227" s="511"/>
      <c r="E227" s="478"/>
      <c r="F227" s="584"/>
      <c r="G227" s="34" t="s">
        <v>97</v>
      </c>
      <c r="H227" s="191"/>
      <c r="I227" s="36"/>
      <c r="J227" s="209"/>
      <c r="K227" s="209"/>
      <c r="L227" s="210"/>
      <c r="M227" s="211"/>
      <c r="N227" s="576"/>
    </row>
    <row r="228" spans="1:14" ht="13.5" hidden="1" thickBot="1">
      <c r="A228" s="529"/>
      <c r="B228" s="519"/>
      <c r="C228" s="516"/>
      <c r="D228" s="511"/>
      <c r="E228" s="478"/>
      <c r="F228" s="39" t="s">
        <v>98</v>
      </c>
      <c r="G228" s="34" t="s">
        <v>16</v>
      </c>
      <c r="H228" s="40">
        <f aca="true" t="shared" si="13" ref="H228:L229">H222+H224+H226</f>
        <v>0</v>
      </c>
      <c r="I228" s="41">
        <f t="shared" si="13"/>
        <v>0</v>
      </c>
      <c r="J228" s="212">
        <f t="shared" si="13"/>
        <v>0</v>
      </c>
      <c r="K228" s="212">
        <f t="shared" si="13"/>
        <v>0</v>
      </c>
      <c r="L228" s="213">
        <f t="shared" si="13"/>
        <v>0</v>
      </c>
      <c r="M228" s="211"/>
      <c r="N228" s="576"/>
    </row>
    <row r="229" spans="1:14" ht="13.5" hidden="1" thickBot="1">
      <c r="A229" s="530"/>
      <c r="B229" s="520"/>
      <c r="C229" s="517"/>
      <c r="D229" s="512"/>
      <c r="E229" s="479"/>
      <c r="F229" s="45">
        <v>150000</v>
      </c>
      <c r="G229" s="46" t="s">
        <v>60</v>
      </c>
      <c r="H229" s="47">
        <f t="shared" si="13"/>
        <v>0</v>
      </c>
      <c r="I229" s="48">
        <f t="shared" si="13"/>
        <v>0</v>
      </c>
      <c r="J229" s="212">
        <f t="shared" si="13"/>
        <v>0</v>
      </c>
      <c r="K229" s="212">
        <f t="shared" si="13"/>
        <v>0</v>
      </c>
      <c r="L229" s="213">
        <f t="shared" si="13"/>
        <v>0</v>
      </c>
      <c r="M229" s="214">
        <f>L229/F226</f>
        <v>0</v>
      </c>
      <c r="N229" s="577"/>
    </row>
    <row r="230" spans="1:14" ht="12.75" customHeight="1">
      <c r="A230" s="532">
        <v>23</v>
      </c>
      <c r="B230" s="518" t="s">
        <v>215</v>
      </c>
      <c r="C230" s="515">
        <v>90015</v>
      </c>
      <c r="D230" s="510" t="s">
        <v>89</v>
      </c>
      <c r="E230" s="495">
        <v>2013</v>
      </c>
      <c r="F230" s="164" t="s">
        <v>90</v>
      </c>
      <c r="G230" s="52" t="s">
        <v>91</v>
      </c>
      <c r="H230" s="190"/>
      <c r="I230" s="54"/>
      <c r="J230" s="54"/>
      <c r="K230" s="54"/>
      <c r="L230" s="33"/>
      <c r="M230" s="215"/>
      <c r="N230" s="575"/>
    </row>
    <row r="231" spans="1:14" ht="12.75">
      <c r="A231" s="529"/>
      <c r="B231" s="519"/>
      <c r="C231" s="516"/>
      <c r="D231" s="511"/>
      <c r="E231" s="478"/>
      <c r="F231" s="527">
        <v>0</v>
      </c>
      <c r="G231" s="34" t="s">
        <v>92</v>
      </c>
      <c r="H231" s="35">
        <f>466944+1000000</f>
        <v>1466944</v>
      </c>
      <c r="I231" s="36">
        <f>1000000+200000</f>
        <v>1200000</v>
      </c>
      <c r="J231" s="36">
        <v>552111</v>
      </c>
      <c r="K231" s="36">
        <v>1200000</v>
      </c>
      <c r="L231" s="182">
        <f>H231+J231</f>
        <v>2019055</v>
      </c>
      <c r="M231" s="183"/>
      <c r="N231" s="576"/>
    </row>
    <row r="232" spans="1:14" ht="9.75" customHeight="1">
      <c r="A232" s="529"/>
      <c r="B232" s="519"/>
      <c r="C232" s="516"/>
      <c r="D232" s="511"/>
      <c r="E232" s="478"/>
      <c r="F232" s="584"/>
      <c r="G232" s="34" t="s">
        <v>93</v>
      </c>
      <c r="H232" s="191"/>
      <c r="I232" s="36"/>
      <c r="J232" s="36"/>
      <c r="K232" s="36"/>
      <c r="L232" s="182"/>
      <c r="M232" s="183"/>
      <c r="N232" s="576"/>
    </row>
    <row r="233" spans="1:14" ht="12.75">
      <c r="A233" s="529"/>
      <c r="B233" s="519"/>
      <c r="C233" s="516"/>
      <c r="D233" s="511"/>
      <c r="E233" s="496"/>
      <c r="F233" s="39" t="s">
        <v>94</v>
      </c>
      <c r="G233" s="34" t="s">
        <v>95</v>
      </c>
      <c r="H233" s="191"/>
      <c r="I233" s="36"/>
      <c r="J233" s="36"/>
      <c r="K233" s="36"/>
      <c r="L233" s="182"/>
      <c r="M233" s="183"/>
      <c r="N233" s="576"/>
    </row>
    <row r="234" spans="1:14" ht="9.75" customHeight="1">
      <c r="A234" s="529"/>
      <c r="B234" s="519"/>
      <c r="C234" s="516"/>
      <c r="D234" s="511"/>
      <c r="E234" s="477">
        <v>2018</v>
      </c>
      <c r="F234" s="527">
        <v>5666944</v>
      </c>
      <c r="G234" s="34" t="s">
        <v>96</v>
      </c>
      <c r="H234" s="191"/>
      <c r="I234" s="36"/>
      <c r="J234" s="36"/>
      <c r="K234" s="36"/>
      <c r="L234" s="182"/>
      <c r="M234" s="183"/>
      <c r="N234" s="576"/>
    </row>
    <row r="235" spans="1:14" ht="12.75">
      <c r="A235" s="529"/>
      <c r="B235" s="519"/>
      <c r="C235" s="516"/>
      <c r="D235" s="511"/>
      <c r="E235" s="478"/>
      <c r="F235" s="584"/>
      <c r="G235" s="34" t="s">
        <v>97</v>
      </c>
      <c r="H235" s="191"/>
      <c r="I235" s="36"/>
      <c r="J235" s="36"/>
      <c r="K235" s="36"/>
      <c r="L235" s="182"/>
      <c r="M235" s="183"/>
      <c r="N235" s="576"/>
    </row>
    <row r="236" spans="1:14" ht="12.75">
      <c r="A236" s="529"/>
      <c r="B236" s="519"/>
      <c r="C236" s="516"/>
      <c r="D236" s="511"/>
      <c r="E236" s="478"/>
      <c r="F236" s="39" t="s">
        <v>98</v>
      </c>
      <c r="G236" s="34" t="s">
        <v>16</v>
      </c>
      <c r="H236" s="40">
        <f>H230+H232+H234</f>
        <v>0</v>
      </c>
      <c r="I236" s="41">
        <f>I230+I232+I234</f>
        <v>0</v>
      </c>
      <c r="J236" s="41">
        <f>J230+J232+J234</f>
        <v>0</v>
      </c>
      <c r="K236" s="41">
        <f>K230+K232+K234</f>
        <v>0</v>
      </c>
      <c r="L236" s="184">
        <f>L230+L232+L234</f>
        <v>0</v>
      </c>
      <c r="M236" s="183"/>
      <c r="N236" s="576"/>
    </row>
    <row r="237" spans="1:15" ht="13.5" thickBot="1">
      <c r="A237" s="530"/>
      <c r="B237" s="520"/>
      <c r="C237" s="517"/>
      <c r="D237" s="512"/>
      <c r="E237" s="479"/>
      <c r="F237" s="45">
        <v>5666944</v>
      </c>
      <c r="G237" s="46" t="s">
        <v>60</v>
      </c>
      <c r="H237" s="47">
        <f>H231+H233+H235</f>
        <v>1466944</v>
      </c>
      <c r="I237" s="48">
        <f>I231+I233+I235</f>
        <v>1200000</v>
      </c>
      <c r="J237" s="48">
        <f>J231+J233+J235</f>
        <v>552111</v>
      </c>
      <c r="K237" s="92">
        <f>K231+K233+K235</f>
        <v>1200000</v>
      </c>
      <c r="L237" s="185">
        <f>H237+J237</f>
        <v>2019055</v>
      </c>
      <c r="M237" s="186">
        <f>L237/F234</f>
        <v>0.3562863864544982</v>
      </c>
      <c r="N237" s="577"/>
      <c r="O237" s="14"/>
    </row>
    <row r="238" spans="1:14" ht="12.75" customHeight="1">
      <c r="A238" s="529">
        <v>24</v>
      </c>
      <c r="B238" s="519" t="s">
        <v>203</v>
      </c>
      <c r="C238" s="516">
        <v>90015</v>
      </c>
      <c r="D238" s="511" t="s">
        <v>89</v>
      </c>
      <c r="E238" s="478">
        <v>2012</v>
      </c>
      <c r="F238" s="164" t="s">
        <v>90</v>
      </c>
      <c r="G238" s="28" t="s">
        <v>91</v>
      </c>
      <c r="H238" s="206"/>
      <c r="I238" s="30"/>
      <c r="J238" s="30"/>
      <c r="K238" s="54"/>
      <c r="L238" s="187"/>
      <c r="M238" s="188"/>
      <c r="N238" s="575"/>
    </row>
    <row r="239" spans="1:14" ht="12.75">
      <c r="A239" s="529"/>
      <c r="B239" s="519"/>
      <c r="C239" s="516"/>
      <c r="D239" s="511"/>
      <c r="E239" s="478"/>
      <c r="F239" s="527">
        <v>0</v>
      </c>
      <c r="G239" s="34" t="s">
        <v>92</v>
      </c>
      <c r="H239" s="35">
        <v>200000</v>
      </c>
      <c r="I239" s="36">
        <v>200000</v>
      </c>
      <c r="J239" s="36">
        <v>17000</v>
      </c>
      <c r="K239" s="36">
        <v>200000</v>
      </c>
      <c r="L239" s="182">
        <f>H239+J239</f>
        <v>217000</v>
      </c>
      <c r="M239" s="183"/>
      <c r="N239" s="576"/>
    </row>
    <row r="240" spans="1:14" ht="12" customHeight="1">
      <c r="A240" s="529"/>
      <c r="B240" s="519"/>
      <c r="C240" s="516"/>
      <c r="D240" s="511"/>
      <c r="E240" s="478"/>
      <c r="F240" s="584"/>
      <c r="G240" s="34" t="s">
        <v>93</v>
      </c>
      <c r="H240" s="191"/>
      <c r="I240" s="36"/>
      <c r="J240" s="36"/>
      <c r="K240" s="36"/>
      <c r="L240" s="182"/>
      <c r="M240" s="183"/>
      <c r="N240" s="576"/>
    </row>
    <row r="241" spans="1:14" ht="12.75">
      <c r="A241" s="529"/>
      <c r="B241" s="519"/>
      <c r="C241" s="516"/>
      <c r="D241" s="511"/>
      <c r="E241" s="496"/>
      <c r="F241" s="39" t="s">
        <v>94</v>
      </c>
      <c r="G241" s="34" t="s">
        <v>95</v>
      </c>
      <c r="H241" s="191"/>
      <c r="I241" s="36"/>
      <c r="J241" s="36"/>
      <c r="K241" s="36"/>
      <c r="L241" s="182"/>
      <c r="M241" s="183"/>
      <c r="N241" s="576"/>
    </row>
    <row r="242" spans="1:14" ht="11.25" customHeight="1">
      <c r="A242" s="529"/>
      <c r="B242" s="519"/>
      <c r="C242" s="516"/>
      <c r="D242" s="511"/>
      <c r="E242" s="477">
        <v>2018</v>
      </c>
      <c r="F242" s="527">
        <v>1000000</v>
      </c>
      <c r="G242" s="34" t="s">
        <v>96</v>
      </c>
      <c r="H242" s="191"/>
      <c r="I242" s="36"/>
      <c r="J242" s="36"/>
      <c r="K242" s="36"/>
      <c r="L242" s="182"/>
      <c r="M242" s="183"/>
      <c r="N242" s="576"/>
    </row>
    <row r="243" spans="1:14" ht="12.75">
      <c r="A243" s="529"/>
      <c r="B243" s="519"/>
      <c r="C243" s="516"/>
      <c r="D243" s="511"/>
      <c r="E243" s="478"/>
      <c r="F243" s="584"/>
      <c r="G243" s="34" t="s">
        <v>97</v>
      </c>
      <c r="H243" s="191"/>
      <c r="I243" s="36"/>
      <c r="J243" s="36"/>
      <c r="K243" s="36"/>
      <c r="L243" s="182"/>
      <c r="M243" s="183"/>
      <c r="N243" s="576"/>
    </row>
    <row r="244" spans="1:14" ht="12.75">
      <c r="A244" s="529"/>
      <c r="B244" s="519"/>
      <c r="C244" s="516"/>
      <c r="D244" s="511"/>
      <c r="E244" s="478"/>
      <c r="F244" s="39" t="s">
        <v>98</v>
      </c>
      <c r="G244" s="34" t="s">
        <v>16</v>
      </c>
      <c r="H244" s="40">
        <f>H238+H240+H242</f>
        <v>0</v>
      </c>
      <c r="I244" s="41">
        <f>I238+I240+I242</f>
        <v>0</v>
      </c>
      <c r="J244" s="41">
        <f>J238+J240+J242</f>
        <v>0</v>
      </c>
      <c r="K244" s="41">
        <f>K238+K240+K242</f>
        <v>0</v>
      </c>
      <c r="L244" s="184">
        <f>L238+L240+L242</f>
        <v>0</v>
      </c>
      <c r="M244" s="183"/>
      <c r="N244" s="576"/>
    </row>
    <row r="245" spans="1:15" ht="13.5" thickBot="1">
      <c r="A245" s="530"/>
      <c r="B245" s="520"/>
      <c r="C245" s="517"/>
      <c r="D245" s="512"/>
      <c r="E245" s="479"/>
      <c r="F245" s="45">
        <v>1000000</v>
      </c>
      <c r="G245" s="46" t="s">
        <v>60</v>
      </c>
      <c r="H245" s="47">
        <f>H239+H241+H243</f>
        <v>200000</v>
      </c>
      <c r="I245" s="48">
        <f>I239+I241+I243</f>
        <v>200000</v>
      </c>
      <c r="J245" s="48">
        <f>J239+J241+J243</f>
        <v>17000</v>
      </c>
      <c r="K245" s="48">
        <f>K239+K241+K243</f>
        <v>200000</v>
      </c>
      <c r="L245" s="189">
        <f>H245+J245</f>
        <v>217000</v>
      </c>
      <c r="M245" s="186">
        <f>L245/F242</f>
        <v>0.217</v>
      </c>
      <c r="N245" s="577"/>
      <c r="O245" s="14"/>
    </row>
    <row r="246" spans="1:14" ht="12.75" customHeight="1">
      <c r="A246" s="532">
        <v>25</v>
      </c>
      <c r="B246" s="518" t="s">
        <v>216</v>
      </c>
      <c r="C246" s="515">
        <v>90095</v>
      </c>
      <c r="D246" s="510" t="s">
        <v>89</v>
      </c>
      <c r="E246" s="495">
        <v>2014</v>
      </c>
      <c r="F246" s="164" t="s">
        <v>90</v>
      </c>
      <c r="G246" s="52" t="s">
        <v>91</v>
      </c>
      <c r="H246" s="190"/>
      <c r="I246" s="54"/>
      <c r="J246" s="54"/>
      <c r="K246" s="54"/>
      <c r="L246" s="187"/>
      <c r="M246" s="188"/>
      <c r="N246" s="575"/>
    </row>
    <row r="247" spans="1:14" ht="12.75">
      <c r="A247" s="529"/>
      <c r="B247" s="519"/>
      <c r="C247" s="516"/>
      <c r="D247" s="511"/>
      <c r="E247" s="478"/>
      <c r="F247" s="527">
        <v>0</v>
      </c>
      <c r="G247" s="34" t="s">
        <v>140</v>
      </c>
      <c r="H247" s="35">
        <f>145000</f>
        <v>145000</v>
      </c>
      <c r="I247" s="36">
        <v>360000</v>
      </c>
      <c r="J247" s="36">
        <v>149164</v>
      </c>
      <c r="K247" s="36">
        <f>I247</f>
        <v>360000</v>
      </c>
      <c r="L247" s="182">
        <f>H247+J247</f>
        <v>294164</v>
      </c>
      <c r="M247" s="183"/>
      <c r="N247" s="576"/>
    </row>
    <row r="248" spans="1:14" ht="12.75">
      <c r="A248" s="529"/>
      <c r="B248" s="519"/>
      <c r="C248" s="516"/>
      <c r="D248" s="511"/>
      <c r="E248" s="478"/>
      <c r="F248" s="584"/>
      <c r="G248" s="34" t="s">
        <v>93</v>
      </c>
      <c r="H248" s="191"/>
      <c r="I248" s="36"/>
      <c r="J248" s="36"/>
      <c r="K248" s="36"/>
      <c r="L248" s="182"/>
      <c r="M248" s="183"/>
      <c r="N248" s="576"/>
    </row>
    <row r="249" spans="1:14" ht="12.75">
      <c r="A249" s="529"/>
      <c r="B249" s="519"/>
      <c r="C249" s="516"/>
      <c r="D249" s="511"/>
      <c r="E249" s="496"/>
      <c r="F249" s="39" t="s">
        <v>94</v>
      </c>
      <c r="G249" s="34" t="s">
        <v>95</v>
      </c>
      <c r="H249" s="191"/>
      <c r="I249" s="36"/>
      <c r="J249" s="36"/>
      <c r="K249" s="36"/>
      <c r="L249" s="182"/>
      <c r="M249" s="183"/>
      <c r="N249" s="576"/>
    </row>
    <row r="250" spans="1:14" ht="12" customHeight="1">
      <c r="A250" s="529"/>
      <c r="B250" s="519"/>
      <c r="C250" s="516"/>
      <c r="D250" s="511"/>
      <c r="E250" s="477">
        <v>2016</v>
      </c>
      <c r="F250" s="527">
        <v>655000</v>
      </c>
      <c r="G250" s="34" t="s">
        <v>96</v>
      </c>
      <c r="H250" s="191"/>
      <c r="I250" s="36"/>
      <c r="J250" s="36"/>
      <c r="K250" s="36"/>
      <c r="L250" s="182"/>
      <c r="M250" s="183"/>
      <c r="N250" s="576"/>
    </row>
    <row r="251" spans="1:14" ht="10.5" customHeight="1">
      <c r="A251" s="529"/>
      <c r="B251" s="519"/>
      <c r="C251" s="516"/>
      <c r="D251" s="511"/>
      <c r="E251" s="478"/>
      <c r="F251" s="584"/>
      <c r="G251" s="34" t="s">
        <v>97</v>
      </c>
      <c r="H251" s="191"/>
      <c r="I251" s="36"/>
      <c r="J251" s="36"/>
      <c r="K251" s="36"/>
      <c r="L251" s="182"/>
      <c r="M251" s="183"/>
      <c r="N251" s="576"/>
    </row>
    <row r="252" spans="1:14" ht="12.75">
      <c r="A252" s="529"/>
      <c r="B252" s="519"/>
      <c r="C252" s="516"/>
      <c r="D252" s="511"/>
      <c r="E252" s="478"/>
      <c r="F252" s="39" t="s">
        <v>98</v>
      </c>
      <c r="G252" s="34" t="s">
        <v>16</v>
      </c>
      <c r="H252" s="40">
        <f>H246+H248+H250</f>
        <v>0</v>
      </c>
      <c r="I252" s="41">
        <f>I246+I248+I250</f>
        <v>0</v>
      </c>
      <c r="J252" s="41">
        <f>J246+J248+J250</f>
        <v>0</v>
      </c>
      <c r="K252" s="41">
        <f>K246+K248+K250</f>
        <v>0</v>
      </c>
      <c r="L252" s="184">
        <f>L246+L248+L250</f>
        <v>0</v>
      </c>
      <c r="M252" s="183"/>
      <c r="N252" s="576"/>
    </row>
    <row r="253" spans="1:15" ht="13.5" thickBot="1">
      <c r="A253" s="530"/>
      <c r="B253" s="520"/>
      <c r="C253" s="517"/>
      <c r="D253" s="512"/>
      <c r="E253" s="479"/>
      <c r="F253" s="45">
        <v>655000</v>
      </c>
      <c r="G253" s="46" t="s">
        <v>60</v>
      </c>
      <c r="H253" s="47">
        <f>H247+H249+H251</f>
        <v>145000</v>
      </c>
      <c r="I253" s="48">
        <f>I247+I249+I251</f>
        <v>360000</v>
      </c>
      <c r="J253" s="48">
        <f>J247+J249+J251</f>
        <v>149164</v>
      </c>
      <c r="K253" s="48">
        <f>K247+K249+K251</f>
        <v>360000</v>
      </c>
      <c r="L253" s="189">
        <f>H253+J253</f>
        <v>294164</v>
      </c>
      <c r="M253" s="186">
        <f>L253/F250</f>
        <v>0.44910534351145037</v>
      </c>
      <c r="N253" s="577"/>
      <c r="O253" s="14"/>
    </row>
    <row r="254" spans="1:14" ht="12.75" customHeight="1">
      <c r="A254" s="529">
        <v>26</v>
      </c>
      <c r="B254" s="518" t="s">
        <v>217</v>
      </c>
      <c r="C254" s="515">
        <v>90095</v>
      </c>
      <c r="D254" s="510" t="s">
        <v>89</v>
      </c>
      <c r="E254" s="495">
        <v>2014</v>
      </c>
      <c r="F254" s="164" t="s">
        <v>90</v>
      </c>
      <c r="G254" s="52" t="s">
        <v>91</v>
      </c>
      <c r="H254" s="190"/>
      <c r="I254" s="54"/>
      <c r="J254" s="54"/>
      <c r="K254" s="54"/>
      <c r="L254" s="187"/>
      <c r="M254" s="188"/>
      <c r="N254" s="575"/>
    </row>
    <row r="255" spans="1:14" ht="12.75">
      <c r="A255" s="529"/>
      <c r="B255" s="519"/>
      <c r="C255" s="516"/>
      <c r="D255" s="511"/>
      <c r="E255" s="478"/>
      <c r="F255" s="527">
        <v>0</v>
      </c>
      <c r="G255" s="34" t="s">
        <v>92</v>
      </c>
      <c r="H255" s="35">
        <f>50000</f>
        <v>50000</v>
      </c>
      <c r="I255" s="36">
        <v>50000</v>
      </c>
      <c r="J255" s="36">
        <v>0</v>
      </c>
      <c r="K255" s="36">
        <v>50000</v>
      </c>
      <c r="L255" s="182">
        <f>H255+J255</f>
        <v>50000</v>
      </c>
      <c r="M255" s="183"/>
      <c r="N255" s="576"/>
    </row>
    <row r="256" spans="1:14" ht="9.75" customHeight="1">
      <c r="A256" s="529"/>
      <c r="B256" s="519"/>
      <c r="C256" s="516"/>
      <c r="D256" s="511"/>
      <c r="E256" s="478"/>
      <c r="F256" s="584"/>
      <c r="G256" s="34" t="s">
        <v>93</v>
      </c>
      <c r="H256" s="191"/>
      <c r="I256" s="36"/>
      <c r="J256" s="36"/>
      <c r="K256" s="36"/>
      <c r="L256" s="182"/>
      <c r="M256" s="183"/>
      <c r="N256" s="576"/>
    </row>
    <row r="257" spans="1:14" ht="12.75">
      <c r="A257" s="529"/>
      <c r="B257" s="519"/>
      <c r="C257" s="516"/>
      <c r="D257" s="511"/>
      <c r="E257" s="496"/>
      <c r="F257" s="39" t="s">
        <v>94</v>
      </c>
      <c r="G257" s="34" t="s">
        <v>95</v>
      </c>
      <c r="H257" s="191"/>
      <c r="I257" s="36"/>
      <c r="J257" s="36"/>
      <c r="K257" s="36"/>
      <c r="L257" s="182"/>
      <c r="M257" s="183"/>
      <c r="N257" s="576"/>
    </row>
    <row r="258" spans="1:14" ht="12.75">
      <c r="A258" s="529"/>
      <c r="B258" s="519"/>
      <c r="C258" s="516"/>
      <c r="D258" s="511"/>
      <c r="E258" s="477">
        <v>2018</v>
      </c>
      <c r="F258" s="527">
        <v>250000</v>
      </c>
      <c r="G258" s="34" t="s">
        <v>96</v>
      </c>
      <c r="H258" s="191"/>
      <c r="I258" s="36"/>
      <c r="J258" s="36"/>
      <c r="K258" s="36"/>
      <c r="L258" s="182"/>
      <c r="M258" s="183"/>
      <c r="N258" s="576"/>
    </row>
    <row r="259" spans="1:14" ht="9.75" customHeight="1">
      <c r="A259" s="529"/>
      <c r="B259" s="519"/>
      <c r="C259" s="516"/>
      <c r="D259" s="511"/>
      <c r="E259" s="478"/>
      <c r="F259" s="584"/>
      <c r="G259" s="34" t="s">
        <v>97</v>
      </c>
      <c r="H259" s="191"/>
      <c r="I259" s="36"/>
      <c r="J259" s="36"/>
      <c r="K259" s="36"/>
      <c r="L259" s="182"/>
      <c r="M259" s="183"/>
      <c r="N259" s="576"/>
    </row>
    <row r="260" spans="1:14" ht="12.75">
      <c r="A260" s="529"/>
      <c r="B260" s="519"/>
      <c r="C260" s="516"/>
      <c r="D260" s="511"/>
      <c r="E260" s="478"/>
      <c r="F260" s="39" t="s">
        <v>98</v>
      </c>
      <c r="G260" s="34" t="s">
        <v>16</v>
      </c>
      <c r="H260" s="40">
        <f>H254+H256+H258</f>
        <v>0</v>
      </c>
      <c r="I260" s="41">
        <f>I254+I256+I258</f>
        <v>0</v>
      </c>
      <c r="J260" s="41">
        <f>J254+J256+J258</f>
        <v>0</v>
      </c>
      <c r="K260" s="41">
        <f>K254+K256+K258</f>
        <v>0</v>
      </c>
      <c r="L260" s="184">
        <f>L254+L256+L258</f>
        <v>0</v>
      </c>
      <c r="M260" s="183"/>
      <c r="N260" s="576"/>
    </row>
    <row r="261" spans="1:15" ht="13.5" thickBot="1">
      <c r="A261" s="530"/>
      <c r="B261" s="520"/>
      <c r="C261" s="517"/>
      <c r="D261" s="512"/>
      <c r="E261" s="479"/>
      <c r="F261" s="45">
        <v>250000</v>
      </c>
      <c r="G261" s="46" t="s">
        <v>60</v>
      </c>
      <c r="H261" s="47">
        <f>H255+H257+H259</f>
        <v>50000</v>
      </c>
      <c r="I261" s="48">
        <f>I255+I257+I259</f>
        <v>50000</v>
      </c>
      <c r="J261" s="48">
        <f>J255+J257+J259</f>
        <v>0</v>
      </c>
      <c r="K261" s="48">
        <f>K255+K257+K259</f>
        <v>50000</v>
      </c>
      <c r="L261" s="189">
        <f>H261+J261</f>
        <v>50000</v>
      </c>
      <c r="M261" s="186">
        <f>L261/F258</f>
        <v>0.2</v>
      </c>
      <c r="N261" s="577"/>
      <c r="O261" s="14"/>
    </row>
    <row r="262" spans="1:14" ht="12.75" customHeight="1" hidden="1">
      <c r="A262" s="532">
        <v>28</v>
      </c>
      <c r="B262" s="551" t="s">
        <v>218</v>
      </c>
      <c r="C262" s="521">
        <v>90095</v>
      </c>
      <c r="D262" s="548" t="s">
        <v>89</v>
      </c>
      <c r="E262" s="554"/>
      <c r="F262" s="192" t="s">
        <v>90</v>
      </c>
      <c r="G262" s="67" t="s">
        <v>91</v>
      </c>
      <c r="H262" s="193"/>
      <c r="I262" s="69"/>
      <c r="J262" s="69"/>
      <c r="K262" s="94"/>
      <c r="L262" s="203"/>
      <c r="M262" s="195"/>
      <c r="N262" s="579"/>
    </row>
    <row r="263" spans="1:14" ht="12.75" customHeight="1" hidden="1">
      <c r="A263" s="529"/>
      <c r="B263" s="552"/>
      <c r="C263" s="522"/>
      <c r="D263" s="549"/>
      <c r="E263" s="475"/>
      <c r="F263" s="585">
        <v>0</v>
      </c>
      <c r="G263" s="73" t="s">
        <v>92</v>
      </c>
      <c r="H263" s="74"/>
      <c r="I263" s="75"/>
      <c r="J263" s="75"/>
      <c r="K263" s="75"/>
      <c r="L263" s="196"/>
      <c r="M263" s="197"/>
      <c r="N263" s="580"/>
    </row>
    <row r="264" spans="1:14" ht="12.75" customHeight="1" hidden="1">
      <c r="A264" s="529"/>
      <c r="B264" s="552"/>
      <c r="C264" s="522"/>
      <c r="D264" s="549"/>
      <c r="E264" s="475"/>
      <c r="F264" s="586"/>
      <c r="G264" s="73" t="s">
        <v>93</v>
      </c>
      <c r="H264" s="198"/>
      <c r="I264" s="75"/>
      <c r="J264" s="75"/>
      <c r="K264" s="75"/>
      <c r="L264" s="196"/>
      <c r="M264" s="197"/>
      <c r="N264" s="580"/>
    </row>
    <row r="265" spans="1:14" ht="12.75" customHeight="1" hidden="1">
      <c r="A265" s="529"/>
      <c r="B265" s="552"/>
      <c r="C265" s="522"/>
      <c r="D265" s="549"/>
      <c r="E265" s="555"/>
      <c r="F265" s="199" t="s">
        <v>94</v>
      </c>
      <c r="G265" s="73" t="s">
        <v>95</v>
      </c>
      <c r="H265" s="198"/>
      <c r="I265" s="75"/>
      <c r="J265" s="75"/>
      <c r="K265" s="75"/>
      <c r="L265" s="196"/>
      <c r="M265" s="197"/>
      <c r="N265" s="580"/>
    </row>
    <row r="266" spans="1:14" ht="12.75" customHeight="1" hidden="1">
      <c r="A266" s="529"/>
      <c r="B266" s="552"/>
      <c r="C266" s="522"/>
      <c r="D266" s="549"/>
      <c r="E266" s="474"/>
      <c r="F266" s="585">
        <v>0</v>
      </c>
      <c r="G266" s="73" t="s">
        <v>96</v>
      </c>
      <c r="H266" s="198"/>
      <c r="I266" s="75"/>
      <c r="J266" s="75"/>
      <c r="K266" s="75"/>
      <c r="L266" s="196"/>
      <c r="M266" s="197"/>
      <c r="N266" s="580"/>
    </row>
    <row r="267" spans="1:14" ht="12" customHeight="1" hidden="1">
      <c r="A267" s="529"/>
      <c r="B267" s="552"/>
      <c r="C267" s="522"/>
      <c r="D267" s="549"/>
      <c r="E267" s="475"/>
      <c r="F267" s="586"/>
      <c r="G267" s="73" t="s">
        <v>97</v>
      </c>
      <c r="H267" s="198"/>
      <c r="I267" s="75"/>
      <c r="J267" s="75"/>
      <c r="K267" s="75"/>
      <c r="L267" s="196"/>
      <c r="M267" s="197"/>
      <c r="N267" s="580"/>
    </row>
    <row r="268" spans="1:14" ht="12.75" customHeight="1" hidden="1">
      <c r="A268" s="529"/>
      <c r="B268" s="552"/>
      <c r="C268" s="522"/>
      <c r="D268" s="549"/>
      <c r="E268" s="475"/>
      <c r="F268" s="199" t="s">
        <v>98</v>
      </c>
      <c r="G268" s="73" t="s">
        <v>16</v>
      </c>
      <c r="H268" s="80">
        <f aca="true" t="shared" si="14" ref="H268:L269">H262+H264+H266</f>
        <v>0</v>
      </c>
      <c r="I268" s="81">
        <f t="shared" si="14"/>
        <v>0</v>
      </c>
      <c r="J268" s="81">
        <f t="shared" si="14"/>
        <v>0</v>
      </c>
      <c r="K268" s="81">
        <f t="shared" si="14"/>
        <v>0</v>
      </c>
      <c r="L268" s="200">
        <f t="shared" si="14"/>
        <v>0</v>
      </c>
      <c r="M268" s="197"/>
      <c r="N268" s="580"/>
    </row>
    <row r="269" spans="1:14" ht="13.5" customHeight="1" hidden="1" thickBot="1">
      <c r="A269" s="530"/>
      <c r="B269" s="553"/>
      <c r="C269" s="523"/>
      <c r="D269" s="550"/>
      <c r="E269" s="476"/>
      <c r="F269" s="201">
        <v>0</v>
      </c>
      <c r="G269" s="85" t="s">
        <v>60</v>
      </c>
      <c r="H269" s="86">
        <f t="shared" si="14"/>
        <v>0</v>
      </c>
      <c r="I269" s="87">
        <f t="shared" si="14"/>
        <v>0</v>
      </c>
      <c r="J269" s="87">
        <f t="shared" si="14"/>
        <v>0</v>
      </c>
      <c r="K269" s="87">
        <f t="shared" si="14"/>
        <v>0</v>
      </c>
      <c r="L269" s="202">
        <f t="shared" si="14"/>
        <v>0</v>
      </c>
      <c r="M269" s="197"/>
      <c r="N269" s="581"/>
    </row>
    <row r="270" spans="1:14" ht="13.5" customHeight="1">
      <c r="A270" s="529">
        <v>27</v>
      </c>
      <c r="B270" s="518" t="s">
        <v>203</v>
      </c>
      <c r="C270" s="515">
        <v>90095</v>
      </c>
      <c r="D270" s="510" t="s">
        <v>89</v>
      </c>
      <c r="E270" s="495">
        <v>2014</v>
      </c>
      <c r="F270" s="164" t="s">
        <v>90</v>
      </c>
      <c r="G270" s="52" t="s">
        <v>91</v>
      </c>
      <c r="H270" s="190"/>
      <c r="I270" s="54"/>
      <c r="J270" s="54"/>
      <c r="K270" s="54"/>
      <c r="L270" s="187"/>
      <c r="M270" s="183"/>
      <c r="N270" s="575"/>
    </row>
    <row r="271" spans="1:14" ht="12.75">
      <c r="A271" s="529"/>
      <c r="B271" s="519"/>
      <c r="C271" s="516"/>
      <c r="D271" s="511"/>
      <c r="E271" s="478"/>
      <c r="F271" s="527">
        <v>0</v>
      </c>
      <c r="G271" s="34" t="s">
        <v>92</v>
      </c>
      <c r="H271" s="35"/>
      <c r="I271" s="36">
        <v>120000</v>
      </c>
      <c r="J271" s="36">
        <v>0</v>
      </c>
      <c r="K271" s="36">
        <v>120000</v>
      </c>
      <c r="L271" s="182">
        <f>H271+J271</f>
        <v>0</v>
      </c>
      <c r="M271" s="183"/>
      <c r="N271" s="576"/>
    </row>
    <row r="272" spans="1:14" ht="9.75" customHeight="1">
      <c r="A272" s="529"/>
      <c r="B272" s="519"/>
      <c r="C272" s="516"/>
      <c r="D272" s="511"/>
      <c r="E272" s="478"/>
      <c r="F272" s="584"/>
      <c r="G272" s="34" t="s">
        <v>93</v>
      </c>
      <c r="H272" s="191"/>
      <c r="I272" s="36"/>
      <c r="J272" s="36"/>
      <c r="K272" s="36"/>
      <c r="L272" s="182"/>
      <c r="M272" s="183"/>
      <c r="N272" s="576"/>
    </row>
    <row r="273" spans="1:14" ht="12.75">
      <c r="A273" s="529"/>
      <c r="B273" s="519"/>
      <c r="C273" s="516"/>
      <c r="D273" s="511"/>
      <c r="E273" s="496"/>
      <c r="F273" s="39" t="s">
        <v>94</v>
      </c>
      <c r="G273" s="34" t="s">
        <v>95</v>
      </c>
      <c r="H273" s="191"/>
      <c r="I273" s="36"/>
      <c r="J273" s="36"/>
      <c r="K273" s="36"/>
      <c r="L273" s="182"/>
      <c r="M273" s="183"/>
      <c r="N273" s="576"/>
    </row>
    <row r="274" spans="1:14" ht="12.75">
      <c r="A274" s="529"/>
      <c r="B274" s="519"/>
      <c r="C274" s="516"/>
      <c r="D274" s="511"/>
      <c r="E274" s="477">
        <v>2016</v>
      </c>
      <c r="F274" s="527">
        <v>720000</v>
      </c>
      <c r="G274" s="34" t="s">
        <v>96</v>
      </c>
      <c r="H274" s="191"/>
      <c r="I274" s="36"/>
      <c r="J274" s="36"/>
      <c r="K274" s="36"/>
      <c r="L274" s="182"/>
      <c r="M274" s="183"/>
      <c r="N274" s="576"/>
    </row>
    <row r="275" spans="1:14" ht="9.75" customHeight="1">
      <c r="A275" s="529"/>
      <c r="B275" s="519"/>
      <c r="C275" s="516"/>
      <c r="D275" s="511"/>
      <c r="E275" s="478"/>
      <c r="F275" s="584"/>
      <c r="G275" s="34" t="s">
        <v>97</v>
      </c>
      <c r="H275" s="191"/>
      <c r="I275" s="36"/>
      <c r="J275" s="36"/>
      <c r="K275" s="36"/>
      <c r="L275" s="182"/>
      <c r="M275" s="183"/>
      <c r="N275" s="576"/>
    </row>
    <row r="276" spans="1:14" ht="12.75">
      <c r="A276" s="529"/>
      <c r="B276" s="519"/>
      <c r="C276" s="516"/>
      <c r="D276" s="511"/>
      <c r="E276" s="478"/>
      <c r="F276" s="39" t="s">
        <v>98</v>
      </c>
      <c r="G276" s="34" t="s">
        <v>16</v>
      </c>
      <c r="H276" s="40">
        <f>H270+H272+H274</f>
        <v>0</v>
      </c>
      <c r="I276" s="41">
        <f>I270+I272+I274</f>
        <v>0</v>
      </c>
      <c r="J276" s="41">
        <f>J270+J272+J274</f>
        <v>0</v>
      </c>
      <c r="K276" s="41">
        <f>K270+K272+K274</f>
        <v>0</v>
      </c>
      <c r="L276" s="184">
        <f>L270+L272+L274</f>
        <v>0</v>
      </c>
      <c r="M276" s="183"/>
      <c r="N276" s="576"/>
    </row>
    <row r="277" spans="1:15" ht="13.5" thickBot="1">
      <c r="A277" s="530"/>
      <c r="B277" s="520"/>
      <c r="C277" s="517"/>
      <c r="D277" s="512"/>
      <c r="E277" s="479"/>
      <c r="F277" s="45">
        <v>720000</v>
      </c>
      <c r="G277" s="46" t="s">
        <v>60</v>
      </c>
      <c r="H277" s="47">
        <f>H271+H273+H275</f>
        <v>0</v>
      </c>
      <c r="I277" s="48">
        <f>I271+I273+I275</f>
        <v>120000</v>
      </c>
      <c r="J277" s="48">
        <f>J271+J273+J275</f>
        <v>0</v>
      </c>
      <c r="K277" s="48">
        <f>K271+K273+K275</f>
        <v>120000</v>
      </c>
      <c r="L277" s="189">
        <f>H277+J277</f>
        <v>0</v>
      </c>
      <c r="M277" s="186">
        <f>L277/F274</f>
        <v>0</v>
      </c>
      <c r="N277" s="577"/>
      <c r="O277" s="14"/>
    </row>
    <row r="278" spans="1:14" s="110" customFormat="1" ht="12.75">
      <c r="A278" s="532">
        <v>28</v>
      </c>
      <c r="B278" s="499" t="s">
        <v>179</v>
      </c>
      <c r="C278" s="559">
        <v>90095</v>
      </c>
      <c r="D278" s="510" t="s">
        <v>108</v>
      </c>
      <c r="E278" s="480">
        <v>2012</v>
      </c>
      <c r="F278" s="51" t="s">
        <v>90</v>
      </c>
      <c r="G278" s="160" t="s">
        <v>91</v>
      </c>
      <c r="H278" s="129"/>
      <c r="I278" s="130"/>
      <c r="J278" s="130"/>
      <c r="K278" s="130"/>
      <c r="L278" s="216"/>
      <c r="M278" s="188"/>
      <c r="N278" s="132"/>
    </row>
    <row r="279" spans="1:14" s="110" customFormat="1" ht="12.75">
      <c r="A279" s="529"/>
      <c r="B279" s="500"/>
      <c r="C279" s="560"/>
      <c r="D279" s="511"/>
      <c r="E279" s="481"/>
      <c r="F279" s="472"/>
      <c r="G279" s="162" t="s">
        <v>92</v>
      </c>
      <c r="H279" s="135">
        <v>62646</v>
      </c>
      <c r="I279" s="136">
        <v>0</v>
      </c>
      <c r="J279" s="136">
        <v>0</v>
      </c>
      <c r="K279" s="136">
        <v>0</v>
      </c>
      <c r="L279" s="217">
        <f>H279+J279</f>
        <v>62646</v>
      </c>
      <c r="M279" s="183"/>
      <c r="N279" s="138"/>
    </row>
    <row r="280" spans="1:14" s="110" customFormat="1" ht="12" customHeight="1">
      <c r="A280" s="529"/>
      <c r="B280" s="500"/>
      <c r="C280" s="560"/>
      <c r="D280" s="511"/>
      <c r="E280" s="481"/>
      <c r="F280" s="473"/>
      <c r="G280" s="162" t="s">
        <v>93</v>
      </c>
      <c r="H280" s="135"/>
      <c r="I280" s="136"/>
      <c r="J280" s="136"/>
      <c r="K280" s="136"/>
      <c r="L280" s="217"/>
      <c r="M280" s="183"/>
      <c r="N280" s="138"/>
    </row>
    <row r="281" spans="1:14" s="110" customFormat="1" ht="12.75">
      <c r="A281" s="529"/>
      <c r="B281" s="500"/>
      <c r="C281" s="560"/>
      <c r="D281" s="511"/>
      <c r="E281" s="482"/>
      <c r="F281" s="59" t="s">
        <v>94</v>
      </c>
      <c r="G281" s="162" t="s">
        <v>95</v>
      </c>
      <c r="H281" s="135"/>
      <c r="I281" s="136"/>
      <c r="J281" s="136"/>
      <c r="K281" s="136"/>
      <c r="L281" s="217"/>
      <c r="M281" s="183"/>
      <c r="N281" s="138"/>
    </row>
    <row r="282" spans="1:14" s="110" customFormat="1" ht="12.75">
      <c r="A282" s="529"/>
      <c r="B282" s="500"/>
      <c r="C282" s="560"/>
      <c r="D282" s="511"/>
      <c r="E282" s="483">
        <v>2017</v>
      </c>
      <c r="F282" s="472">
        <v>62646</v>
      </c>
      <c r="G282" s="162" t="s">
        <v>96</v>
      </c>
      <c r="H282" s="135"/>
      <c r="I282" s="136"/>
      <c r="J282" s="136"/>
      <c r="K282" s="136"/>
      <c r="L282" s="217"/>
      <c r="M282" s="183"/>
      <c r="N282" s="138"/>
    </row>
    <row r="283" spans="1:14" s="110" customFormat="1" ht="12.75">
      <c r="A283" s="529"/>
      <c r="B283" s="500"/>
      <c r="C283" s="560"/>
      <c r="D283" s="511"/>
      <c r="E283" s="481"/>
      <c r="F283" s="473"/>
      <c r="G283" s="162" t="s">
        <v>97</v>
      </c>
      <c r="H283" s="135"/>
      <c r="I283" s="136"/>
      <c r="J283" s="136"/>
      <c r="K283" s="136"/>
      <c r="L283" s="217"/>
      <c r="M283" s="183"/>
      <c r="N283" s="138"/>
    </row>
    <row r="284" spans="1:14" s="110" customFormat="1" ht="12.75">
      <c r="A284" s="529"/>
      <c r="B284" s="500"/>
      <c r="C284" s="560"/>
      <c r="D284" s="511"/>
      <c r="E284" s="481"/>
      <c r="F284" s="59" t="s">
        <v>98</v>
      </c>
      <c r="G284" s="162" t="s">
        <v>16</v>
      </c>
      <c r="H284" s="140">
        <f>H278+H280+H282</f>
        <v>0</v>
      </c>
      <c r="I284" s="141">
        <f>I278+I280+I282</f>
        <v>0</v>
      </c>
      <c r="J284" s="141">
        <f>J278+J280+J282</f>
        <v>0</v>
      </c>
      <c r="K284" s="141">
        <f>K278+K280+K282</f>
        <v>0</v>
      </c>
      <c r="L284" s="218">
        <f>L278+L280+L282</f>
        <v>0</v>
      </c>
      <c r="M284" s="183"/>
      <c r="N284" s="142">
        <f>N278+N280+N282</f>
        <v>0</v>
      </c>
    </row>
    <row r="285" spans="1:15" s="110" customFormat="1" ht="13.5" thickBot="1">
      <c r="A285" s="530"/>
      <c r="B285" s="501"/>
      <c r="C285" s="561"/>
      <c r="D285" s="512"/>
      <c r="E285" s="484"/>
      <c r="F285" s="61">
        <v>62646</v>
      </c>
      <c r="G285" s="163" t="s">
        <v>60</v>
      </c>
      <c r="H285" s="144">
        <f>H279+H281+H283</f>
        <v>62646</v>
      </c>
      <c r="I285" s="145">
        <f>I279+I281+I283</f>
        <v>0</v>
      </c>
      <c r="J285" s="145">
        <f>J279+J281+J283</f>
        <v>0</v>
      </c>
      <c r="K285" s="145">
        <f>K279+K281+K283</f>
        <v>0</v>
      </c>
      <c r="L285" s="219">
        <f>H285+J285</f>
        <v>62646</v>
      </c>
      <c r="M285" s="186">
        <f>L285/F282</f>
        <v>1</v>
      </c>
      <c r="N285" s="147">
        <f>N279+N281+N283</f>
        <v>0</v>
      </c>
      <c r="O285" s="14"/>
    </row>
    <row r="286" spans="1:14" ht="12.75" customHeight="1">
      <c r="A286" s="529">
        <v>29</v>
      </c>
      <c r="B286" s="518" t="s">
        <v>219</v>
      </c>
      <c r="C286" s="515">
        <v>90095</v>
      </c>
      <c r="D286" s="510" t="s">
        <v>89</v>
      </c>
      <c r="E286" s="495">
        <v>2014</v>
      </c>
      <c r="F286" s="164" t="s">
        <v>90</v>
      </c>
      <c r="G286" s="52" t="s">
        <v>91</v>
      </c>
      <c r="H286" s="190"/>
      <c r="I286" s="54"/>
      <c r="J286" s="54"/>
      <c r="K286" s="54"/>
      <c r="L286" s="187"/>
      <c r="M286" s="188"/>
      <c r="N286" s="575"/>
    </row>
    <row r="287" spans="1:14" ht="12.75">
      <c r="A287" s="529"/>
      <c r="B287" s="519"/>
      <c r="C287" s="516"/>
      <c r="D287" s="511"/>
      <c r="E287" s="478"/>
      <c r="F287" s="527">
        <v>0</v>
      </c>
      <c r="G287" s="34" t="s">
        <v>92</v>
      </c>
      <c r="H287" s="35">
        <v>57000</v>
      </c>
      <c r="I287" s="36">
        <v>335000</v>
      </c>
      <c r="J287" s="36">
        <v>0</v>
      </c>
      <c r="K287" s="36">
        <f>I287</f>
        <v>335000</v>
      </c>
      <c r="L287" s="182">
        <f>H287+J287</f>
        <v>57000</v>
      </c>
      <c r="M287" s="183"/>
      <c r="N287" s="576"/>
    </row>
    <row r="288" spans="1:14" ht="10.5" customHeight="1">
      <c r="A288" s="529"/>
      <c r="B288" s="519"/>
      <c r="C288" s="516"/>
      <c r="D288" s="511"/>
      <c r="E288" s="478"/>
      <c r="F288" s="584"/>
      <c r="G288" s="34" t="s">
        <v>93</v>
      </c>
      <c r="H288" s="191"/>
      <c r="I288" s="36"/>
      <c r="J288" s="36"/>
      <c r="K288" s="36"/>
      <c r="L288" s="182"/>
      <c r="M288" s="183"/>
      <c r="N288" s="576"/>
    </row>
    <row r="289" spans="1:14" ht="12.75">
      <c r="A289" s="529"/>
      <c r="B289" s="519"/>
      <c r="C289" s="516"/>
      <c r="D289" s="511"/>
      <c r="E289" s="496"/>
      <c r="F289" s="39" t="s">
        <v>94</v>
      </c>
      <c r="G289" s="34" t="s">
        <v>95</v>
      </c>
      <c r="H289" s="191"/>
      <c r="I289" s="36"/>
      <c r="J289" s="36"/>
      <c r="K289" s="36"/>
      <c r="L289" s="182"/>
      <c r="M289" s="183"/>
      <c r="N289" s="576"/>
    </row>
    <row r="290" spans="1:14" ht="12.75">
      <c r="A290" s="529"/>
      <c r="B290" s="519"/>
      <c r="C290" s="516"/>
      <c r="D290" s="511"/>
      <c r="E290" s="477">
        <v>2017</v>
      </c>
      <c r="F290" s="527">
        <v>8000000</v>
      </c>
      <c r="G290" s="34" t="s">
        <v>96</v>
      </c>
      <c r="H290" s="191"/>
      <c r="I290" s="36"/>
      <c r="J290" s="36"/>
      <c r="K290" s="36"/>
      <c r="L290" s="182"/>
      <c r="M290" s="183"/>
      <c r="N290" s="576"/>
    </row>
    <row r="291" spans="1:14" ht="12.75">
      <c r="A291" s="529"/>
      <c r="B291" s="519"/>
      <c r="C291" s="516"/>
      <c r="D291" s="511"/>
      <c r="E291" s="478"/>
      <c r="F291" s="584"/>
      <c r="G291" s="34" t="s">
        <v>97</v>
      </c>
      <c r="H291" s="191"/>
      <c r="I291" s="36"/>
      <c r="J291" s="36"/>
      <c r="K291" s="36"/>
      <c r="L291" s="182"/>
      <c r="M291" s="183"/>
      <c r="N291" s="576"/>
    </row>
    <row r="292" spans="1:14" ht="12.75">
      <c r="A292" s="529"/>
      <c r="B292" s="519"/>
      <c r="C292" s="516"/>
      <c r="D292" s="511"/>
      <c r="E292" s="478"/>
      <c r="F292" s="39" t="s">
        <v>98</v>
      </c>
      <c r="G292" s="34" t="s">
        <v>16</v>
      </c>
      <c r="H292" s="40">
        <f>H286+H288+H290</f>
        <v>0</v>
      </c>
      <c r="I292" s="41">
        <f>I286+I288+I290</f>
        <v>0</v>
      </c>
      <c r="J292" s="41">
        <f>J286+J288+J290</f>
        <v>0</v>
      </c>
      <c r="K292" s="41">
        <f>K286+K288+K290</f>
        <v>0</v>
      </c>
      <c r="L292" s="184">
        <f>L286+L288+L290</f>
        <v>0</v>
      </c>
      <c r="M292" s="183"/>
      <c r="N292" s="576"/>
    </row>
    <row r="293" spans="1:15" ht="13.5" thickBot="1">
      <c r="A293" s="530"/>
      <c r="B293" s="520"/>
      <c r="C293" s="517"/>
      <c r="D293" s="512"/>
      <c r="E293" s="479"/>
      <c r="F293" s="45">
        <v>8000000</v>
      </c>
      <c r="G293" s="46" t="s">
        <v>60</v>
      </c>
      <c r="H293" s="47">
        <f>H287+H289+H291</f>
        <v>57000</v>
      </c>
      <c r="I293" s="48">
        <f>I287+I289+I291</f>
        <v>335000</v>
      </c>
      <c r="J293" s="48">
        <f>J287+J289+J291</f>
        <v>0</v>
      </c>
      <c r="K293" s="48">
        <f>K287</f>
        <v>335000</v>
      </c>
      <c r="L293" s="189">
        <f>H293+J293</f>
        <v>57000</v>
      </c>
      <c r="M293" s="186">
        <f>L293/F290</f>
        <v>0.007125</v>
      </c>
      <c r="N293" s="577"/>
      <c r="O293" s="14"/>
    </row>
    <row r="294" spans="1:14" ht="12" customHeight="1" hidden="1">
      <c r="A294" s="532">
        <v>30</v>
      </c>
      <c r="B294" s="518" t="s">
        <v>220</v>
      </c>
      <c r="C294" s="515">
        <v>92114</v>
      </c>
      <c r="D294" s="510" t="s">
        <v>221</v>
      </c>
      <c r="E294" s="495">
        <v>2015</v>
      </c>
      <c r="F294" s="164" t="s">
        <v>90</v>
      </c>
      <c r="G294" s="52" t="s">
        <v>139</v>
      </c>
      <c r="H294" s="53"/>
      <c r="I294" s="54"/>
      <c r="J294" s="54"/>
      <c r="K294" s="54"/>
      <c r="L294" s="187"/>
      <c r="M294" s="188"/>
      <c r="N294" s="575"/>
    </row>
    <row r="295" spans="1:14" ht="12.75" hidden="1">
      <c r="A295" s="529"/>
      <c r="B295" s="519"/>
      <c r="C295" s="516"/>
      <c r="D295" s="511"/>
      <c r="E295" s="478"/>
      <c r="F295" s="527">
        <v>0</v>
      </c>
      <c r="G295" s="34" t="s">
        <v>140</v>
      </c>
      <c r="H295" s="35"/>
      <c r="I295" s="36"/>
      <c r="J295" s="36"/>
      <c r="K295" s="36"/>
      <c r="L295" s="182"/>
      <c r="M295" s="183"/>
      <c r="N295" s="576"/>
    </row>
    <row r="296" spans="1:14" ht="12.75" hidden="1">
      <c r="A296" s="529"/>
      <c r="B296" s="519"/>
      <c r="C296" s="516"/>
      <c r="D296" s="511"/>
      <c r="E296" s="478"/>
      <c r="F296" s="584"/>
      <c r="G296" s="34" t="s">
        <v>93</v>
      </c>
      <c r="H296" s="35"/>
      <c r="I296" s="36"/>
      <c r="J296" s="36"/>
      <c r="K296" s="36"/>
      <c r="L296" s="182"/>
      <c r="M296" s="183"/>
      <c r="N296" s="576"/>
    </row>
    <row r="297" spans="1:14" ht="12.75" hidden="1">
      <c r="A297" s="529"/>
      <c r="B297" s="519"/>
      <c r="C297" s="516"/>
      <c r="D297" s="511"/>
      <c r="E297" s="496"/>
      <c r="F297" s="39" t="s">
        <v>94</v>
      </c>
      <c r="G297" s="34" t="s">
        <v>95</v>
      </c>
      <c r="H297" s="35"/>
      <c r="I297" s="36"/>
      <c r="J297" s="36"/>
      <c r="K297" s="36"/>
      <c r="L297" s="182"/>
      <c r="M297" s="183"/>
      <c r="N297" s="576"/>
    </row>
    <row r="298" spans="1:14" ht="12.75" hidden="1">
      <c r="A298" s="529"/>
      <c r="B298" s="519"/>
      <c r="C298" s="516"/>
      <c r="D298" s="511"/>
      <c r="E298" s="477">
        <v>2016</v>
      </c>
      <c r="F298" s="527">
        <v>1500000</v>
      </c>
      <c r="G298" s="34" t="s">
        <v>96</v>
      </c>
      <c r="H298" s="35"/>
      <c r="I298" s="36"/>
      <c r="J298" s="36"/>
      <c r="K298" s="36"/>
      <c r="L298" s="182"/>
      <c r="M298" s="183"/>
      <c r="N298" s="576"/>
    </row>
    <row r="299" spans="1:14" ht="12.75" hidden="1">
      <c r="A299" s="529"/>
      <c r="B299" s="519"/>
      <c r="C299" s="516"/>
      <c r="D299" s="511"/>
      <c r="E299" s="478"/>
      <c r="F299" s="584"/>
      <c r="G299" s="165" t="s">
        <v>97</v>
      </c>
      <c r="H299" s="35"/>
      <c r="I299" s="36"/>
      <c r="J299" s="36"/>
      <c r="K299" s="36"/>
      <c r="L299" s="182"/>
      <c r="M299" s="183"/>
      <c r="N299" s="576"/>
    </row>
    <row r="300" spans="1:14" ht="12.75" hidden="1">
      <c r="A300" s="529"/>
      <c r="B300" s="519"/>
      <c r="C300" s="516"/>
      <c r="D300" s="511"/>
      <c r="E300" s="478"/>
      <c r="F300" s="39" t="s">
        <v>98</v>
      </c>
      <c r="G300" s="34" t="s">
        <v>16</v>
      </c>
      <c r="H300" s="40">
        <f aca="true" t="shared" si="15" ref="H300:L301">H294+H296+H298</f>
        <v>0</v>
      </c>
      <c r="I300" s="41">
        <f t="shared" si="15"/>
        <v>0</v>
      </c>
      <c r="J300" s="41">
        <f t="shared" si="15"/>
        <v>0</v>
      </c>
      <c r="K300" s="41">
        <f t="shared" si="15"/>
        <v>0</v>
      </c>
      <c r="L300" s="184">
        <f t="shared" si="15"/>
        <v>0</v>
      </c>
      <c r="M300" s="183"/>
      <c r="N300" s="576"/>
    </row>
    <row r="301" spans="1:14" ht="13.5" hidden="1" thickBot="1">
      <c r="A301" s="530"/>
      <c r="B301" s="520"/>
      <c r="C301" s="517"/>
      <c r="D301" s="512"/>
      <c r="E301" s="479"/>
      <c r="F301" s="45">
        <v>1500000</v>
      </c>
      <c r="G301" s="46" t="s">
        <v>60</v>
      </c>
      <c r="H301" s="47">
        <f t="shared" si="15"/>
        <v>0</v>
      </c>
      <c r="I301" s="48">
        <f t="shared" si="15"/>
        <v>0</v>
      </c>
      <c r="J301" s="48">
        <f t="shared" si="15"/>
        <v>0</v>
      </c>
      <c r="K301" s="48">
        <f t="shared" si="15"/>
        <v>0</v>
      </c>
      <c r="L301" s="189">
        <f t="shared" si="15"/>
        <v>0</v>
      </c>
      <c r="M301" s="186">
        <f>L301/F298</f>
        <v>0</v>
      </c>
      <c r="N301" s="577"/>
    </row>
    <row r="302" spans="1:15" s="158" customFormat="1" ht="12.75" customHeight="1">
      <c r="A302" s="529">
        <v>30</v>
      </c>
      <c r="B302" s="518" t="s">
        <v>222</v>
      </c>
      <c r="C302" s="515">
        <v>92118</v>
      </c>
      <c r="D302" s="510" t="s">
        <v>223</v>
      </c>
      <c r="E302" s="495">
        <v>2012</v>
      </c>
      <c r="F302" s="164" t="s">
        <v>90</v>
      </c>
      <c r="G302" s="52" t="s">
        <v>139</v>
      </c>
      <c r="H302" s="53"/>
      <c r="I302" s="54"/>
      <c r="J302" s="54"/>
      <c r="K302" s="54"/>
      <c r="L302" s="187"/>
      <c r="M302" s="188"/>
      <c r="N302" s="575"/>
      <c r="O302" s="166"/>
    </row>
    <row r="303" spans="1:15" s="158" customFormat="1" ht="12.75">
      <c r="A303" s="529"/>
      <c r="B303" s="519"/>
      <c r="C303" s="516"/>
      <c r="D303" s="511"/>
      <c r="E303" s="478"/>
      <c r="F303" s="527">
        <v>0</v>
      </c>
      <c r="G303" s="34" t="s">
        <v>140</v>
      </c>
      <c r="H303" s="35">
        <v>1379983</v>
      </c>
      <c r="I303" s="36">
        <v>16033444</v>
      </c>
      <c r="J303" s="36">
        <f>6166859</f>
        <v>6166859</v>
      </c>
      <c r="K303" s="36">
        <f>I303</f>
        <v>16033444</v>
      </c>
      <c r="L303" s="182">
        <f>H303+J303</f>
        <v>7546842</v>
      </c>
      <c r="M303" s="183"/>
      <c r="N303" s="576"/>
      <c r="O303" s="166"/>
    </row>
    <row r="304" spans="1:15" s="158" customFormat="1" ht="12.75">
      <c r="A304" s="529"/>
      <c r="B304" s="519"/>
      <c r="C304" s="516"/>
      <c r="D304" s="511"/>
      <c r="E304" s="478"/>
      <c r="F304" s="584"/>
      <c r="G304" s="34" t="s">
        <v>93</v>
      </c>
      <c r="H304" s="35"/>
      <c r="I304" s="36"/>
      <c r="J304" s="36"/>
      <c r="K304" s="36"/>
      <c r="L304" s="182"/>
      <c r="M304" s="183"/>
      <c r="N304" s="576"/>
      <c r="O304" s="166"/>
    </row>
    <row r="305" spans="1:14" s="158" customFormat="1" ht="12.75">
      <c r="A305" s="529"/>
      <c r="B305" s="519"/>
      <c r="C305" s="516"/>
      <c r="D305" s="511"/>
      <c r="E305" s="496"/>
      <c r="F305" s="39" t="s">
        <v>94</v>
      </c>
      <c r="G305" s="34" t="s">
        <v>95</v>
      </c>
      <c r="H305" s="35"/>
      <c r="I305" s="36"/>
      <c r="J305" s="36"/>
      <c r="K305" s="36"/>
      <c r="L305" s="182"/>
      <c r="M305" s="183"/>
      <c r="N305" s="576"/>
    </row>
    <row r="306" spans="1:14" s="158" customFormat="1" ht="12.75">
      <c r="A306" s="529"/>
      <c r="B306" s="519"/>
      <c r="C306" s="516"/>
      <c r="D306" s="511"/>
      <c r="E306" s="477">
        <v>2015</v>
      </c>
      <c r="F306" s="527">
        <v>17413427</v>
      </c>
      <c r="G306" s="34" t="s">
        <v>96</v>
      </c>
      <c r="H306" s="35"/>
      <c r="I306" s="36"/>
      <c r="J306" s="36"/>
      <c r="K306" s="36"/>
      <c r="L306" s="182"/>
      <c r="M306" s="183"/>
      <c r="N306" s="576"/>
    </row>
    <row r="307" spans="1:14" s="158" customFormat="1" ht="12.75">
      <c r="A307" s="529"/>
      <c r="B307" s="519"/>
      <c r="C307" s="516"/>
      <c r="D307" s="511"/>
      <c r="E307" s="478"/>
      <c r="F307" s="584"/>
      <c r="G307" s="34" t="s">
        <v>97</v>
      </c>
      <c r="H307" s="35"/>
      <c r="I307" s="36"/>
      <c r="J307" s="36"/>
      <c r="K307" s="36"/>
      <c r="L307" s="182"/>
      <c r="M307" s="183"/>
      <c r="N307" s="576"/>
    </row>
    <row r="308" spans="1:14" s="158" customFormat="1" ht="12.75">
      <c r="A308" s="529"/>
      <c r="B308" s="519"/>
      <c r="C308" s="516"/>
      <c r="D308" s="511"/>
      <c r="E308" s="478"/>
      <c r="F308" s="39" t="s">
        <v>98</v>
      </c>
      <c r="G308" s="34" t="s">
        <v>16</v>
      </c>
      <c r="H308" s="40">
        <f>H302+H304+H306</f>
        <v>0</v>
      </c>
      <c r="I308" s="41">
        <f>I302+I304+I306</f>
        <v>0</v>
      </c>
      <c r="J308" s="41">
        <f>J302+J304+J306</f>
        <v>0</v>
      </c>
      <c r="K308" s="41">
        <f>K302+K304+K306</f>
        <v>0</v>
      </c>
      <c r="L308" s="184">
        <f>L302+L304+L306</f>
        <v>0</v>
      </c>
      <c r="M308" s="183"/>
      <c r="N308" s="576"/>
    </row>
    <row r="309" spans="1:15" s="158" customFormat="1" ht="13.5" thickBot="1">
      <c r="A309" s="530"/>
      <c r="B309" s="520"/>
      <c r="C309" s="517"/>
      <c r="D309" s="512"/>
      <c r="E309" s="479"/>
      <c r="F309" s="45">
        <v>17413427</v>
      </c>
      <c r="G309" s="46" t="s">
        <v>60</v>
      </c>
      <c r="H309" s="47">
        <f>H303+H305+H307</f>
        <v>1379983</v>
      </c>
      <c r="I309" s="48">
        <f>I303+I305+I307</f>
        <v>16033444</v>
      </c>
      <c r="J309" s="48">
        <f>J303+J305+J307</f>
        <v>6166859</v>
      </c>
      <c r="K309" s="48">
        <f>K303+K305+K307</f>
        <v>16033444</v>
      </c>
      <c r="L309" s="189">
        <f>H309+J309</f>
        <v>7546842</v>
      </c>
      <c r="M309" s="186">
        <f>L309/F306</f>
        <v>0.43339211747348755</v>
      </c>
      <c r="N309" s="577"/>
      <c r="O309" s="14"/>
    </row>
    <row r="310" spans="1:15" s="158" customFormat="1" ht="12.75" customHeight="1">
      <c r="A310" s="532">
        <v>31</v>
      </c>
      <c r="B310" s="518" t="s">
        <v>181</v>
      </c>
      <c r="C310" s="515">
        <v>92195</v>
      </c>
      <c r="D310" s="510" t="s">
        <v>108</v>
      </c>
      <c r="E310" s="495">
        <v>2013</v>
      </c>
      <c r="F310" s="164" t="s">
        <v>90</v>
      </c>
      <c r="G310" s="52" t="s">
        <v>139</v>
      </c>
      <c r="H310" s="53"/>
      <c r="I310" s="54"/>
      <c r="J310" s="54"/>
      <c r="K310" s="54"/>
      <c r="L310" s="187"/>
      <c r="M310" s="188"/>
      <c r="N310" s="575">
        <f>SUM(I316)</f>
        <v>0</v>
      </c>
      <c r="O310" s="166"/>
    </row>
    <row r="311" spans="1:15" s="158" customFormat="1" ht="12.75">
      <c r="A311" s="529"/>
      <c r="B311" s="519"/>
      <c r="C311" s="516"/>
      <c r="D311" s="511"/>
      <c r="E311" s="478"/>
      <c r="F311" s="527">
        <v>0</v>
      </c>
      <c r="G311" s="34" t="s">
        <v>140</v>
      </c>
      <c r="H311" s="35">
        <v>2658783</v>
      </c>
      <c r="I311" s="36">
        <v>8209653</v>
      </c>
      <c r="J311" s="36">
        <v>4689646</v>
      </c>
      <c r="K311" s="36">
        <f>I311</f>
        <v>8209653</v>
      </c>
      <c r="L311" s="182">
        <f>H311+J311</f>
        <v>7348429</v>
      </c>
      <c r="M311" s="183"/>
      <c r="N311" s="576"/>
      <c r="O311" s="166"/>
    </row>
    <row r="312" spans="1:15" s="158" customFormat="1" ht="12.75">
      <c r="A312" s="529"/>
      <c r="B312" s="519"/>
      <c r="C312" s="516"/>
      <c r="D312" s="511"/>
      <c r="E312" s="478"/>
      <c r="F312" s="584"/>
      <c r="G312" s="34" t="s">
        <v>93</v>
      </c>
      <c r="H312" s="35"/>
      <c r="I312" s="36"/>
      <c r="J312" s="36"/>
      <c r="K312" s="36"/>
      <c r="L312" s="182"/>
      <c r="M312" s="183"/>
      <c r="N312" s="576"/>
      <c r="O312" s="166"/>
    </row>
    <row r="313" spans="1:14" s="158" customFormat="1" ht="12.75">
      <c r="A313" s="529"/>
      <c r="B313" s="519"/>
      <c r="C313" s="516"/>
      <c r="D313" s="511"/>
      <c r="E313" s="496"/>
      <c r="F313" s="39" t="s">
        <v>94</v>
      </c>
      <c r="G313" s="34" t="s">
        <v>95</v>
      </c>
      <c r="H313" s="35"/>
      <c r="I313" s="36"/>
      <c r="J313" s="36"/>
      <c r="K313" s="36"/>
      <c r="L313" s="182"/>
      <c r="M313" s="183"/>
      <c r="N313" s="576"/>
    </row>
    <row r="314" spans="1:14" s="158" customFormat="1" ht="12.75">
      <c r="A314" s="529"/>
      <c r="B314" s="519"/>
      <c r="C314" s="516"/>
      <c r="D314" s="511"/>
      <c r="E314" s="477">
        <v>2018</v>
      </c>
      <c r="F314" s="527">
        <v>32774336</v>
      </c>
      <c r="G314" s="34" t="s">
        <v>96</v>
      </c>
      <c r="H314" s="35"/>
      <c r="I314" s="36"/>
      <c r="J314" s="36"/>
      <c r="K314" s="36"/>
      <c r="L314" s="182"/>
      <c r="M314" s="183"/>
      <c r="N314" s="576"/>
    </row>
    <row r="315" spans="1:14" s="158" customFormat="1" ht="56.25">
      <c r="A315" s="529"/>
      <c r="B315" s="519"/>
      <c r="C315" s="516"/>
      <c r="D315" s="511"/>
      <c r="E315" s="478"/>
      <c r="F315" s="584"/>
      <c r="G315" s="165" t="s">
        <v>182</v>
      </c>
      <c r="H315" s="35">
        <v>6463419</v>
      </c>
      <c r="I315" s="36">
        <v>15442481</v>
      </c>
      <c r="J315" s="36">
        <v>15442481</v>
      </c>
      <c r="K315" s="36">
        <f>I315</f>
        <v>15442481</v>
      </c>
      <c r="L315" s="182">
        <f>H315+J315</f>
        <v>21905900</v>
      </c>
      <c r="M315" s="183"/>
      <c r="N315" s="576"/>
    </row>
    <row r="316" spans="1:14" s="158" customFormat="1" ht="12.75">
      <c r="A316" s="529"/>
      <c r="B316" s="519"/>
      <c r="C316" s="516"/>
      <c r="D316" s="511"/>
      <c r="E316" s="478"/>
      <c r="F316" s="39" t="s">
        <v>98</v>
      </c>
      <c r="G316" s="34" t="s">
        <v>16</v>
      </c>
      <c r="H316" s="40">
        <f>H310+H312+H314</f>
        <v>0</v>
      </c>
      <c r="I316" s="41">
        <f>I310+I312+I314</f>
        <v>0</v>
      </c>
      <c r="J316" s="41">
        <f>J310+J312+J314</f>
        <v>0</v>
      </c>
      <c r="K316" s="41">
        <f>K310+K312+K314</f>
        <v>0</v>
      </c>
      <c r="L316" s="184">
        <f>L310+L312+L314</f>
        <v>0</v>
      </c>
      <c r="M316" s="183"/>
      <c r="N316" s="576"/>
    </row>
    <row r="317" spans="1:15" s="158" customFormat="1" ht="13.5" thickBot="1">
      <c r="A317" s="530"/>
      <c r="B317" s="520"/>
      <c r="C317" s="517"/>
      <c r="D317" s="512"/>
      <c r="E317" s="479"/>
      <c r="F317" s="45">
        <v>32774336</v>
      </c>
      <c r="G317" s="46" t="s">
        <v>60</v>
      </c>
      <c r="H317" s="47">
        <f>H311+H313+H315</f>
        <v>9122202</v>
      </c>
      <c r="I317" s="48">
        <f>I311+I313+I315</f>
        <v>23652134</v>
      </c>
      <c r="J317" s="48">
        <f>J311+J313+J315</f>
        <v>20132127</v>
      </c>
      <c r="K317" s="48">
        <f>K311+K313+K315</f>
        <v>23652134</v>
      </c>
      <c r="L317" s="189">
        <f>H317+J317</f>
        <v>29254329</v>
      </c>
      <c r="M317" s="186">
        <f>L317/F314</f>
        <v>0.8925986784293662</v>
      </c>
      <c r="N317" s="577"/>
      <c r="O317" s="14"/>
    </row>
    <row r="318" spans="1:14" ht="12.75" customHeight="1">
      <c r="A318" s="532">
        <v>32</v>
      </c>
      <c r="B318" s="518" t="s">
        <v>224</v>
      </c>
      <c r="C318" s="515">
        <v>92601</v>
      </c>
      <c r="D318" s="510" t="s">
        <v>184</v>
      </c>
      <c r="E318" s="495">
        <v>2014</v>
      </c>
      <c r="F318" s="164" t="s">
        <v>90</v>
      </c>
      <c r="G318" s="52" t="s">
        <v>139</v>
      </c>
      <c r="H318" s="53"/>
      <c r="I318" s="54"/>
      <c r="J318" s="54"/>
      <c r="K318" s="54"/>
      <c r="L318" s="187"/>
      <c r="M318" s="188"/>
      <c r="N318" s="575"/>
    </row>
    <row r="319" spans="1:14" ht="12.75">
      <c r="A319" s="529"/>
      <c r="B319" s="519"/>
      <c r="C319" s="516"/>
      <c r="D319" s="511"/>
      <c r="E319" s="478"/>
      <c r="F319" s="527">
        <v>0</v>
      </c>
      <c r="G319" s="34" t="s">
        <v>140</v>
      </c>
      <c r="H319" s="35">
        <v>102216</v>
      </c>
      <c r="I319" s="36">
        <v>258403</v>
      </c>
      <c r="J319" s="36">
        <v>120741</v>
      </c>
      <c r="K319" s="36">
        <v>120741</v>
      </c>
      <c r="L319" s="182">
        <f>H319+J319</f>
        <v>222957</v>
      </c>
      <c r="M319" s="183"/>
      <c r="N319" s="576"/>
    </row>
    <row r="320" spans="1:14" ht="12.75">
      <c r="A320" s="529"/>
      <c r="B320" s="519"/>
      <c r="C320" s="516"/>
      <c r="D320" s="511"/>
      <c r="E320" s="478"/>
      <c r="F320" s="584"/>
      <c r="G320" s="34" t="s">
        <v>93</v>
      </c>
      <c r="H320" s="35"/>
      <c r="I320" s="36"/>
      <c r="J320" s="36"/>
      <c r="K320" s="36"/>
      <c r="L320" s="182"/>
      <c r="M320" s="183"/>
      <c r="N320" s="576"/>
    </row>
    <row r="321" spans="1:14" ht="12.75">
      <c r="A321" s="529"/>
      <c r="B321" s="519"/>
      <c r="C321" s="516"/>
      <c r="D321" s="511"/>
      <c r="E321" s="496"/>
      <c r="F321" s="39" t="s">
        <v>94</v>
      </c>
      <c r="G321" s="34" t="s">
        <v>95</v>
      </c>
      <c r="H321" s="35"/>
      <c r="I321" s="36"/>
      <c r="J321" s="36"/>
      <c r="K321" s="36"/>
      <c r="L321" s="182"/>
      <c r="M321" s="183"/>
      <c r="N321" s="576"/>
    </row>
    <row r="322" spans="1:14" ht="12.75">
      <c r="A322" s="529"/>
      <c r="B322" s="519"/>
      <c r="C322" s="516"/>
      <c r="D322" s="511"/>
      <c r="E322" s="477">
        <v>2015</v>
      </c>
      <c r="F322" s="527">
        <v>360619</v>
      </c>
      <c r="G322" s="34" t="s">
        <v>96</v>
      </c>
      <c r="H322" s="35"/>
      <c r="I322" s="36"/>
      <c r="J322" s="36"/>
      <c r="K322" s="36"/>
      <c r="L322" s="182"/>
      <c r="M322" s="183"/>
      <c r="N322" s="576"/>
    </row>
    <row r="323" spans="1:14" ht="12.75">
      <c r="A323" s="529"/>
      <c r="B323" s="519"/>
      <c r="C323" s="516"/>
      <c r="D323" s="511"/>
      <c r="E323" s="478"/>
      <c r="F323" s="584"/>
      <c r="G323" s="34" t="s">
        <v>97</v>
      </c>
      <c r="H323" s="35"/>
      <c r="I323" s="36"/>
      <c r="J323" s="36"/>
      <c r="K323" s="36"/>
      <c r="L323" s="182"/>
      <c r="M323" s="183"/>
      <c r="N323" s="576"/>
    </row>
    <row r="324" spans="1:14" ht="12.75">
      <c r="A324" s="529"/>
      <c r="B324" s="519"/>
      <c r="C324" s="516"/>
      <c r="D324" s="511"/>
      <c r="E324" s="478"/>
      <c r="F324" s="39" t="s">
        <v>98</v>
      </c>
      <c r="G324" s="34" t="s">
        <v>16</v>
      </c>
      <c r="H324" s="40">
        <f>H318+H320+H322</f>
        <v>0</v>
      </c>
      <c r="I324" s="41">
        <f>I318+I320+I322</f>
        <v>0</v>
      </c>
      <c r="J324" s="41">
        <f>J318+J320+J322</f>
        <v>0</v>
      </c>
      <c r="K324" s="41">
        <f>K318+K320+K322</f>
        <v>0</v>
      </c>
      <c r="L324" s="184">
        <f>L318+L320+L322</f>
        <v>0</v>
      </c>
      <c r="M324" s="183"/>
      <c r="N324" s="576"/>
    </row>
    <row r="325" spans="1:15" ht="13.5" thickBot="1">
      <c r="A325" s="530"/>
      <c r="B325" s="520"/>
      <c r="C325" s="517"/>
      <c r="D325" s="512"/>
      <c r="E325" s="479"/>
      <c r="F325" s="45">
        <v>360619</v>
      </c>
      <c r="G325" s="46" t="s">
        <v>60</v>
      </c>
      <c r="H325" s="47">
        <f>H319+H321+H323</f>
        <v>102216</v>
      </c>
      <c r="I325" s="48">
        <f>I319+I321+I323</f>
        <v>258403</v>
      </c>
      <c r="J325" s="48">
        <f>J319+J321+J323</f>
        <v>120741</v>
      </c>
      <c r="K325" s="48">
        <f>K319+K321+K323</f>
        <v>120741</v>
      </c>
      <c r="L325" s="189">
        <f>H325+J325</f>
        <v>222957</v>
      </c>
      <c r="M325" s="186">
        <f>L325/F322</f>
        <v>0.6182619329541704</v>
      </c>
      <c r="N325" s="577"/>
      <c r="O325" s="14"/>
    </row>
    <row r="326" spans="1:14" ht="12.75" customHeight="1" hidden="1">
      <c r="A326" s="587">
        <v>36</v>
      </c>
      <c r="B326" s="551" t="s">
        <v>225</v>
      </c>
      <c r="C326" s="521">
        <v>92601</v>
      </c>
      <c r="D326" s="548" t="s">
        <v>184</v>
      </c>
      <c r="E326" s="554">
        <v>2014</v>
      </c>
      <c r="F326" s="192" t="s">
        <v>90</v>
      </c>
      <c r="G326" s="67" t="s">
        <v>139</v>
      </c>
      <c r="H326" s="69"/>
      <c r="I326" s="69"/>
      <c r="J326" s="69"/>
      <c r="K326" s="69"/>
      <c r="L326" s="70"/>
      <c r="M326" s="570">
        <f>SUM(I332:L333)</f>
        <v>0</v>
      </c>
      <c r="N326" s="578"/>
    </row>
    <row r="327" spans="1:14" ht="12.75" customHeight="1" hidden="1">
      <c r="A327" s="588"/>
      <c r="B327" s="552"/>
      <c r="C327" s="522"/>
      <c r="D327" s="549"/>
      <c r="E327" s="475"/>
      <c r="F327" s="585">
        <v>0</v>
      </c>
      <c r="G327" s="73" t="s">
        <v>140</v>
      </c>
      <c r="H327" s="75"/>
      <c r="I327" s="75"/>
      <c r="J327" s="75"/>
      <c r="K327" s="75"/>
      <c r="L327" s="76"/>
      <c r="M327" s="570"/>
      <c r="N327" s="570"/>
    </row>
    <row r="328" spans="1:14" ht="12.75" customHeight="1" hidden="1">
      <c r="A328" s="588"/>
      <c r="B328" s="552"/>
      <c r="C328" s="522"/>
      <c r="D328" s="549"/>
      <c r="E328" s="475"/>
      <c r="F328" s="586"/>
      <c r="G328" s="73" t="s">
        <v>93</v>
      </c>
      <c r="H328" s="74"/>
      <c r="I328" s="75"/>
      <c r="J328" s="75"/>
      <c r="K328" s="75"/>
      <c r="L328" s="76"/>
      <c r="M328" s="570"/>
      <c r="N328" s="570"/>
    </row>
    <row r="329" spans="1:14" ht="12.75" customHeight="1" hidden="1">
      <c r="A329" s="588"/>
      <c r="B329" s="552"/>
      <c r="C329" s="522"/>
      <c r="D329" s="549"/>
      <c r="E329" s="555"/>
      <c r="F329" s="199" t="s">
        <v>94</v>
      </c>
      <c r="G329" s="73" t="s">
        <v>95</v>
      </c>
      <c r="H329" s="74"/>
      <c r="I329" s="75"/>
      <c r="J329" s="75"/>
      <c r="K329" s="75"/>
      <c r="L329" s="76"/>
      <c r="M329" s="570"/>
      <c r="N329" s="570"/>
    </row>
    <row r="330" spans="1:14" ht="12.75" customHeight="1" hidden="1">
      <c r="A330" s="588"/>
      <c r="B330" s="552"/>
      <c r="C330" s="522"/>
      <c r="D330" s="549"/>
      <c r="E330" s="474">
        <v>2018</v>
      </c>
      <c r="F330" s="585">
        <v>0</v>
      </c>
      <c r="G330" s="73" t="s">
        <v>96</v>
      </c>
      <c r="H330" s="74"/>
      <c r="I330" s="75"/>
      <c r="J330" s="75"/>
      <c r="K330" s="75"/>
      <c r="L330" s="76"/>
      <c r="M330" s="570"/>
      <c r="N330" s="570"/>
    </row>
    <row r="331" spans="1:14" ht="12.75" customHeight="1" hidden="1">
      <c r="A331" s="588"/>
      <c r="B331" s="552"/>
      <c r="C331" s="522"/>
      <c r="D331" s="549"/>
      <c r="E331" s="475"/>
      <c r="F331" s="586"/>
      <c r="G331" s="73" t="s">
        <v>97</v>
      </c>
      <c r="H331" s="74"/>
      <c r="I331" s="75"/>
      <c r="J331" s="75"/>
      <c r="K331" s="75"/>
      <c r="L331" s="76"/>
      <c r="M331" s="570"/>
      <c r="N331" s="570"/>
    </row>
    <row r="332" spans="1:14" ht="12.75" customHeight="1" hidden="1">
      <c r="A332" s="588"/>
      <c r="B332" s="552"/>
      <c r="C332" s="522"/>
      <c r="D332" s="549"/>
      <c r="E332" s="475"/>
      <c r="F332" s="199" t="s">
        <v>98</v>
      </c>
      <c r="G332" s="73" t="s">
        <v>16</v>
      </c>
      <c r="H332" s="80">
        <f aca="true" t="shared" si="16" ref="H332:L333">H326+H328+H330</f>
        <v>0</v>
      </c>
      <c r="I332" s="81">
        <f t="shared" si="16"/>
        <v>0</v>
      </c>
      <c r="J332" s="81">
        <f t="shared" si="16"/>
        <v>0</v>
      </c>
      <c r="K332" s="81">
        <f t="shared" si="16"/>
        <v>0</v>
      </c>
      <c r="L332" s="82">
        <f t="shared" si="16"/>
        <v>0</v>
      </c>
      <c r="M332" s="570"/>
      <c r="N332" s="570"/>
    </row>
    <row r="333" spans="1:14" ht="13.5" customHeight="1" hidden="1" thickBot="1">
      <c r="A333" s="589"/>
      <c r="B333" s="553"/>
      <c r="C333" s="523"/>
      <c r="D333" s="550"/>
      <c r="E333" s="476"/>
      <c r="F333" s="201">
        <v>0</v>
      </c>
      <c r="G333" s="85" t="s">
        <v>60</v>
      </c>
      <c r="H333" s="86">
        <f t="shared" si="16"/>
        <v>0</v>
      </c>
      <c r="I333" s="87">
        <f t="shared" si="16"/>
        <v>0</v>
      </c>
      <c r="J333" s="87">
        <f t="shared" si="16"/>
        <v>0</v>
      </c>
      <c r="K333" s="87">
        <f t="shared" si="16"/>
        <v>0</v>
      </c>
      <c r="L333" s="88">
        <f t="shared" si="16"/>
        <v>0</v>
      </c>
      <c r="M333" s="571"/>
      <c r="N333" s="571"/>
    </row>
    <row r="334" spans="1:14" ht="12.75">
      <c r="A334" s="220"/>
      <c r="B334" s="221"/>
      <c r="C334" s="222"/>
      <c r="D334" s="223"/>
      <c r="E334" s="224"/>
      <c r="F334" s="172"/>
      <c r="G334" s="173"/>
      <c r="H334" s="174"/>
      <c r="I334" s="174"/>
      <c r="J334" s="174"/>
      <c r="K334" s="174"/>
      <c r="L334" s="174"/>
      <c r="M334" s="225"/>
      <c r="N334" s="225"/>
    </row>
    <row r="335" spans="1:14" ht="138" customHeight="1">
      <c r="A335" s="226"/>
      <c r="B335" s="227"/>
      <c r="C335" s="228"/>
      <c r="D335" s="229"/>
      <c r="E335" s="230"/>
      <c r="F335" s="172"/>
      <c r="G335" s="173"/>
      <c r="H335" s="207"/>
      <c r="I335" s="231"/>
      <c r="J335" s="231"/>
      <c r="K335" s="231"/>
      <c r="L335" s="231"/>
      <c r="M335" s="232"/>
      <c r="N335" s="232"/>
    </row>
    <row r="336" spans="1:14" ht="12.75">
      <c r="A336" s="590"/>
      <c r="B336" s="591"/>
      <c r="C336" s="592"/>
      <c r="D336" s="593"/>
      <c r="E336" s="230"/>
      <c r="F336" s="172"/>
      <c r="G336" s="173"/>
      <c r="H336" s="174"/>
      <c r="I336" s="174"/>
      <c r="J336" s="174"/>
      <c r="K336" s="174"/>
      <c r="L336" s="174"/>
      <c r="M336" s="572"/>
      <c r="N336" s="572"/>
    </row>
    <row r="337" spans="1:14" ht="12.75">
      <c r="A337" s="590"/>
      <c r="B337" s="591"/>
      <c r="C337" s="592"/>
      <c r="D337" s="593"/>
      <c r="E337" s="594"/>
      <c r="F337" s="595"/>
      <c r="G337" s="173"/>
      <c r="H337" s="174"/>
      <c r="I337" s="174"/>
      <c r="J337" s="174"/>
      <c r="K337" s="174"/>
      <c r="L337" s="174"/>
      <c r="M337" s="572"/>
      <c r="N337" s="572"/>
    </row>
    <row r="338" spans="1:14" ht="12.75">
      <c r="A338" s="590"/>
      <c r="B338" s="591"/>
      <c r="C338" s="592"/>
      <c r="D338" s="593"/>
      <c r="E338" s="594"/>
      <c r="F338" s="596"/>
      <c r="G338" s="173"/>
      <c r="H338" s="174"/>
      <c r="I338" s="174"/>
      <c r="J338" s="174"/>
      <c r="K338" s="174"/>
      <c r="L338" s="174"/>
      <c r="M338" s="572"/>
      <c r="N338" s="572"/>
    </row>
    <row r="339" spans="1:14" ht="12.75">
      <c r="A339" s="590"/>
      <c r="B339" s="591"/>
      <c r="C339" s="592"/>
      <c r="D339" s="593"/>
      <c r="E339" s="594"/>
      <c r="F339" s="172"/>
      <c r="G339" s="173"/>
      <c r="H339" s="207"/>
      <c r="I339" s="207"/>
      <c r="J339" s="207"/>
      <c r="K339" s="207"/>
      <c r="L339" s="207"/>
      <c r="M339" s="572"/>
      <c r="N339" s="572"/>
    </row>
    <row r="340" spans="1:14" ht="12.75">
      <c r="A340" s="590"/>
      <c r="B340" s="591"/>
      <c r="C340" s="592"/>
      <c r="D340" s="593"/>
      <c r="E340" s="594"/>
      <c r="F340" s="172"/>
      <c r="G340" s="173"/>
      <c r="H340" s="207"/>
      <c r="I340" s="207"/>
      <c r="J340" s="207"/>
      <c r="K340" s="207"/>
      <c r="L340" s="207"/>
      <c r="M340" s="572"/>
      <c r="N340" s="572"/>
    </row>
    <row r="341" spans="1:14" ht="12.75">
      <c r="A341" s="590"/>
      <c r="B341" s="591"/>
      <c r="C341" s="592"/>
      <c r="D341" s="593"/>
      <c r="E341" s="594"/>
      <c r="F341" s="172"/>
      <c r="G341" s="173"/>
      <c r="H341" s="174"/>
      <c r="I341" s="174"/>
      <c r="J341" s="174"/>
      <c r="K341" s="174"/>
      <c r="L341" s="174"/>
      <c r="M341" s="572"/>
      <c r="N341" s="572"/>
    </row>
    <row r="342" spans="1:14" ht="12.75">
      <c r="A342" s="590"/>
      <c r="B342" s="591"/>
      <c r="C342" s="592"/>
      <c r="D342" s="593"/>
      <c r="E342" s="594"/>
      <c r="F342" s="595"/>
      <c r="G342" s="173"/>
      <c r="H342" s="174"/>
      <c r="I342" s="174"/>
      <c r="J342" s="174"/>
      <c r="K342" s="174"/>
      <c r="L342" s="174"/>
      <c r="M342" s="572"/>
      <c r="N342" s="572"/>
    </row>
    <row r="343" spans="1:14" ht="12.75">
      <c r="A343" s="590"/>
      <c r="B343" s="591"/>
      <c r="C343" s="592"/>
      <c r="D343" s="593"/>
      <c r="E343" s="594"/>
      <c r="F343" s="596"/>
      <c r="G343" s="173"/>
      <c r="H343" s="174"/>
      <c r="I343" s="174"/>
      <c r="J343" s="174"/>
      <c r="K343" s="174"/>
      <c r="L343" s="174"/>
      <c r="M343" s="572"/>
      <c r="N343" s="572"/>
    </row>
    <row r="344" spans="1:14" ht="12.75">
      <c r="A344" s="590"/>
      <c r="B344" s="591"/>
      <c r="C344" s="592"/>
      <c r="D344" s="593"/>
      <c r="E344" s="594"/>
      <c r="F344" s="172"/>
      <c r="G344" s="173"/>
      <c r="H344" s="174"/>
      <c r="I344" s="174"/>
      <c r="J344" s="174"/>
      <c r="K344" s="174"/>
      <c r="L344" s="174"/>
      <c r="M344" s="572"/>
      <c r="N344" s="572"/>
    </row>
    <row r="345" spans="1:14" ht="12.75">
      <c r="A345" s="590"/>
      <c r="B345" s="591"/>
      <c r="C345" s="592"/>
      <c r="D345" s="593"/>
      <c r="E345" s="594"/>
      <c r="F345" s="595"/>
      <c r="G345" s="173"/>
      <c r="H345" s="174"/>
      <c r="I345" s="174"/>
      <c r="J345" s="174"/>
      <c r="K345" s="174"/>
      <c r="L345" s="174"/>
      <c r="M345" s="572"/>
      <c r="N345" s="572"/>
    </row>
    <row r="346" spans="1:14" ht="12.75">
      <c r="A346" s="590"/>
      <c r="B346" s="591"/>
      <c r="C346" s="592"/>
      <c r="D346" s="593"/>
      <c r="E346" s="594"/>
      <c r="F346" s="596"/>
      <c r="G346" s="173"/>
      <c r="H346" s="174"/>
      <c r="I346" s="174"/>
      <c r="J346" s="174"/>
      <c r="K346" s="174"/>
      <c r="L346" s="174"/>
      <c r="M346" s="572"/>
      <c r="N346" s="572"/>
    </row>
    <row r="347" spans="1:14" ht="12.75">
      <c r="A347" s="590"/>
      <c r="B347" s="591"/>
      <c r="C347" s="592"/>
      <c r="D347" s="593"/>
      <c r="E347" s="594"/>
      <c r="F347" s="172"/>
      <c r="G347" s="173"/>
      <c r="H347" s="207"/>
      <c r="I347" s="207"/>
      <c r="J347" s="207"/>
      <c r="K347" s="207"/>
      <c r="L347" s="207"/>
      <c r="M347" s="572"/>
      <c r="N347" s="572"/>
    </row>
    <row r="348" spans="1:14" ht="12.75">
      <c r="A348" s="590"/>
      <c r="B348" s="591"/>
      <c r="C348" s="592"/>
      <c r="D348" s="593"/>
      <c r="E348" s="594"/>
      <c r="F348" s="172"/>
      <c r="G348" s="173"/>
      <c r="H348" s="207"/>
      <c r="I348" s="207"/>
      <c r="J348" s="207"/>
      <c r="K348" s="207"/>
      <c r="L348" s="207"/>
      <c r="M348" s="572"/>
      <c r="N348" s="572"/>
    </row>
    <row r="349" spans="1:14" ht="12.75">
      <c r="A349" s="590"/>
      <c r="B349" s="591"/>
      <c r="C349" s="592"/>
      <c r="D349" s="593"/>
      <c r="E349" s="594"/>
      <c r="F349" s="172"/>
      <c r="G349" s="173"/>
      <c r="H349" s="174"/>
      <c r="I349" s="174"/>
      <c r="J349" s="174"/>
      <c r="K349" s="174"/>
      <c r="L349" s="174"/>
      <c r="M349" s="572"/>
      <c r="N349" s="572"/>
    </row>
    <row r="350" spans="1:14" ht="12.75">
      <c r="A350" s="590"/>
      <c r="B350" s="591"/>
      <c r="C350" s="592"/>
      <c r="D350" s="593"/>
      <c r="E350" s="594"/>
      <c r="F350" s="595"/>
      <c r="G350" s="173"/>
      <c r="H350" s="174"/>
      <c r="I350" s="174"/>
      <c r="J350" s="174"/>
      <c r="K350" s="174"/>
      <c r="L350" s="174"/>
      <c r="M350" s="572"/>
      <c r="N350" s="572"/>
    </row>
    <row r="351" spans="1:14" ht="12.75">
      <c r="A351" s="590"/>
      <c r="B351" s="591"/>
      <c r="C351" s="592"/>
      <c r="D351" s="593"/>
      <c r="E351" s="594"/>
      <c r="F351" s="596"/>
      <c r="G351" s="173"/>
      <c r="H351" s="174"/>
      <c r="I351" s="174"/>
      <c r="J351" s="174"/>
      <c r="K351" s="174"/>
      <c r="L351" s="174"/>
      <c r="M351" s="572"/>
      <c r="N351" s="572"/>
    </row>
    <row r="352" spans="1:14" ht="12.75">
      <c r="A352" s="590"/>
      <c r="B352" s="591"/>
      <c r="C352" s="592"/>
      <c r="D352" s="593"/>
      <c r="E352" s="594"/>
      <c r="F352" s="172"/>
      <c r="G352" s="173"/>
      <c r="H352" s="174"/>
      <c r="I352" s="174"/>
      <c r="J352" s="174"/>
      <c r="K352" s="174"/>
      <c r="L352" s="174"/>
      <c r="M352" s="572"/>
      <c r="N352" s="572"/>
    </row>
    <row r="353" spans="1:14" ht="12.75">
      <c r="A353" s="590"/>
      <c r="B353" s="591"/>
      <c r="C353" s="592"/>
      <c r="D353" s="593"/>
      <c r="E353" s="594"/>
      <c r="F353" s="595"/>
      <c r="G353" s="173"/>
      <c r="H353" s="174"/>
      <c r="I353" s="174"/>
      <c r="J353" s="174"/>
      <c r="K353" s="174"/>
      <c r="L353" s="174"/>
      <c r="M353" s="572"/>
      <c r="N353" s="572"/>
    </row>
    <row r="354" spans="1:14" ht="12.75">
      <c r="A354" s="590"/>
      <c r="B354" s="591"/>
      <c r="C354" s="592"/>
      <c r="D354" s="593"/>
      <c r="E354" s="594"/>
      <c r="F354" s="596"/>
      <c r="G354" s="173"/>
      <c r="H354" s="174"/>
      <c r="I354" s="174"/>
      <c r="J354" s="174"/>
      <c r="K354" s="174"/>
      <c r="L354" s="174"/>
      <c r="M354" s="572"/>
      <c r="N354" s="572"/>
    </row>
    <row r="355" spans="1:14" ht="12.75">
      <c r="A355" s="590"/>
      <c r="B355" s="591"/>
      <c r="C355" s="592"/>
      <c r="D355" s="593"/>
      <c r="E355" s="594"/>
      <c r="F355" s="172"/>
      <c r="G355" s="173"/>
      <c r="H355" s="207"/>
      <c r="I355" s="207"/>
      <c r="J355" s="207"/>
      <c r="K355" s="207"/>
      <c r="L355" s="207"/>
      <c r="M355" s="572"/>
      <c r="N355" s="572"/>
    </row>
    <row r="356" spans="1:14" ht="12.75">
      <c r="A356" s="590"/>
      <c r="B356" s="591"/>
      <c r="C356" s="592"/>
      <c r="D356" s="593"/>
      <c r="E356" s="594"/>
      <c r="F356" s="172"/>
      <c r="G356" s="173"/>
      <c r="H356" s="207"/>
      <c r="I356" s="207"/>
      <c r="J356" s="207"/>
      <c r="K356" s="207"/>
      <c r="L356" s="207"/>
      <c r="M356" s="572"/>
      <c r="N356" s="572"/>
    </row>
    <row r="357" spans="1:14" ht="12.75">
      <c r="A357" s="590"/>
      <c r="B357" s="591"/>
      <c r="C357" s="592"/>
      <c r="D357" s="593"/>
      <c r="E357" s="594"/>
      <c r="F357" s="172"/>
      <c r="G357" s="173"/>
      <c r="H357" s="174"/>
      <c r="I357" s="174"/>
      <c r="J357" s="174"/>
      <c r="K357" s="174"/>
      <c r="L357" s="174"/>
      <c r="M357" s="572"/>
      <c r="N357" s="572"/>
    </row>
    <row r="358" spans="1:14" ht="12.75">
      <c r="A358" s="590"/>
      <c r="B358" s="591"/>
      <c r="C358" s="592"/>
      <c r="D358" s="593"/>
      <c r="E358" s="594"/>
      <c r="F358" s="595"/>
      <c r="G358" s="173"/>
      <c r="H358" s="174"/>
      <c r="I358" s="174"/>
      <c r="J358" s="174"/>
      <c r="K358" s="174"/>
      <c r="L358" s="174"/>
      <c r="M358" s="572"/>
      <c r="N358" s="572"/>
    </row>
    <row r="359" spans="1:14" ht="12.75">
      <c r="A359" s="590"/>
      <c r="B359" s="591"/>
      <c r="C359" s="592"/>
      <c r="D359" s="593"/>
      <c r="E359" s="594"/>
      <c r="F359" s="596"/>
      <c r="G359" s="173"/>
      <c r="H359" s="174"/>
      <c r="I359" s="174"/>
      <c r="J359" s="174"/>
      <c r="K359" s="174"/>
      <c r="L359" s="174"/>
      <c r="M359" s="572"/>
      <c r="N359" s="572"/>
    </row>
    <row r="360" spans="1:14" ht="12.75">
      <c r="A360" s="590"/>
      <c r="B360" s="591"/>
      <c r="C360" s="592"/>
      <c r="D360" s="593"/>
      <c r="E360" s="594"/>
      <c r="F360" s="172"/>
      <c r="G360" s="173"/>
      <c r="H360" s="174"/>
      <c r="I360" s="174"/>
      <c r="J360" s="174"/>
      <c r="K360" s="174"/>
      <c r="L360" s="174"/>
      <c r="M360" s="572"/>
      <c r="N360" s="572"/>
    </row>
    <row r="361" spans="1:14" ht="12.75">
      <c r="A361" s="590"/>
      <c r="B361" s="591"/>
      <c r="C361" s="592"/>
      <c r="D361" s="593"/>
      <c r="E361" s="594"/>
      <c r="F361" s="595"/>
      <c r="G361" s="173"/>
      <c r="H361" s="174"/>
      <c r="I361" s="174"/>
      <c r="J361" s="174"/>
      <c r="K361" s="174"/>
      <c r="L361" s="174"/>
      <c r="M361" s="572"/>
      <c r="N361" s="572"/>
    </row>
    <row r="362" spans="1:14" ht="12.75">
      <c r="A362" s="590"/>
      <c r="B362" s="591"/>
      <c r="C362" s="592"/>
      <c r="D362" s="593"/>
      <c r="E362" s="594"/>
      <c r="F362" s="596"/>
      <c r="G362" s="173"/>
      <c r="H362" s="174"/>
      <c r="I362" s="174"/>
      <c r="J362" s="174"/>
      <c r="K362" s="174"/>
      <c r="L362" s="174"/>
      <c r="M362" s="572"/>
      <c r="N362" s="572"/>
    </row>
    <row r="363" spans="1:14" ht="12.75">
      <c r="A363" s="590"/>
      <c r="B363" s="591"/>
      <c r="C363" s="592"/>
      <c r="D363" s="593"/>
      <c r="E363" s="594"/>
      <c r="F363" s="172"/>
      <c r="G363" s="173"/>
      <c r="H363" s="207"/>
      <c r="I363" s="207"/>
      <c r="J363" s="207"/>
      <c r="K363" s="207"/>
      <c r="L363" s="207"/>
      <c r="M363" s="572"/>
      <c r="N363" s="572"/>
    </row>
    <row r="364" spans="1:14" ht="12.75">
      <c r="A364" s="590"/>
      <c r="B364" s="591"/>
      <c r="C364" s="592"/>
      <c r="D364" s="593"/>
      <c r="E364" s="594"/>
      <c r="F364" s="172"/>
      <c r="G364" s="173"/>
      <c r="H364" s="207"/>
      <c r="I364" s="207"/>
      <c r="J364" s="207"/>
      <c r="K364" s="207"/>
      <c r="L364" s="207"/>
      <c r="M364" s="572"/>
      <c r="N364" s="572"/>
    </row>
    <row r="365" spans="1:14" ht="12.75">
      <c r="A365" s="590"/>
      <c r="B365" s="591"/>
      <c r="C365" s="592"/>
      <c r="D365" s="593"/>
      <c r="E365" s="594"/>
      <c r="F365" s="172"/>
      <c r="G365" s="173"/>
      <c r="H365" s="174"/>
      <c r="I365" s="174"/>
      <c r="J365" s="174"/>
      <c r="K365" s="174"/>
      <c r="L365" s="174"/>
      <c r="M365" s="572"/>
      <c r="N365" s="572"/>
    </row>
    <row r="366" spans="1:14" ht="12.75">
      <c r="A366" s="590"/>
      <c r="B366" s="591"/>
      <c r="C366" s="592"/>
      <c r="D366" s="593"/>
      <c r="E366" s="594"/>
      <c r="F366" s="595"/>
      <c r="G366" s="173"/>
      <c r="H366" s="174"/>
      <c r="I366" s="174"/>
      <c r="J366" s="174"/>
      <c r="K366" s="174"/>
      <c r="L366" s="174"/>
      <c r="M366" s="572"/>
      <c r="N366" s="572"/>
    </row>
    <row r="367" spans="1:14" ht="12.75">
      <c r="A367" s="590"/>
      <c r="B367" s="591"/>
      <c r="C367" s="592"/>
      <c r="D367" s="593"/>
      <c r="E367" s="594"/>
      <c r="F367" s="596"/>
      <c r="G367" s="173"/>
      <c r="H367" s="174"/>
      <c r="I367" s="174"/>
      <c r="J367" s="174"/>
      <c r="K367" s="174"/>
      <c r="L367" s="174"/>
      <c r="M367" s="572"/>
      <c r="N367" s="572"/>
    </row>
    <row r="368" spans="1:14" ht="12.75">
      <c r="A368" s="590"/>
      <c r="B368" s="591"/>
      <c r="C368" s="592"/>
      <c r="D368" s="593"/>
      <c r="E368" s="594"/>
      <c r="F368" s="172"/>
      <c r="G368" s="173"/>
      <c r="H368" s="174"/>
      <c r="I368" s="174"/>
      <c r="J368" s="174"/>
      <c r="K368" s="174"/>
      <c r="L368" s="174"/>
      <c r="M368" s="572"/>
      <c r="N368" s="572"/>
    </row>
    <row r="369" spans="1:14" ht="12.75">
      <c r="A369" s="590"/>
      <c r="B369" s="591"/>
      <c r="C369" s="592"/>
      <c r="D369" s="593"/>
      <c r="E369" s="594"/>
      <c r="F369" s="595"/>
      <c r="G369" s="173"/>
      <c r="H369" s="174"/>
      <c r="I369" s="174"/>
      <c r="J369" s="174"/>
      <c r="K369" s="174"/>
      <c r="L369" s="174"/>
      <c r="M369" s="572"/>
      <c r="N369" s="572"/>
    </row>
    <row r="370" spans="1:14" ht="12.75">
      <c r="A370" s="590"/>
      <c r="B370" s="591"/>
      <c r="C370" s="592"/>
      <c r="D370" s="593"/>
      <c r="E370" s="594"/>
      <c r="F370" s="596"/>
      <c r="G370" s="173"/>
      <c r="H370" s="174"/>
      <c r="I370" s="174"/>
      <c r="J370" s="174"/>
      <c r="K370" s="174"/>
      <c r="L370" s="174"/>
      <c r="M370" s="572"/>
      <c r="N370" s="572"/>
    </row>
    <row r="371" spans="1:14" ht="12.75">
      <c r="A371" s="590"/>
      <c r="B371" s="591"/>
      <c r="C371" s="592"/>
      <c r="D371" s="593"/>
      <c r="E371" s="594"/>
      <c r="F371" s="172"/>
      <c r="G371" s="173"/>
      <c r="H371" s="207"/>
      <c r="I371" s="207"/>
      <c r="J371" s="207"/>
      <c r="K371" s="207"/>
      <c r="L371" s="207"/>
      <c r="M371" s="572"/>
      <c r="N371" s="572"/>
    </row>
    <row r="372" spans="1:14" ht="12.75">
      <c r="A372" s="590"/>
      <c r="B372" s="591"/>
      <c r="C372" s="592"/>
      <c r="D372" s="593"/>
      <c r="E372" s="594"/>
      <c r="F372" s="172"/>
      <c r="G372" s="173"/>
      <c r="H372" s="207"/>
      <c r="I372" s="207"/>
      <c r="J372" s="207"/>
      <c r="K372" s="207"/>
      <c r="L372" s="207"/>
      <c r="M372" s="572"/>
      <c r="N372" s="572"/>
    </row>
  </sheetData>
  <sheetProtection/>
  <mergeCells count="433">
    <mergeCell ref="A46:A53"/>
    <mergeCell ref="E278:E281"/>
    <mergeCell ref="F279:F280"/>
    <mergeCell ref="E282:E285"/>
    <mergeCell ref="F282:F283"/>
    <mergeCell ref="A278:A285"/>
    <mergeCell ref="B278:B285"/>
    <mergeCell ref="C278:C285"/>
    <mergeCell ref="D278:D285"/>
    <mergeCell ref="B46:B53"/>
    <mergeCell ref="A222:A229"/>
    <mergeCell ref="B222:B229"/>
    <mergeCell ref="C222:C229"/>
    <mergeCell ref="D222:D229"/>
    <mergeCell ref="E294:E297"/>
    <mergeCell ref="F295:F296"/>
    <mergeCell ref="E298:E301"/>
    <mergeCell ref="F298:F299"/>
    <mergeCell ref="E365:E368"/>
    <mergeCell ref="F366:F367"/>
    <mergeCell ref="E369:E372"/>
    <mergeCell ref="F369:F370"/>
    <mergeCell ref="A365:A372"/>
    <mergeCell ref="B365:B372"/>
    <mergeCell ref="C365:C372"/>
    <mergeCell ref="D365:D372"/>
    <mergeCell ref="E357:E360"/>
    <mergeCell ref="F358:F359"/>
    <mergeCell ref="E361:E364"/>
    <mergeCell ref="F361:F362"/>
    <mergeCell ref="A357:A364"/>
    <mergeCell ref="B357:B364"/>
    <mergeCell ref="C357:C364"/>
    <mergeCell ref="D357:D364"/>
    <mergeCell ref="F345:F346"/>
    <mergeCell ref="A349:A356"/>
    <mergeCell ref="B349:B356"/>
    <mergeCell ref="C349:C356"/>
    <mergeCell ref="D349:D356"/>
    <mergeCell ref="E349:E352"/>
    <mergeCell ref="F350:F351"/>
    <mergeCell ref="E353:E356"/>
    <mergeCell ref="F353:F354"/>
    <mergeCell ref="D336:D340"/>
    <mergeCell ref="E337:E340"/>
    <mergeCell ref="F337:F338"/>
    <mergeCell ref="A341:A348"/>
    <mergeCell ref="B341:B348"/>
    <mergeCell ref="C341:C348"/>
    <mergeCell ref="D341:D348"/>
    <mergeCell ref="E341:E344"/>
    <mergeCell ref="F342:F343"/>
    <mergeCell ref="E345:E348"/>
    <mergeCell ref="A294:A301"/>
    <mergeCell ref="A336:A340"/>
    <mergeCell ref="B336:B340"/>
    <mergeCell ref="C336:C340"/>
    <mergeCell ref="A310:A317"/>
    <mergeCell ref="B310:B317"/>
    <mergeCell ref="C310:C317"/>
    <mergeCell ref="A302:A309"/>
    <mergeCell ref="B302:B309"/>
    <mergeCell ref="F266:F267"/>
    <mergeCell ref="A254:A261"/>
    <mergeCell ref="A326:A333"/>
    <mergeCell ref="E286:E289"/>
    <mergeCell ref="F287:F288"/>
    <mergeCell ref="E290:E293"/>
    <mergeCell ref="F290:F291"/>
    <mergeCell ref="A286:A293"/>
    <mergeCell ref="B286:B293"/>
    <mergeCell ref="C286:C293"/>
    <mergeCell ref="A262:A269"/>
    <mergeCell ref="B262:B269"/>
    <mergeCell ref="C262:C269"/>
    <mergeCell ref="D262:D269"/>
    <mergeCell ref="B254:B261"/>
    <mergeCell ref="C254:C261"/>
    <mergeCell ref="D254:D261"/>
    <mergeCell ref="F242:F243"/>
    <mergeCell ref="F247:F248"/>
    <mergeCell ref="E250:E253"/>
    <mergeCell ref="F250:F251"/>
    <mergeCell ref="E254:E257"/>
    <mergeCell ref="F255:F256"/>
    <mergeCell ref="E258:E261"/>
    <mergeCell ref="A238:A245"/>
    <mergeCell ref="B238:B245"/>
    <mergeCell ref="C238:C245"/>
    <mergeCell ref="D238:D245"/>
    <mergeCell ref="F178:F179"/>
    <mergeCell ref="D230:D237"/>
    <mergeCell ref="A206:A213"/>
    <mergeCell ref="B206:B213"/>
    <mergeCell ref="C206:C213"/>
    <mergeCell ref="A214:A221"/>
    <mergeCell ref="B214:B221"/>
    <mergeCell ref="C214:C221"/>
    <mergeCell ref="D214:D221"/>
    <mergeCell ref="A230:A237"/>
    <mergeCell ref="A174:A181"/>
    <mergeCell ref="B174:B181"/>
    <mergeCell ref="C174:C181"/>
    <mergeCell ref="D174:D181"/>
    <mergeCell ref="E150:E153"/>
    <mergeCell ref="C102:C109"/>
    <mergeCell ref="A70:A77"/>
    <mergeCell ref="B70:B77"/>
    <mergeCell ref="C70:C77"/>
    <mergeCell ref="D70:D77"/>
    <mergeCell ref="E90:E93"/>
    <mergeCell ref="E82:E85"/>
    <mergeCell ref="A102:A109"/>
    <mergeCell ref="E114:E117"/>
    <mergeCell ref="A38:A45"/>
    <mergeCell ref="B38:B45"/>
    <mergeCell ref="A14:A21"/>
    <mergeCell ref="F63:F64"/>
    <mergeCell ref="C46:C53"/>
    <mergeCell ref="D46:D53"/>
    <mergeCell ref="C62:C69"/>
    <mergeCell ref="D62:D69"/>
    <mergeCell ref="C54:C61"/>
    <mergeCell ref="D54:D61"/>
    <mergeCell ref="D294:D301"/>
    <mergeCell ref="C38:C45"/>
    <mergeCell ref="D38:D45"/>
    <mergeCell ref="E38:E41"/>
    <mergeCell ref="C158:C165"/>
    <mergeCell ref="D158:D165"/>
    <mergeCell ref="E158:E161"/>
    <mergeCell ref="E262:E265"/>
    <mergeCell ref="E266:E269"/>
    <mergeCell ref="D286:D293"/>
    <mergeCell ref="C246:C253"/>
    <mergeCell ref="D326:D333"/>
    <mergeCell ref="B150:B157"/>
    <mergeCell ref="C150:C157"/>
    <mergeCell ref="C190:C197"/>
    <mergeCell ref="D190:D197"/>
    <mergeCell ref="D150:D157"/>
    <mergeCell ref="D206:D213"/>
    <mergeCell ref="B294:B301"/>
    <mergeCell ref="C294:C301"/>
    <mergeCell ref="F183:F184"/>
    <mergeCell ref="E186:E189"/>
    <mergeCell ref="F175:F176"/>
    <mergeCell ref="B326:B333"/>
    <mergeCell ref="C326:C333"/>
    <mergeCell ref="C302:C309"/>
    <mergeCell ref="C198:C205"/>
    <mergeCell ref="B230:B237"/>
    <mergeCell ref="C230:C237"/>
    <mergeCell ref="B246:B253"/>
    <mergeCell ref="E326:E329"/>
    <mergeCell ref="F327:F328"/>
    <mergeCell ref="E330:E333"/>
    <mergeCell ref="F330:F331"/>
    <mergeCell ref="F271:F272"/>
    <mergeCell ref="E222:E225"/>
    <mergeCell ref="F223:F224"/>
    <mergeCell ref="E226:E229"/>
    <mergeCell ref="F226:F227"/>
    <mergeCell ref="F231:F232"/>
    <mergeCell ref="E230:E233"/>
    <mergeCell ref="E238:E241"/>
    <mergeCell ref="F258:F259"/>
    <mergeCell ref="F263:F264"/>
    <mergeCell ref="F66:F67"/>
    <mergeCell ref="E74:E77"/>
    <mergeCell ref="F74:F75"/>
    <mergeCell ref="F79:F80"/>
    <mergeCell ref="E78:E81"/>
    <mergeCell ref="B102:B109"/>
    <mergeCell ref="C86:C93"/>
    <mergeCell ref="D86:D93"/>
    <mergeCell ref="F82:F83"/>
    <mergeCell ref="F119:F120"/>
    <mergeCell ref="F122:F123"/>
    <mergeCell ref="F90:F91"/>
    <mergeCell ref="F87:F88"/>
    <mergeCell ref="F98:F99"/>
    <mergeCell ref="E130:E133"/>
    <mergeCell ref="E110:E113"/>
    <mergeCell ref="E86:E89"/>
    <mergeCell ref="E118:E121"/>
    <mergeCell ref="E122:E125"/>
    <mergeCell ref="E94:E97"/>
    <mergeCell ref="A86:A93"/>
    <mergeCell ref="B86:B93"/>
    <mergeCell ref="F23:F24"/>
    <mergeCell ref="A94:A101"/>
    <mergeCell ref="B94:B101"/>
    <mergeCell ref="A54:A61"/>
    <mergeCell ref="B54:B61"/>
    <mergeCell ref="A62:A69"/>
    <mergeCell ref="B62:B69"/>
    <mergeCell ref="E62:E65"/>
    <mergeCell ref="A78:A85"/>
    <mergeCell ref="B78:B85"/>
    <mergeCell ref="E54:E57"/>
    <mergeCell ref="M3:M4"/>
    <mergeCell ref="E3:E4"/>
    <mergeCell ref="F3:F4"/>
    <mergeCell ref="G3:G4"/>
    <mergeCell ref="H3:H4"/>
    <mergeCell ref="F55:F56"/>
    <mergeCell ref="E58:E61"/>
    <mergeCell ref="E46:E49"/>
    <mergeCell ref="F47:F48"/>
    <mergeCell ref="E50:E53"/>
    <mergeCell ref="F50:F51"/>
    <mergeCell ref="D142:D149"/>
    <mergeCell ref="E142:E145"/>
    <mergeCell ref="E126:E129"/>
    <mergeCell ref="F106:F107"/>
    <mergeCell ref="D102:D109"/>
    <mergeCell ref="E106:E109"/>
    <mergeCell ref="E146:E149"/>
    <mergeCell ref="E134:E137"/>
    <mergeCell ref="E138:E141"/>
    <mergeCell ref="E102:E105"/>
    <mergeCell ref="F274:F275"/>
    <mergeCell ref="F114:F115"/>
    <mergeCell ref="F95:F96"/>
    <mergeCell ref="A270:A277"/>
    <mergeCell ref="B270:B277"/>
    <mergeCell ref="C270:C277"/>
    <mergeCell ref="D270:D277"/>
    <mergeCell ref="B142:B149"/>
    <mergeCell ref="F111:F112"/>
    <mergeCell ref="E98:E101"/>
    <mergeCell ref="D302:D309"/>
    <mergeCell ref="F303:F304"/>
    <mergeCell ref="F306:F307"/>
    <mergeCell ref="E302:E305"/>
    <mergeCell ref="E306:E309"/>
    <mergeCell ref="A198:A205"/>
    <mergeCell ref="B198:B205"/>
    <mergeCell ref="D198:D205"/>
    <mergeCell ref="E246:E249"/>
    <mergeCell ref="E242:E245"/>
    <mergeCell ref="A246:A253"/>
    <mergeCell ref="D246:D253"/>
    <mergeCell ref="E234:E237"/>
    <mergeCell ref="E214:E217"/>
    <mergeCell ref="E218:E221"/>
    <mergeCell ref="E170:E173"/>
    <mergeCell ref="E194:E197"/>
    <mergeCell ref="E154:E157"/>
    <mergeCell ref="E206:E209"/>
    <mergeCell ref="E198:E201"/>
    <mergeCell ref="E202:E205"/>
    <mergeCell ref="E190:E193"/>
    <mergeCell ref="E178:E181"/>
    <mergeCell ref="D126:D133"/>
    <mergeCell ref="E270:E273"/>
    <mergeCell ref="E274:E277"/>
    <mergeCell ref="C78:C85"/>
    <mergeCell ref="D78:D85"/>
    <mergeCell ref="C94:C101"/>
    <mergeCell ref="D94:D101"/>
    <mergeCell ref="D118:D125"/>
    <mergeCell ref="D110:D117"/>
    <mergeCell ref="E166:E169"/>
    <mergeCell ref="A22:A29"/>
    <mergeCell ref="B22:B29"/>
    <mergeCell ref="C22:C29"/>
    <mergeCell ref="D22:D29"/>
    <mergeCell ref="F159:F160"/>
    <mergeCell ref="F127:F128"/>
    <mergeCell ref="F130:F131"/>
    <mergeCell ref="F135:F136"/>
    <mergeCell ref="F138:F139"/>
    <mergeCell ref="F151:F152"/>
    <mergeCell ref="F146:F147"/>
    <mergeCell ref="F143:F144"/>
    <mergeCell ref="F154:F155"/>
    <mergeCell ref="F162:F163"/>
    <mergeCell ref="A190:A197"/>
    <mergeCell ref="B190:B197"/>
    <mergeCell ref="A182:A189"/>
    <mergeCell ref="D182:D189"/>
    <mergeCell ref="C182:C189"/>
    <mergeCell ref="B182:B189"/>
    <mergeCell ref="E162:E165"/>
    <mergeCell ref="E174:E177"/>
    <mergeCell ref="E182:E185"/>
    <mergeCell ref="E26:E29"/>
    <mergeCell ref="F26:F27"/>
    <mergeCell ref="E22:E25"/>
    <mergeCell ref="E70:E73"/>
    <mergeCell ref="F71:F72"/>
    <mergeCell ref="F39:F40"/>
    <mergeCell ref="E42:E45"/>
    <mergeCell ref="F42:F43"/>
    <mergeCell ref="E66:E69"/>
    <mergeCell ref="F58:F59"/>
    <mergeCell ref="F239:F240"/>
    <mergeCell ref="F234:F235"/>
    <mergeCell ref="F199:F200"/>
    <mergeCell ref="F167:F168"/>
    <mergeCell ref="F202:F203"/>
    <mergeCell ref="F191:F192"/>
    <mergeCell ref="F186:F187"/>
    <mergeCell ref="F215:F216"/>
    <mergeCell ref="F218:F219"/>
    <mergeCell ref="F194:F195"/>
    <mergeCell ref="AL206:AL213"/>
    <mergeCell ref="F207:F208"/>
    <mergeCell ref="E210:E213"/>
    <mergeCell ref="F210:F211"/>
    <mergeCell ref="N206:N213"/>
    <mergeCell ref="D310:D317"/>
    <mergeCell ref="E310:E313"/>
    <mergeCell ref="F311:F312"/>
    <mergeCell ref="E314:E317"/>
    <mergeCell ref="F314:F315"/>
    <mergeCell ref="B14:B21"/>
    <mergeCell ref="C14:C21"/>
    <mergeCell ref="D14:D21"/>
    <mergeCell ref="A134:A141"/>
    <mergeCell ref="B134:B141"/>
    <mergeCell ref="C134:C141"/>
    <mergeCell ref="D134:D141"/>
    <mergeCell ref="A110:A117"/>
    <mergeCell ref="B110:B117"/>
    <mergeCell ref="C110:C117"/>
    <mergeCell ref="A6:A13"/>
    <mergeCell ref="B6:B13"/>
    <mergeCell ref="C6:C13"/>
    <mergeCell ref="D6:D13"/>
    <mergeCell ref="D166:D173"/>
    <mergeCell ref="E6:E9"/>
    <mergeCell ref="F7:F8"/>
    <mergeCell ref="E10:E13"/>
    <mergeCell ref="F10:F11"/>
    <mergeCell ref="E14:E17"/>
    <mergeCell ref="F15:F16"/>
    <mergeCell ref="E18:E21"/>
    <mergeCell ref="F18:F19"/>
    <mergeCell ref="F103:F104"/>
    <mergeCell ref="A30:A37"/>
    <mergeCell ref="B30:B37"/>
    <mergeCell ref="C30:C37"/>
    <mergeCell ref="D30:D37"/>
    <mergeCell ref="E322:E325"/>
    <mergeCell ref="F322:F323"/>
    <mergeCell ref="A318:A325"/>
    <mergeCell ref="B318:B325"/>
    <mergeCell ref="C318:C325"/>
    <mergeCell ref="D318:D325"/>
    <mergeCell ref="N3:N4"/>
    <mergeCell ref="N6:N13"/>
    <mergeCell ref="N14:N21"/>
    <mergeCell ref="E318:E321"/>
    <mergeCell ref="F319:F320"/>
    <mergeCell ref="E30:E33"/>
    <mergeCell ref="F31:F32"/>
    <mergeCell ref="E34:E37"/>
    <mergeCell ref="F34:F35"/>
    <mergeCell ref="F170:F171"/>
    <mergeCell ref="N22:N29"/>
    <mergeCell ref="N30:N37"/>
    <mergeCell ref="N38:N45"/>
    <mergeCell ref="N46:N53"/>
    <mergeCell ref="N86:N93"/>
    <mergeCell ref="N94:N101"/>
    <mergeCell ref="N54:N61"/>
    <mergeCell ref="N62:N69"/>
    <mergeCell ref="N70:N77"/>
    <mergeCell ref="N78:N85"/>
    <mergeCell ref="N102:N109"/>
    <mergeCell ref="N110:N117"/>
    <mergeCell ref="N126:N133"/>
    <mergeCell ref="N134:N141"/>
    <mergeCell ref="N118:N125"/>
    <mergeCell ref="N142:N149"/>
    <mergeCell ref="N150:N157"/>
    <mergeCell ref="N158:N165"/>
    <mergeCell ref="N166:N173"/>
    <mergeCell ref="N174:N181"/>
    <mergeCell ref="N182:N189"/>
    <mergeCell ref="N190:N197"/>
    <mergeCell ref="N198:N205"/>
    <mergeCell ref="N214:N221"/>
    <mergeCell ref="N222:N229"/>
    <mergeCell ref="N230:N237"/>
    <mergeCell ref="N238:N245"/>
    <mergeCell ref="N246:N253"/>
    <mergeCell ref="N254:N261"/>
    <mergeCell ref="N262:N269"/>
    <mergeCell ref="N270:N277"/>
    <mergeCell ref="N318:N325"/>
    <mergeCell ref="N326:N333"/>
    <mergeCell ref="N286:N293"/>
    <mergeCell ref="N294:N301"/>
    <mergeCell ref="N302:N309"/>
    <mergeCell ref="N310:N317"/>
    <mergeCell ref="N357:N364"/>
    <mergeCell ref="N365:N372"/>
    <mergeCell ref="N336:N340"/>
    <mergeCell ref="N341:N348"/>
    <mergeCell ref="N349:N356"/>
    <mergeCell ref="A150:A157"/>
    <mergeCell ref="A118:A125"/>
    <mergeCell ref="B118:B125"/>
    <mergeCell ref="C118:C125"/>
    <mergeCell ref="A142:A149"/>
    <mergeCell ref="C142:C149"/>
    <mergeCell ref="A126:A133"/>
    <mergeCell ref="B126:B133"/>
    <mergeCell ref="C126:C133"/>
    <mergeCell ref="A158:A165"/>
    <mergeCell ref="A166:A173"/>
    <mergeCell ref="B166:B173"/>
    <mergeCell ref="C166:C173"/>
    <mergeCell ref="B158:B165"/>
    <mergeCell ref="A2:L2"/>
    <mergeCell ref="I3:I4"/>
    <mergeCell ref="J3:J4"/>
    <mergeCell ref="K3:K4"/>
    <mergeCell ref="L3:L4"/>
    <mergeCell ref="A3:A4"/>
    <mergeCell ref="B3:B4"/>
    <mergeCell ref="C3:C4"/>
    <mergeCell ref="D3:D4"/>
    <mergeCell ref="M326:M333"/>
    <mergeCell ref="M336:M340"/>
    <mergeCell ref="M365:M372"/>
    <mergeCell ref="M357:M364"/>
    <mergeCell ref="M349:M356"/>
    <mergeCell ref="M341:M348"/>
  </mergeCells>
  <printOptions/>
  <pageMargins left="0.71" right="0.35433070866141736" top="0.8267716535433072" bottom="0.48" header="0.15748031496062992" footer="0.15748031496062992"/>
  <pageSetup horizontalDpi="600" verticalDpi="600" orientation="landscape" paperSize="9" scale="88" r:id="rId1"/>
  <headerFooter alignWithMargins="0">
    <oddFooter>&amp;C&amp;8&amp;P</oddFooter>
  </headerFooter>
  <rowBreaks count="6" manualBreakCount="6">
    <brk id="37" max="12" man="1"/>
    <brk id="101" max="12" man="1"/>
    <brk id="141" max="12" man="1"/>
    <brk id="189" max="12" man="1"/>
    <brk id="245" max="12" man="1"/>
    <brk id="3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2015-08-10T12:09:45Z</cp:lastPrinted>
  <dcterms:created xsi:type="dcterms:W3CDTF">1997-02-26T13:46:56Z</dcterms:created>
  <dcterms:modified xsi:type="dcterms:W3CDTF">2015-08-10T12:12:05Z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