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075" activeTab="0"/>
  </bookViews>
  <sheets>
    <sheet name="wg Klasyfikacji" sheetId="1" r:id="rId1"/>
  </sheets>
  <definedNames>
    <definedName name="_xlnm.Print_Titles" localSheetId="0">'wg Klasyfikacji'!$2:$3</definedName>
  </definedNames>
  <calcPr fullCalcOnLoad="1"/>
</workbook>
</file>

<file path=xl/sharedStrings.xml><?xml version="1.0" encoding="utf-8"?>
<sst xmlns="http://schemas.openxmlformats.org/spreadsheetml/2006/main" count="1185" uniqueCount="396">
  <si>
    <t xml:space="preserve">Informacja z wykonania dochodów budżetu miasta Gdyni za 2015 r. </t>
  </si>
  <si>
    <t xml:space="preserve">Plan na 2015 rok </t>
  </si>
  <si>
    <t>Wykonanie za 2015r.</t>
  </si>
  <si>
    <t>Dział</t>
  </si>
  <si>
    <t>Rozdział</t>
  </si>
  <si>
    <t>Paragraf</t>
  </si>
  <si>
    <t>Zadania własne</t>
  </si>
  <si>
    <t>Zadania własne - porozumienia</t>
  </si>
  <si>
    <t>Zadania zlecone gminy</t>
  </si>
  <si>
    <t>Zadania zlecone powiatu</t>
  </si>
  <si>
    <t>Suma końcowa</t>
  </si>
  <si>
    <t>% wyk</t>
  </si>
  <si>
    <t>010 ROLNICTWO I ŁOWIECTWO</t>
  </si>
  <si>
    <t>01095 POZOSTAŁA DZIAŁALNOŚĆ</t>
  </si>
  <si>
    <t>201</t>
  </si>
  <si>
    <t>0</t>
  </si>
  <si>
    <t>DOTACJE CELOWE OTRZYMANE Z BUDŻETU PAŃSTWA NA REALIZACJĘ ZADAŃ BIEŻĄCYCH Z ZAKRESU ADM.RZĄDOWEJ ORAZ INNYCH ZADAŃ ZLECONYCH GMINIE/ZWIĄZKOM GMIN/</t>
  </si>
  <si>
    <t>01095 Suma</t>
  </si>
  <si>
    <t>010 Suma</t>
  </si>
  <si>
    <t>020 LEŚNICTWO</t>
  </si>
  <si>
    <t>GOSPODARKA LEŚNA</t>
  </si>
  <si>
    <t>084</t>
  </si>
  <si>
    <t>WPŁYWY ZE SPRZEDAŻY WYROBÓW</t>
  </si>
  <si>
    <t>02001 Suma</t>
  </si>
  <si>
    <t>020 Suma</t>
  </si>
  <si>
    <t>600 TRANSPORT I ŁĄCZNOŚĆ</t>
  </si>
  <si>
    <t>60004 LOKALNY TRANSPORT ZBIOROWY</t>
  </si>
  <si>
    <t>075</t>
  </si>
  <si>
    <t>DOCHODY Z NAJMU I DZIERŻAWY SKŁADNIKÓW MAJĄTKOWYCH SKARBU PAŃSTWA, J.S.T. LUB INNYCH JEDNOSTEK ZALICZANYCH DO SEKTORA FINANSÓW PUBLICZNYCH ORAZ INNYCH UMÓW O PODOBNYM CHARAKTERZE</t>
  </si>
  <si>
    <t>083</t>
  </si>
  <si>
    <t>WPŁYWY Z USŁUG</t>
  </si>
  <si>
    <t>087</t>
  </si>
  <si>
    <t>WPŁYWY ZE SPRZEDAŻY SKŁADNIKÓW MAJĄTKOWYCH</t>
  </si>
  <si>
    <t>092</t>
  </si>
  <si>
    <t>POZOSTAŁE ODSETKI</t>
  </si>
  <si>
    <t>097</t>
  </si>
  <si>
    <t>WPŁYWY Z RÓŻNYCH DOCHODÓW</t>
  </si>
  <si>
    <t>200</t>
  </si>
  <si>
    <t>7</t>
  </si>
  <si>
    <t>DOTACJE CELOWE W RAMACH PROGRAMÓW FINANSOWANYCH Z UDZIAŁEM ŚRODKÓW EUROPEJSKICH ORAZ ŚRODKÓW, O KTÓRYCH MOWA W ART. 5 UST 1 PKT 3 ORAZ UST. 3 PKT 5 I 6 USTAWY, LUB PŁATNOŚCI W RAMACH BUDŻETU ŚRODKÓW EUROPEJSKICH</t>
  </si>
  <si>
    <t>8</t>
  </si>
  <si>
    <t>231</t>
  </si>
  <si>
    <t>DOTACJE CELOWE OTRZYMANE Z GMINY NA ZADANIA BIEŻĄCE REALIZOWANE NA PODSTAWIE POROZUMIEŃ (UMÓW) MIĘDZY J.S.T.</t>
  </si>
  <si>
    <t>60004 Suma</t>
  </si>
  <si>
    <t>60015 DROGI PUBLICZNE W MIASTACH NA PRAWACH POWIATU</t>
  </si>
  <si>
    <t>057</t>
  </si>
  <si>
    <t>GRZYWNY, MANDATY I INNE KARY PIENIĘŻNE OD OSÓB FIZYCZNYCH</t>
  </si>
  <si>
    <t>058</t>
  </si>
  <si>
    <t>GRZYWNY I INNE KARY PIENIĘŻNE OD OSÓB PRAWNYCH I INNYCH JEDNOSTEK ORGANIZACYJNYCH</t>
  </si>
  <si>
    <t>069</t>
  </si>
  <si>
    <t>WPŁYWY Z RÓŻNYCH OPŁAT</t>
  </si>
  <si>
    <t>620</t>
  </si>
  <si>
    <t>DOTACJE CELOWE W RAMACH PROGRAMÓW FINANSOWANYCH Z UDZIAŁEM ŚRODKÓW EUROPEJSKICH ORAZ ŚRODKÓW, O KTÓRYCH MOWA  W ART. 5 UST. 1 PKT 3 ORAZ UST. 3 PKT 5 I 6 USTAWY, LUB PŁATNOŚCI W RAMACH BUDŻETU ŚRODKÓW EUROPEJSKICH</t>
  </si>
  <si>
    <t>629</t>
  </si>
  <si>
    <t>ŚRODKI NA DOFIN. WŁASNYCH INWEST. GMIN, POWIATÓW, ZW. POW., SAMORZ. WOJEW., POZYSK. Z INNYCH ŹRÓDEŁ</t>
  </si>
  <si>
    <t>60015 Suma</t>
  </si>
  <si>
    <t>60016 DROGI PUBLICZNE GMINNE</t>
  </si>
  <si>
    <t>60016 Suma</t>
  </si>
  <si>
    <t>60095 POZOSTAŁA DZIAŁALNOŚC</t>
  </si>
  <si>
    <t>DOTACJE OTRZYMANE Z PAŃSTWOWYCH FUNDUSZY CELOWYCH NA REALIZACJĘ ZADAŃ BIEŻĄCYCH JEDNOSTEK SEKTORA FINANSÓW PUBLICZNYCH</t>
  </si>
  <si>
    <t>270</t>
  </si>
  <si>
    <t>ŚRODKI NA DOFIN.WŁ.ZADAŃ BIEŻĄCYCH GMIN/ZWIĄZKÓW GMIN/, POWIATÓW/ZWIĄZKÓW POWIATÓW/, SAMORZĄDÓW WOJEWÓDZTW POZYSKANE Z INNYCH ńRÓDEŁ</t>
  </si>
  <si>
    <t>ŚRODKI NA DOFIN. WŁASNYCH INWEST. GMIN, POWIATÓW, ZW. POW., SAMORZ. WOJEW., POZYSK. Z INNYCH ńRÓDEŁ</t>
  </si>
  <si>
    <t>60095 Suma</t>
  </si>
  <si>
    <t>600 Suma</t>
  </si>
  <si>
    <t>630 TURYSTYKA</t>
  </si>
  <si>
    <t>63095 POZOSTAŁA DZIAŁALNOŚĆ</t>
  </si>
  <si>
    <t>WPŁYWY ZE ZWROTÓW DOTACJI ORAZ PŁATNOŚCI, W TYM WYKORZYSTANYCH NIEZGODNIE Z PRZEZNACZENIEM LUB WYKORZYSTANYCH Z NARUSZENIEM PROCEDUR, O KTÓRYCH MOWA W ART. 184 USTAWY, POBRANYCH NIENALEŻNIE LUB W NADMIERNEJ WYSOKOŚCI</t>
  </si>
  <si>
    <t>63095 Suma</t>
  </si>
  <si>
    <t>630 Suma</t>
  </si>
  <si>
    <t>700 GOSPODARKA MIESZKANIOWA</t>
  </si>
  <si>
    <t>70001 ZAKŁADY GOSPODARKI MIESZKANIOWEJ</t>
  </si>
  <si>
    <t>70001 SUMA</t>
  </si>
  <si>
    <t>70004 RÓŻNE JEDNOSTKI OBSŁUGI GOSPODARKI MIESZKANIOWEJ</t>
  </si>
  <si>
    <t>70004 SUMA</t>
  </si>
  <si>
    <t>70005 GOSPODARKA GRUNTAMI I NIERUCHOMOŚCIAMI</t>
  </si>
  <si>
    <t>047</t>
  </si>
  <si>
    <t>WPŁYWY Z OPŁAT ZA ZARZĄD, UŻYTKOWANIE I UŻYTKOWANIE WIECZYSTE NIERUCHOMOŚCI</t>
  </si>
  <si>
    <t>076</t>
  </si>
  <si>
    <t>WPŁYWY Z TYTUŁU PRZEKSZTAŁCENIA PRAWA UŻYTKOWANIA WIECZYSTEGO PRZYSŁUGUJĄCEGO OSOBOM FIZYCZNYM W PRAWO WŁASNOŚCI</t>
  </si>
  <si>
    <t>077</t>
  </si>
  <si>
    <t>WPŁATY Z TYTUŁU ODPŁATNEGO NABYCIA PRAWA WŁASNOŚCI ORAZ PRAWA UŻYTKOWANIA WIECZYSTEGO NIERUCHOMOŚCI</t>
  </si>
  <si>
    <t>211</t>
  </si>
  <si>
    <t>DOT.CELOWE OTRZYM.Z BUDŻETU PAŃSTWA NA ZAD.BIEŻĄCE Z ZAKRESU ADM.RZĄD. ORAZ INNNE ZADANIA ZLECONE USTAWAMI REALIZOWANE PRZEZ POWIAT</t>
  </si>
  <si>
    <t>236</t>
  </si>
  <si>
    <t>DOCHODY JEDN.SAM.TERYTORIALNEGO ZWIĄZANE Z REALIZACJĄ ZADAŃ Z ZAKRESU ADMINISTRACJI RZĄDOWEJ ORAZ INNYCH ZADAŃ ZLECONYCH USTAWAMI</t>
  </si>
  <si>
    <t>70005 Suma</t>
  </si>
  <si>
    <t>70095 POZOSTAŁA DZIAŁALNOŚC</t>
  </si>
  <si>
    <t>70095 Suma</t>
  </si>
  <si>
    <t>700 Suma</t>
  </si>
  <si>
    <t>710 DZIAŁALNOŚĆ USŁUGOWA</t>
  </si>
  <si>
    <t>71003 BIURA PLANOWANIA PRZESTRZENNEGO</t>
  </si>
  <si>
    <t>71003 Suma</t>
  </si>
  <si>
    <t>71013 PRACE GEODEZYJNE I KARTOGRAFICZNE/NIEINWESTYCYJNE/</t>
  </si>
  <si>
    <t>71013 Suma</t>
  </si>
  <si>
    <t>71014 OPRACOWANIA GEODEZYJNE I KARTOGRAFICZNE</t>
  </si>
  <si>
    <t>71014 Suma</t>
  </si>
  <si>
    <t>71015 NADZÓR BUDOWLANY</t>
  </si>
  <si>
    <t>71015 Suma</t>
  </si>
  <si>
    <t>71035 CMENTARZE</t>
  </si>
  <si>
    <t>202</t>
  </si>
  <si>
    <t>DOTACJE CELOWE OTRZYM.Z BUDŻETU PAŃSTWA NA ZADANIA BIEŻĄCE REALIZOWANE PRZEZ GMINĘ NA PODSTAWIE POROZUMIEŃ Z ORGANAMI ADM.RZĄDOWEJ</t>
  </si>
  <si>
    <t>71035 Suma</t>
  </si>
  <si>
    <t>71095 POZOSTAŁA DZIAŁALNOŚĆ</t>
  </si>
  <si>
    <t>078</t>
  </si>
  <si>
    <t>WPŁYWY ZE ZBYCIA PRAW MAJĄTKOWYCH</t>
  </si>
  <si>
    <t>090</t>
  </si>
  <si>
    <t>WPŁYWY Z ODSETEK OD DOTACJI ORAZ PŁATNOŚCI: WYKORZYSTANYCH NIEZGODNIE Z PRZEZNACZENIEM LUB WYKORZYSTANYCH Z NARUSZENIEM PROCEDUR, O KTÓRYCH MOWA W ART. 184 USTAWY, POBRANYCH NIENALEŻNIE LUB W NADMIERNEJ WYSOKOŚCI</t>
  </si>
  <si>
    <t>ŚRODKI OTRZYMANE OD POZOSTAŁYCH JEDNOSTEK ZALICZANYCH DO SEKTORA FINANSÓW PUBLICZNYCH NA REALIZACJĘ ZADAŃ BIEŻĄCYCH JEDNOSTEK ZALICZANYCH DO SEKTORA FINANSÓW PUBLICZNYCH</t>
  </si>
  <si>
    <t>9</t>
  </si>
  <si>
    <t>ŚRODKI OTRZYMANE OD POZOSTAŁYCH JEDNOSTEK ZALICZANYCH DO SEKTORA FINANSÓW PUBLICZNYCH NA FINANSOWANIE LUB DOFINANSOWANIE KOSZTÓW REALIZACJI INWESTYCJI I ZAKUP OW INWESTYCYJNYCH JEDNOSTEK ZALICZANYCH DO SEKTORA FINANSÓW PUBLICZNYCH</t>
  </si>
  <si>
    <t>71095 Suma</t>
  </si>
  <si>
    <t>710 Suma</t>
  </si>
  <si>
    <t>750 ADMINISTRACJA PUBLICZNA</t>
  </si>
  <si>
    <t>75011 URZĘDY WOJEWÓDZKIE</t>
  </si>
  <si>
    <t>75011 Suma</t>
  </si>
  <si>
    <t>75023 URZĘDY GMIN/MIAST I MIAST NA PRAWACH POWIATU</t>
  </si>
  <si>
    <t>059</t>
  </si>
  <si>
    <t>WPŁYWY Z OPŁAT ZA KONCESJE I LICENCJE</t>
  </si>
  <si>
    <t>ŚRODKI NA DOFIN.WŁ.ZADAŃ BIEŻĄCYCH GMIN/ZWIĄZKÓW GMIN/, POWIATÓW/ZWIĄZKÓW POWIATÓW/, SAMORZĄDÓW WOJEWÓDZTW POZYSKANE Z INNYCH ŹRÓDEŁ</t>
  </si>
  <si>
    <t>75023 Suma</t>
  </si>
  <si>
    <t>75045 KWALIFIKACJA WOJSKOWA</t>
  </si>
  <si>
    <t>212</t>
  </si>
  <si>
    <t>DOT.CELOWE OTRZYM.Z BUDŻETU PAŃSTWA NA ZAD.BIEŻĄCE REALIZOWANE PRZEZ POWIAT NA PODST.POROZUMIEŃ Z ORGANAMI ADM.RZĄDOWEJ</t>
  </si>
  <si>
    <t>75045 Suma</t>
  </si>
  <si>
    <t>75075 PROMOCJA JEDNOSTEK SAMORZĄDU TERYTORIALNEGO</t>
  </si>
  <si>
    <t>75075 Suma</t>
  </si>
  <si>
    <t>75095 POZOSTAŁA DZIAŁALNOŚĆ</t>
  </si>
  <si>
    <t>6</t>
  </si>
  <si>
    <t>1</t>
  </si>
  <si>
    <t>75095 Suma</t>
  </si>
  <si>
    <t>750 Suma</t>
  </si>
  <si>
    <t>751 URZĘDY NACZELNYCH ORGANÓW WŁADZY PAŃSTWOWEJ,KONTROLI I OCHRONY PRAWA ORAZ SĄDOWNICTWA</t>
  </si>
  <si>
    <t>75101 URZĘDY NACZELNYCH ORGANÓW WŁADZY PAŃSTWOWEJ, KONTROLI I OCHRONY PRAWA</t>
  </si>
  <si>
    <t>75101 Suma</t>
  </si>
  <si>
    <t>75107 WYBORY PREZYDENTA RZECZYPOSPOLITEJ POLSKIEJ</t>
  </si>
  <si>
    <t>75107 Suma</t>
  </si>
  <si>
    <t>75108 WYBORY DO SEJMU I SENATU</t>
  </si>
  <si>
    <t>75108 Suma</t>
  </si>
  <si>
    <t>75110 REFERENDA OGÓLNOKRAJOWE I KONSTYTUCYJNE</t>
  </si>
  <si>
    <t>75110 Suma</t>
  </si>
  <si>
    <t>751 Suma</t>
  </si>
  <si>
    <t>754 BEZPIECZEŃSTWO PUBLICZNE I OCHRONA PRZECIWPOŻAROWA</t>
  </si>
  <si>
    <t>75411 KOMENDY POWIATOWE PAŃSTWOWEJ STRAŻY POŻARNEJ</t>
  </si>
  <si>
    <t>244</t>
  </si>
  <si>
    <t>626</t>
  </si>
  <si>
    <t>DOTACJE OTRZYMANE Z PAŃSTWOWYCH FUNDUSZY CELOWYCH NA FINANSOWANIE LUB DOFINANSOWANIE KOSZTÓW REALIZACJI INWESTYCJI I ZAKUPÓW INWESTYCYJNYCH JEDNOSTEK SEKTORA FINANSÓW PUBLICZNYCH</t>
  </si>
  <si>
    <t>641</t>
  </si>
  <si>
    <t>DOTACJE CELOWE OTRZYMANE Z BUDŻETU PAŃSTWA NA INWESTYCJE I ZAKUPY INWESTYCYJNE Z ZAKRESU ADMINISTRACJI RZĄDOWEJ ORAZ INNE ZADANIA ZLECONE USTAWAMI REALIZOWANE PRZEZ POWIAT</t>
  </si>
  <si>
    <t>75411 Suma</t>
  </si>
  <si>
    <t>75416 STRAŻ GMINNA (MIEJSKA)</t>
  </si>
  <si>
    <t>75416 Suma</t>
  </si>
  <si>
    <t>75478 USUWANIE SKUTKÓW KLĘSK ŻYWIOŁOWYCH</t>
  </si>
  <si>
    <t>75478 Suma</t>
  </si>
  <si>
    <t>754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</si>
  <si>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</si>
  <si>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</si>
  <si>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</t>
  </si>
  <si>
    <t>WPŁYWY Z PODATKU OD DZIAŁALNOŚCI GOSPODARCZEJ OSÓB FIZYCZNYCH OPŁACANY W FORMIE KARTY PODATKOWEJ</t>
  </si>
  <si>
    <t>091</t>
  </si>
  <si>
    <t>ODSETKI OD NIETERMINOWYCH WPŁAT Z TYTUŁU PODATKÓW I OPŁAT</t>
  </si>
  <si>
    <t>75601 Suma</t>
  </si>
  <si>
    <t>75615 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</si>
  <si>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</si>
  <si>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</si>
  <si>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</si>
  <si>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PODATEKU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</si>
  <si>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</si>
  <si>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</si>
  <si>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</si>
  <si>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</si>
  <si>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</si>
  <si>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</si>
  <si>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268</t>
  </si>
  <si>
    <t>REKOMPENSATY UTRACONYCH DOCHODÓW W PODATKACH I OPŁATACH LOKALNYCH</t>
  </si>
  <si>
    <t>75615 Suma</t>
  </si>
  <si>
    <t>75616 WPŁYWY Z PODATKU ROLNEGO, PODATKU LEŚNEGO, PODATKU OD SPADKÓW I DAROWIZN, PODATKU OD CZYNNOŚCI CYWILNOPRAWNYCH ORAZ PODATKÓW I OPŁAT LOKALNYCH OD OSÓB FIZYCZNYCH</t>
  </si>
  <si>
    <t>036</t>
  </si>
  <si>
    <t>WPŁYWY Z PODATKU OD SPADKÓW I DAROWIZN</t>
  </si>
  <si>
    <t>043</t>
  </si>
  <si>
    <t>WPŁYWY Z OPŁATY TARGOWEJ</t>
  </si>
  <si>
    <t>044</t>
  </si>
  <si>
    <t>WPŁYWY Z OPŁATY MIEJSCOWEJ</t>
  </si>
  <si>
    <t>75616 Suma</t>
  </si>
  <si>
    <t>75618 WPŁYWY Z INNYCH OPŁAT STANOWIĄCYCH DOCHODY J.S.T. NA PODSTAWIE USTAW</t>
  </si>
  <si>
    <t>041</t>
  </si>
  <si>
    <t>WPŁYWY Z OPŁATY SKARBOWEJ</t>
  </si>
  <si>
    <t>042</t>
  </si>
  <si>
    <t>WPŁYWY Z OPŁATY KOMUNIKACYJNEJ</t>
  </si>
  <si>
    <t>048</t>
  </si>
  <si>
    <t>WPŁYWY Z OPŁAT ZA ZEZWOLENIA NA SPRZEDAŻ NAPOJÓW ALKOHOLOWYCH</t>
  </si>
  <si>
    <t>049</t>
  </si>
  <si>
    <t>WPŁYWY Z INNYCH LOKALNYCH OPŁAT POBIERANYCH PRZEZ J.S.T. NA PODST.ODRĘBNYCH USTAW</t>
  </si>
  <si>
    <t>75618 Suma</t>
  </si>
  <si>
    <t>75621 UDZIAŁY GMIN W PODATKACH STANOWIĄCYCH DOCHÓD BUDŻETU PAŃSTWA</t>
  </si>
  <si>
    <t>001</t>
  </si>
  <si>
    <t>WPŁYWY Z PODATKU DOCHODOWEGO OD OSÓB FIZYCZNYCH</t>
  </si>
  <si>
    <t>002</t>
  </si>
  <si>
    <t>WPŁYWY Z PODATKU DOCHODOWEGO OD OSÓB PRAWNYCH</t>
  </si>
  <si>
    <t>75621 Suma</t>
  </si>
  <si>
    <t>75622 UDZIAŁY POWIATÓW W PODATKACH STANOWIĄCYCH DOCHÓD BUDŻETU PAŃSTWA</t>
  </si>
  <si>
    <t>75622 Suma</t>
  </si>
  <si>
    <t>756 Suma</t>
  </si>
  <si>
    <t>758 RÓŻNE ROZLICZENIA</t>
  </si>
  <si>
    <t>75801CZĘŚĆ OŚWIATOWA SUBW.OGÓLNEJ DLA JEDN.SAMORZĄDU TERYTORALNEGO</t>
  </si>
  <si>
    <t>292</t>
  </si>
  <si>
    <t>SUBWENCJE OGÓLNE Z BUDŻETU PAŃSTWA</t>
  </si>
  <si>
    <t>75801 Suma</t>
  </si>
  <si>
    <t>75802 UZUPEŁNIENIE SUBWENCJI OGÓLNEJ DLA JEDNOSTEK SAMORZĄDU TERYTORIALNEGO</t>
  </si>
  <si>
    <t>75802 Suma</t>
  </si>
  <si>
    <t>DOCHODY ZE ZBYCIA PRAW MAJĄTKOWYCH</t>
  </si>
  <si>
    <t>75814 RÓŻNE ROZLICZENIA FINANSOWE</t>
  </si>
  <si>
    <t>75814 Suma</t>
  </si>
  <si>
    <t>75815 WPŁYWY DO WYJAŚNIENIA</t>
  </si>
  <si>
    <t>WPŁYWY DO WYJAŚNIENIA</t>
  </si>
  <si>
    <t>75815 Suma</t>
  </si>
  <si>
    <t>75832 CZĘŚĆ RÓWNOWAŻĄCA SUBEWNCJI OGÓLNEJ DLA POWIATÓW</t>
  </si>
  <si>
    <t>75832 Suma</t>
  </si>
  <si>
    <t>758 Suma</t>
  </si>
  <si>
    <t>801 OŚWIATA I WYCHOWANIE</t>
  </si>
  <si>
    <t>80101 SZKOŁY PODSTAWOWE</t>
  </si>
  <si>
    <t>ODSETKI OD DOTACJI ORAZ PŁATNOŚCI: WYKORZYSTANYCH NIEZGODNIE Z PRZEZNACZENIEM LUB WYKORZYSTANYCH Z NARUSZENIEM PROCEDUR, O KTÓRYCH MOWA W ART. 184 USTAWY, POBRANYCH NIENALEŻNIE LUB W NADMIERNEJ WYSOKOŚCI</t>
  </si>
  <si>
    <t>DOTACJE CELOWE OTRZYMANE Z BUDŻETU PAŃSTWA NA REALIZACJĘ ZADAŃ BIEŻĄCYCH Z ZAKRESU ADMINISTRACJI RZĄDOWEJ ORAZ INNYCH ZADAŃ ZLECONYCH GMINIE (ZWIĄZKOM GMIN) USTAWAMI</t>
  </si>
  <si>
    <t>203</t>
  </si>
  <si>
    <t>DOTACJE CELOWE OTRZYM.Z BUDŻETU PAŃSTWA NA REALIZACJĘ WŁASNYCH ZADAŃ BIEŻĄCYCH GMIN/ZWIĄZKÓW GMIN/</t>
  </si>
  <si>
    <t>WPŁYWY DO BUDŻETU POZOSTAŁOŚCI ŚRODKÓW FINANSOWYCH GROMADZONYCH NA WYDZIELONYM RACHUNKU JEDNOSTKI BUDŻETOWEJ</t>
  </si>
  <si>
    <t>80101 Suma</t>
  </si>
  <si>
    <t>80102 SZKOŁY PODSTAWOWE SPECJALNE</t>
  </si>
  <si>
    <t>DOTACJE CELOWE OTRZYMANE Z BUDŻETU PAŃSTWA NA ZADANIA BIEŻĄCE Z ZAKRESU ADMINISTRACJI RZĄDOWEJ ORAZ INNE ZADANIA ZLECONE USTAWAMI REALIZOWANE PRZEZ POWIAT</t>
  </si>
  <si>
    <t>DOT.CELOWE OTRZYM. Z BUDŻETU PAŃSTWA NA REALIZACJĘ BIEŻĄCYCH ZADAŃ WŁASNYCH POWIATU</t>
  </si>
  <si>
    <t>80102 Suma</t>
  </si>
  <si>
    <t>80103 ODDZIAŁY PRZEDSZKOLNE W SZKOŁACH PODSTAWOWYCH</t>
  </si>
  <si>
    <t>WPŁATY GMIN I POWIATÓW NA RZECZ INNYCH JEDNOSTEK SAMORZĄDU TERYTORIALNEGO ORAZ ZWIĄZKÓW GMIN LUB ZWIĄZKÓW POWIATÓW NA DOFINANSOWANIE ZADAŃ BIEŻĄCYCH</t>
  </si>
  <si>
    <t>80103 Suma</t>
  </si>
  <si>
    <t>80104 PRZEDSZKOLA</t>
  </si>
  <si>
    <t>80104 Suma</t>
  </si>
  <si>
    <t>80105 PRZEDSZKOLA SPECJALNE</t>
  </si>
  <si>
    <t>80105 Suma</t>
  </si>
  <si>
    <t>80106 INNE FORMY WYCHOWANIA PRZEDSZKOLNEGO</t>
  </si>
  <si>
    <t>80106 Suma</t>
  </si>
  <si>
    <t>80110 GIMNAZJA</t>
  </si>
  <si>
    <t>80110 Suma</t>
  </si>
  <si>
    <t>80111 GIMNAZJA SPECJALNE</t>
  </si>
  <si>
    <t>80111 Suma</t>
  </si>
  <si>
    <t>80120 LICEA OGÓLNOKSZTAŁCĄCE</t>
  </si>
  <si>
    <t>80120 Suma</t>
  </si>
  <si>
    <t>80130 SZKOŁY ZAWODOWE</t>
  </si>
  <si>
    <t>80130 Suma</t>
  </si>
  <si>
    <t>80132 SZKOŁY ARTYSTYCZNE</t>
  </si>
  <si>
    <t>80132 Suma</t>
  </si>
  <si>
    <t>80140 CENTRA KSZTAŁCENIA USTAWICZNEGO I PRAKTYCZNEGO ORAZ OŚRODKI DOKSZTAŁCANIA ZAWODOWEGO</t>
  </si>
  <si>
    <t>DOTACJE CELOWE OTRZYMANE Z POWIATU NA ZADANIA BIEŻĄCE REALIZOWANE NA PODSTAWIE POROZUMIEŃ/UMÓW/ MIĘDZY JEDNOSTAKAMI SAMORZĄDU TERYTORIALNEGO</t>
  </si>
  <si>
    <t>80140 Suma</t>
  </si>
  <si>
    <t>80141 ZAKŁADY KSZTAŁCENIA NAUCZYCIELI</t>
  </si>
  <si>
    <t>80141 Suma</t>
  </si>
  <si>
    <t>80148 STOŁÓWKI SZKOLNE I PRZEDSZKOLNE</t>
  </si>
  <si>
    <t>80148 Suma</t>
  </si>
  <si>
    <t>80150 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</si>
  <si>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80150 Suma</t>
  </si>
  <si>
    <t>80195 POZOSTAŁA DZIAŁALNOŚC</t>
  </si>
  <si>
    <t>DOTACJE CELOWE OTRZYMANE Z BUDŻETU PAŃSTWA NA ZADANIA BIEŻĄCE REALIZOWANE PRZEZ POWIAT NA PODSTAWIE POROZUMIEŃ Z ORGANAMI ADMINISTRACJI RZĄDOWEJ</t>
  </si>
  <si>
    <t>80195 Suma</t>
  </si>
  <si>
    <t>801 Suma</t>
  </si>
  <si>
    <t>851 OCHRONA ZDROWIA</t>
  </si>
  <si>
    <t>85111 SZPITALE OGÓLNE</t>
  </si>
  <si>
    <t>85111Suma</t>
  </si>
  <si>
    <t>85141 RATOWNICTWO MEDYCZNE</t>
  </si>
  <si>
    <t>85141 Suma</t>
  </si>
  <si>
    <t>85153 ZWALCZANIE NARKOMANII</t>
  </si>
  <si>
    <t>85153  Suma</t>
  </si>
  <si>
    <t>85154 PRZECIWDZIAŁANIE ALKOHOLIZMOWI</t>
  </si>
  <si>
    <t>85154 Suma</t>
  </si>
  <si>
    <t>85156 SKŁADKI NA UBEZPIECZENIA ZDROWOTNE ORAZ ŚWIADCZENIA DLA OSÓB NIE OBJĘTYCH OBOWIĄZKIEM UBEZPIECZENIA ZDROWOTNEGO</t>
  </si>
  <si>
    <t>85156 Suma</t>
  </si>
  <si>
    <t>85195 POZOSTAŁA DZIAŁALNOŚĆ</t>
  </si>
  <si>
    <t>85195 Suma</t>
  </si>
  <si>
    <t>851 Suma</t>
  </si>
  <si>
    <t>852 POMOC SPOŁECZNA</t>
  </si>
  <si>
    <t>85201 PLACÓWKI OPIEKUŃCZO-WYCHOWAWCZE</t>
  </si>
  <si>
    <t>068</t>
  </si>
  <si>
    <t>WPŁYWY OD RODZICÓW Z TYTUŁU ODPŁATNOŚCI ZA UTRZYMANIE DZIECI (WYCHOWANKÓW) W PLACÓWKACH OPIEKUŃCZO-WYCHOWAWCZYCH I W RODZINACH ZASTĘPCZYCH</t>
  </si>
  <si>
    <t>096</t>
  </si>
  <si>
    <t>OTRZYMANE SPADKI, ZAPISY I DAROWIZNY W POSTACI PIENIĘŻNEJ</t>
  </si>
  <si>
    <t>85201 Suma</t>
  </si>
  <si>
    <t>85202 DOMY POMOCY SPOŁECZNEJ</t>
  </si>
  <si>
    <t>213</t>
  </si>
  <si>
    <t>85202 Suma</t>
  </si>
  <si>
    <t>85203 OŚRODKI WSPARCIA</t>
  </si>
  <si>
    <t>85203 Suma</t>
  </si>
  <si>
    <t>85204 RODZINY ZASTĘPCZE</t>
  </si>
  <si>
    <t>DOTACJE CELOWE OTRZYMANE Z BUDŻETU PAŃSTWA NA REALIZACJĘ BIEŻĄCYCH ZADAŃ WŁASNYCH POWIATU</t>
  </si>
  <si>
    <t>85204 Suma</t>
  </si>
  <si>
    <t>85205 ZADANIA W ZAKRESIE PRZECIWDZIAŁANIA PRZEMOCY W RODZINIE</t>
  </si>
  <si>
    <t>85205 Suma</t>
  </si>
  <si>
    <t>85206 WSPIERANIE RODZINY</t>
  </si>
  <si>
    <t>DOTACJE CELOWE OTRZYMANE Z BUDŻETU PAŃSTWA NA REALIZACJĘ WŁASNYCH ZADAŃ BIEŻĄCYCH GMIN (ZWIĄZKÓW GMIN)</t>
  </si>
  <si>
    <t>85206 Suma</t>
  </si>
  <si>
    <t>85212 ŚWIADCZENIA RODZINNE, ŚWIADCZENIA Z FUNDUSZU ALIMENTACYJNEGO ORAZ SKŁADKI NA UBEZPIECZENIA EMERYTALNE I RENTOWE Z UBEZPIECZENIA SPOŁECZNEGO</t>
  </si>
  <si>
    <t>85212 Suma</t>
  </si>
  <si>
    <t>85213 SKŁADKI NA UBEZPIECZENIA ZDROWOTNE OPŁACANE ZA OSOBY POB.NIEKTÓRE ŚWIADCZENIA Z POMOCY SPOŁECZNE</t>
  </si>
  <si>
    <t>85213 Suma</t>
  </si>
  <si>
    <t>85214 ZASIŁKI I POMOC W NATURZE ORAZ SKŁADKI NA UBEZPIECZENIA EMERYTALNE I RENTOWE</t>
  </si>
  <si>
    <t>85214 Suma</t>
  </si>
  <si>
    <t>85215 DODATKI MIESZKANIOWE</t>
  </si>
  <si>
    <t>85215 Suma</t>
  </si>
  <si>
    <t>85216 ZASIŁKI STAŁE</t>
  </si>
  <si>
    <t>85216 Suma</t>
  </si>
  <si>
    <t>85219 OŚRODKI POMOCY SPOŁECZNEJ</t>
  </si>
  <si>
    <t>85219 Suma</t>
  </si>
  <si>
    <t>85228 USŁUGI OPIEKUŃCZE I SPECJALISTYCZNE USŁUGI OPIEKUŃCZE</t>
  </si>
  <si>
    <t>85228 Suma</t>
  </si>
  <si>
    <t>85295 POZOSTAŁA DZIAŁALNOŚĆ</t>
  </si>
  <si>
    <t>85295 Suma</t>
  </si>
  <si>
    <t>852 Suma</t>
  </si>
  <si>
    <t>853 POZOSTAŁE ZADANIA W ZAKRESIE POLITYKI SPOŁECZNEJ</t>
  </si>
  <si>
    <t>85305 ŻŁOBKI</t>
  </si>
  <si>
    <t>633</t>
  </si>
  <si>
    <t>DOTACJE CELOWE OTRZYMANE Z BUDŻETU PAŃSTWA NA REALIZACJĘ INWESTYCJI I ZAKUPÓW INWESTYCYJNYCH WŁASNYCH GMIN (ZWIĄZKÓW GMIN)</t>
  </si>
  <si>
    <t>85305 Suma</t>
  </si>
  <si>
    <t>85311 REHABILITACJA ZAWODOWA I SPOŁECZNA OSÓB NIEPEŁNOSPRAWNYCH</t>
  </si>
  <si>
    <t>232</t>
  </si>
  <si>
    <t>85311 Suma</t>
  </si>
  <si>
    <t>85321 ZESPOŁY DO SPRAW ORZEKANIA O NIEPEŁNOSPRAWNOŚCI</t>
  </si>
  <si>
    <t>85321 Suma</t>
  </si>
  <si>
    <t>85333 POWIATOWE URZĘDY PRACY</t>
  </si>
  <si>
    <t>269</t>
  </si>
  <si>
    <t>ŚRODKI Z FUNDUSZU PRACY OTRZYMANE PRZEZ POWIAT Z PRZEZNACZENIEM NA FINANSOWANIE KOSZTÓW WYNAGRODZENIA I SKŁADEK NA UBEZPIECZENIA SPOŁECZNE PRACOWNIKÓW PUP</t>
  </si>
  <si>
    <t>85333 Suma</t>
  </si>
  <si>
    <t>85334 POMOC DLA REPATRIANTÓW</t>
  </si>
  <si>
    <t>85334 Suma</t>
  </si>
  <si>
    <t>85395 POZOSTAŁA DZIAŁALNOŚĆ</t>
  </si>
  <si>
    <t>85395 Suma</t>
  </si>
  <si>
    <t>853 Suma</t>
  </si>
  <si>
    <t>854 EDUKACYJNA OPIEKA WYCHOWAWCZA</t>
  </si>
  <si>
    <t xml:space="preserve">85401 ŚWIETLICE SZKOLNE </t>
  </si>
  <si>
    <t>85401 Suma</t>
  </si>
  <si>
    <t>85403 SPECJALNE OŚRODKI SZKOLNO-WYCHOWAWCZE</t>
  </si>
  <si>
    <t>85403 Suma</t>
  </si>
  <si>
    <t>85404 WCZESNE WSPOMAGANIE ROZWOJU DZIECKA</t>
  </si>
  <si>
    <t>85404 Suma</t>
  </si>
  <si>
    <t>85406 PORADNIE PSYCHOLOGICZNO - PEDAGOGICZNE, W TYM PORADNIE SPECJALISTYCZNE</t>
  </si>
  <si>
    <t>85406 Suma</t>
  </si>
  <si>
    <t>85407 PLACÓWKI WYCHOWANIA POZASZKOLNEGO</t>
  </si>
  <si>
    <t>85407 Suma</t>
  </si>
  <si>
    <t>85410 INTERNATY I BURSY SZKOLNE</t>
  </si>
  <si>
    <t>85410 Suma</t>
  </si>
  <si>
    <t>85412 KOLONIE I OBOZY ORAZ INNE FORMY WYPOCZYNKU DZIECI I MŁODZIEŻY SZKOLNEJ, A TAKŻE SZKOLENIA MŁODZIEŻY</t>
  </si>
  <si>
    <t>85412 Suma</t>
  </si>
  <si>
    <t>85415 POMOC MATERIALNA DLA UCZNIÓW</t>
  </si>
  <si>
    <t>DOTACJE CELOWE OTRZYMANE Z BUDŻETU PAŃSTWA NA REALIZACJĘ ZADAŃ BIEŻĄCYCH GMIN Z ZAKRESU EDUKACYJNEJ OPIEKI WYCHOWAWCZEJ FINANSOWANYCH W CAŁOŚCI PRZEZ BUDŻET PAŃSTWA W RAMACH PROGRAMÓW RZĄDOWYCH</t>
  </si>
  <si>
    <t>85415 Suma</t>
  </si>
  <si>
    <t>85417 SZKOLNE SCHRONISKA MŁODZIEŻOWE</t>
  </si>
  <si>
    <t>85417 Suma</t>
  </si>
  <si>
    <t>85419 OŚRODKI REWALIDACYJNO-WYCHOWAWCZE</t>
  </si>
  <si>
    <t>85419 Suma</t>
  </si>
  <si>
    <t>854 Suma</t>
  </si>
  <si>
    <t>900 GOSPODARKA KOMUNALNA I OCHRONA ŚRODOWISKA</t>
  </si>
  <si>
    <t>90001 GOSPODARKA ŚCIEKOWA I OCHRONA WÓD</t>
  </si>
  <si>
    <t>90001 Suma</t>
  </si>
  <si>
    <t>90002 GOSPODARKA ODPADAMI</t>
  </si>
  <si>
    <t>290</t>
  </si>
  <si>
    <t>WPŁYWY Z WPŁAT GMIN I POWIATÓW NA RZECZ INNYCH JEDN.SAM.TERYTORIALNEGO ORAZ ZWIĄZKÓW GMIN LUB ZWIĄZKÓW POWIATÓW NA DOFIN.ZADAŃ BIEŻĄCYCH</t>
  </si>
  <si>
    <t>90002 Suma</t>
  </si>
  <si>
    <t>90003 OCZYSZCZANIE MIAST I WSI</t>
  </si>
  <si>
    <t>90003 Suma</t>
  </si>
  <si>
    <t>90004 UTRZYMANIE ZIELENI W MIASTACH I GMINACH</t>
  </si>
  <si>
    <t>90004 Suma</t>
  </si>
  <si>
    <t>90015 OŚWIETLENIE ULIC, PLACÓW I DRÓG</t>
  </si>
  <si>
    <t>90015 Suma</t>
  </si>
  <si>
    <t>90019 WPŁYWY I WYDATKI ZWIĄZANE Z GROMADZENIEM ŚRODKÓW Z OPŁAT I KAR ZA KORZYSTANIE ZE ŚRODOWISKA</t>
  </si>
  <si>
    <t>90019 Suma</t>
  </si>
  <si>
    <t>90095 POZOSTAŁA DZIAŁALNOŚC</t>
  </si>
  <si>
    <t>90095 Suma</t>
  </si>
  <si>
    <t>900 Suma</t>
  </si>
  <si>
    <t>921 KULTURA I OCHRONA DZIEDZICTWA NARODOWEGO</t>
  </si>
  <si>
    <t>92105 POZOSTAŁE ZADANIA W ZAKRESIE KULTURY</t>
  </si>
  <si>
    <t>92105 Suma</t>
  </si>
  <si>
    <t>92106 TEATRY</t>
  </si>
  <si>
    <t>92106 Suma</t>
  </si>
  <si>
    <t>92109 DOMY I OŚRODKI KULTURY, ŚWIETLICE I KLUBY</t>
  </si>
  <si>
    <t>92109 Suma</t>
  </si>
  <si>
    <t>92114 POZOSTAŁE INSTYTUCJE KULTURY</t>
  </si>
  <si>
    <t>92114 Suma</t>
  </si>
  <si>
    <t>92118 MUZEA</t>
  </si>
  <si>
    <t>92118 Suma</t>
  </si>
  <si>
    <t>92121 WOJEWÓDZKIE URZĘDY OCHRONY ZABYTKÓW</t>
  </si>
  <si>
    <t>92121 Suma</t>
  </si>
  <si>
    <t>92195 POZOSTAŁA DZIAŁALNOŚĆ</t>
  </si>
  <si>
    <t>92195 Suma</t>
  </si>
  <si>
    <t>921 Suma</t>
  </si>
  <si>
    <t>926 KULTURA FIZYCZNA</t>
  </si>
  <si>
    <t>92601 OBIEKTY SPORTOWE</t>
  </si>
  <si>
    <t>92601  Suma</t>
  </si>
  <si>
    <t>92605 ZADANIA W ZAKRESIE KULTURY FIZYCZNEJ</t>
  </si>
  <si>
    <t>92605 Suma</t>
  </si>
  <si>
    <t>926 Suma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</si>
</sst>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7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i/>
      <sz val="7"/>
      <name val="Arial"/>
      <family val="0"/>
    </font>
    <font>
      <i/>
      <sz val="7"/>
      <name val="Arial"/>
      <family val="2"/>
    </font>
    <font>
      <sz val="7"/>
      <name val="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18" applyFont="1" applyFill="1" applyBorder="1" applyAlignment="1">
      <alignment horizontal="center" vertical="top" wrapText="1"/>
      <protection/>
    </xf>
    <xf numFmtId="0" fontId="3" fillId="0" borderId="0" xfId="18" applyFill="1">
      <alignment/>
      <protection/>
    </xf>
    <xf numFmtId="0" fontId="3" fillId="0" borderId="1" xfId="18" applyBorder="1" applyAlignment="1">
      <alignment vertical="top"/>
      <protection/>
    </xf>
    <xf numFmtId="0" fontId="3" fillId="0" borderId="1" xfId="18" applyNumberFormat="1" applyFont="1" applyFill="1" applyBorder="1" applyAlignment="1" applyProtection="1">
      <alignment vertical="top"/>
      <protection/>
    </xf>
    <xf numFmtId="3" fontId="7" fillId="0" borderId="1" xfId="18" applyNumberFormat="1" applyFont="1" applyFill="1" applyBorder="1" applyAlignment="1">
      <alignment horizontal="center" vertical="center" wrapText="1"/>
      <protection/>
    </xf>
    <xf numFmtId="3" fontId="8" fillId="0" borderId="1" xfId="18" applyNumberFormat="1" applyFont="1" applyFill="1" applyBorder="1" applyAlignment="1">
      <alignment horizontal="center" vertical="center" wrapText="1"/>
      <protection/>
    </xf>
    <xf numFmtId="3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0" fontId="3" fillId="0" borderId="0" xfId="18" applyNumberFormat="1" applyFont="1" applyFill="1" applyBorder="1" applyAlignment="1" applyProtection="1">
      <alignment/>
      <protection/>
    </xf>
    <xf numFmtId="0" fontId="9" fillId="0" borderId="6" xfId="18" applyFont="1" applyBorder="1" applyAlignment="1">
      <alignment horizontal="center" vertical="center"/>
      <protection/>
    </xf>
    <xf numFmtId="0" fontId="9" fillId="0" borderId="7" xfId="18" applyFont="1" applyBorder="1" applyAlignment="1">
      <alignment horizontal="center" vertical="center"/>
      <protection/>
    </xf>
    <xf numFmtId="0" fontId="9" fillId="0" borderId="3" xfId="18" applyFont="1" applyBorder="1" applyAlignment="1">
      <alignment horizontal="center" vertical="center"/>
      <protection/>
    </xf>
    <xf numFmtId="0" fontId="9" fillId="0" borderId="4" xfId="18" applyFont="1" applyBorder="1" applyAlignment="1">
      <alignment horizontal="center" vertical="center"/>
      <protection/>
    </xf>
    <xf numFmtId="0" fontId="9" fillId="0" borderId="5" xfId="18" applyFont="1" applyBorder="1" applyAlignment="1">
      <alignment horizontal="center" vertical="center"/>
      <protection/>
    </xf>
    <xf numFmtId="3" fontId="9" fillId="0" borderId="8" xfId="18" applyNumberFormat="1" applyFont="1" applyBorder="1" applyAlignment="1">
      <alignment horizontal="center" vertical="center" wrapText="1"/>
      <protection/>
    </xf>
    <xf numFmtId="3" fontId="10" fillId="0" borderId="8" xfId="18" applyNumberFormat="1" applyFont="1" applyBorder="1" applyAlignment="1">
      <alignment horizontal="center" vertical="center" wrapText="1"/>
      <protection/>
    </xf>
    <xf numFmtId="172" fontId="9" fillId="0" borderId="8" xfId="20" applyNumberFormat="1" applyFont="1" applyBorder="1" applyAlignment="1">
      <alignment horizontal="center" vertical="center" wrapText="1"/>
    </xf>
    <xf numFmtId="0" fontId="9" fillId="0" borderId="0" xfId="18" applyFont="1" applyAlignment="1">
      <alignment vertical="center"/>
      <protection/>
    </xf>
    <xf numFmtId="0" fontId="11" fillId="0" borderId="9" xfId="0" applyFont="1" applyBorder="1" applyAlignment="1" quotePrefix="1">
      <alignment vertical="top" wrapText="1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172" fontId="11" fillId="0" borderId="8" xfId="20" applyNumberFormat="1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12" fillId="2" borderId="9" xfId="0" applyFont="1" applyFill="1" applyBorder="1" applyAlignment="1" quotePrefix="1">
      <alignment vertical="top"/>
    </xf>
    <xf numFmtId="0" fontId="13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172" fontId="12" fillId="2" borderId="8" xfId="2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top"/>
    </xf>
    <xf numFmtId="0" fontId="10" fillId="3" borderId="12" xfId="0" applyFont="1" applyFill="1" applyBorder="1" applyAlignment="1">
      <alignment vertical="top"/>
    </xf>
    <xf numFmtId="0" fontId="11" fillId="3" borderId="8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172" fontId="10" fillId="3" borderId="8" xfId="20" applyNumberFormat="1" applyFont="1" applyFill="1" applyBorder="1" applyAlignment="1">
      <alignment vertical="center"/>
    </xf>
    <xf numFmtId="0" fontId="11" fillId="0" borderId="9" xfId="0" applyFont="1" applyBorder="1" applyAlignment="1">
      <alignment vertical="top" wrapText="1"/>
    </xf>
    <xf numFmtId="0" fontId="12" fillId="2" borderId="9" xfId="0" applyFont="1" applyFill="1" applyBorder="1" applyAlignment="1">
      <alignment vertical="top"/>
    </xf>
    <xf numFmtId="0" fontId="11" fillId="0" borderId="8" xfId="0" applyFont="1" applyBorder="1" applyAlignment="1" quotePrefix="1">
      <alignment vertical="center"/>
    </xf>
    <xf numFmtId="0" fontId="11" fillId="0" borderId="13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top" wrapText="1"/>
    </xf>
    <xf numFmtId="0" fontId="11" fillId="0" borderId="13" xfId="0" applyFont="1" applyBorder="1" applyAlignment="1" quotePrefix="1">
      <alignment vertical="center"/>
    </xf>
    <xf numFmtId="0" fontId="11" fillId="0" borderId="10" xfId="0" applyFont="1" applyBorder="1" applyAlignment="1" quotePrefix="1">
      <alignment vertical="center"/>
    </xf>
    <xf numFmtId="0" fontId="12" fillId="2" borderId="18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8" xfId="0" applyFont="1" applyFill="1" applyBorder="1" applyAlignment="1" quotePrefix="1">
      <alignment vertical="center"/>
    </xf>
    <xf numFmtId="0" fontId="13" fillId="0" borderId="8" xfId="0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/>
    </xf>
    <xf numFmtId="172" fontId="10" fillId="0" borderId="8" xfId="2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8" xfId="0" applyFont="1" applyFill="1" applyBorder="1" applyAlignment="1" quotePrefix="1">
      <alignment vertical="center"/>
    </xf>
    <xf numFmtId="0" fontId="11" fillId="0" borderId="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top"/>
    </xf>
    <xf numFmtId="0" fontId="11" fillId="0" borderId="16" xfId="0" applyFont="1" applyBorder="1" applyAlignment="1">
      <alignment vertical="top" wrapText="1"/>
    </xf>
    <xf numFmtId="0" fontId="0" fillId="0" borderId="21" xfId="0" applyBorder="1" applyAlignment="1">
      <alignment vertical="top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23" xfId="0" applyFont="1" applyFill="1" applyBorder="1" applyAlignment="1">
      <alignment vertical="top"/>
    </xf>
    <xf numFmtId="0" fontId="12" fillId="2" borderId="8" xfId="0" applyFont="1" applyFill="1" applyBorder="1" applyAlignment="1">
      <alignment vertical="top"/>
    </xf>
    <xf numFmtId="0" fontId="11" fillId="0" borderId="23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3" fontId="11" fillId="0" borderId="8" xfId="0" applyNumberFormat="1" applyFont="1" applyBorder="1" applyAlignment="1">
      <alignment vertical="center"/>
    </xf>
    <xf numFmtId="172" fontId="11" fillId="0" borderId="8" xfId="20" applyNumberFormat="1" applyFont="1" applyFill="1" applyBorder="1" applyAlignment="1">
      <alignment vertical="center"/>
    </xf>
    <xf numFmtId="0" fontId="11" fillId="0" borderId="26" xfId="0" applyFont="1" applyBorder="1" applyAlignment="1">
      <alignment vertical="top" wrapText="1"/>
    </xf>
    <xf numFmtId="3" fontId="12" fillId="2" borderId="8" xfId="0" applyNumberFormat="1" applyFont="1" applyFill="1" applyBorder="1" applyAlignment="1">
      <alignment vertical="center"/>
    </xf>
    <xf numFmtId="0" fontId="11" fillId="0" borderId="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2" fillId="2" borderId="28" xfId="0" applyFont="1" applyFill="1" applyBorder="1" applyAlignment="1">
      <alignment vertical="top"/>
    </xf>
    <xf numFmtId="172" fontId="12" fillId="0" borderId="8" xfId="20" applyNumberFormat="1" applyFont="1" applyFill="1" applyBorder="1" applyAlignment="1">
      <alignment vertical="center"/>
    </xf>
    <xf numFmtId="0" fontId="11" fillId="0" borderId="21" xfId="0" applyFont="1" applyBorder="1" applyAlignment="1">
      <alignment vertical="top" wrapText="1"/>
    </xf>
    <xf numFmtId="0" fontId="11" fillId="0" borderId="13" xfId="0" applyFont="1" applyBorder="1" applyAlignment="1">
      <alignment vertical="center"/>
    </xf>
    <xf numFmtId="0" fontId="11" fillId="0" borderId="29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8" xfId="0" applyFont="1" applyBorder="1" applyAlignment="1" quotePrefix="1">
      <alignment vertical="center"/>
    </xf>
    <xf numFmtId="0" fontId="11" fillId="0" borderId="8" xfId="0" applyFont="1" applyBorder="1" applyAlignment="1">
      <alignment vertical="center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3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3" fontId="10" fillId="2" borderId="8" xfId="0" applyNumberFormat="1" applyFont="1" applyFill="1" applyBorder="1" applyAlignment="1">
      <alignment vertical="center"/>
    </xf>
    <xf numFmtId="0" fontId="11" fillId="0" borderId="21" xfId="0" applyFont="1" applyBorder="1" applyAlignment="1">
      <alignment vertical="top" wrapText="1"/>
    </xf>
    <xf numFmtId="0" fontId="14" fillId="0" borderId="8" xfId="0" applyFont="1" applyBorder="1" applyAlignment="1">
      <alignment horizontal="left" wrapText="1"/>
    </xf>
    <xf numFmtId="0" fontId="11" fillId="0" borderId="13" xfId="0" applyFont="1" applyBorder="1" applyAlignment="1" quotePrefix="1">
      <alignment vertical="center"/>
    </xf>
    <xf numFmtId="0" fontId="11" fillId="0" borderId="15" xfId="0" applyFont="1" applyBorder="1" applyAlignment="1">
      <alignment vertical="top" wrapText="1"/>
    </xf>
    <xf numFmtId="0" fontId="12" fillId="2" borderId="20" xfId="0" applyFont="1" applyFill="1" applyBorder="1" applyAlignment="1">
      <alignment vertical="top"/>
    </xf>
    <xf numFmtId="0" fontId="13" fillId="2" borderId="10" xfId="0" applyFont="1" applyFill="1" applyBorder="1" applyAlignment="1">
      <alignment vertical="center"/>
    </xf>
    <xf numFmtId="0" fontId="11" fillId="0" borderId="2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8" xfId="0" applyFont="1" applyFill="1" applyBorder="1" applyAlignment="1">
      <alignment vertical="center" wrapText="1"/>
    </xf>
    <xf numFmtId="0" fontId="11" fillId="0" borderId="34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0" fillId="0" borderId="0" xfId="0" applyAlignment="1">
      <alignment vertical="top"/>
    </xf>
    <xf numFmtId="0" fontId="11" fillId="0" borderId="20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0" fontId="11" fillId="0" borderId="3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3" fontId="10" fillId="0" borderId="8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top"/>
    </xf>
    <xf numFmtId="172" fontId="11" fillId="0" borderId="8" xfId="20" applyNumberFormat="1" applyFont="1" applyFill="1" applyBorder="1" applyAlignment="1">
      <alignment vertical="center"/>
    </xf>
    <xf numFmtId="0" fontId="11" fillId="0" borderId="27" xfId="0" applyFont="1" applyFill="1" applyBorder="1" applyAlignment="1">
      <alignment vertical="top"/>
    </xf>
    <xf numFmtId="0" fontId="11" fillId="0" borderId="36" xfId="0" applyFont="1" applyBorder="1" applyAlignment="1">
      <alignment vertical="top" wrapText="1"/>
    </xf>
    <xf numFmtId="0" fontId="11" fillId="0" borderId="8" xfId="0" applyFont="1" applyFill="1" applyBorder="1" applyAlignment="1">
      <alignment vertical="center" wrapText="1"/>
    </xf>
    <xf numFmtId="0" fontId="11" fillId="0" borderId="32" xfId="0" applyFont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0" fillId="0" borderId="37" xfId="0" applyFont="1" applyBorder="1" applyAlignment="1">
      <alignment vertical="top"/>
    </xf>
    <xf numFmtId="0" fontId="10" fillId="0" borderId="38" xfId="0" applyFont="1" applyBorder="1" applyAlignment="1">
      <alignment vertical="top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172" fontId="10" fillId="0" borderId="8" xfId="2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2" fontId="0" fillId="0" borderId="0" xfId="20" applyNumberFormat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tabela dochodów 201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2"/>
  <sheetViews>
    <sheetView tabSelected="1" workbookViewId="0" topLeftCell="A1">
      <pane xSplit="5" ySplit="3" topLeftCell="F483" activePane="bottomRight" state="frozen"/>
      <selection pane="topLeft" activeCell="I45" activeCellId="5" sqref="I210:I212 I208 I203:I206 I62 I46 I45"/>
      <selection pane="topRight" activeCell="I45" activeCellId="5" sqref="I210:I212 I208 I203:I206 I62 I46 I45"/>
      <selection pane="bottomLeft" activeCell="I45" activeCellId="5" sqref="I210:I212 I208 I203:I206 I62 I46 I45"/>
      <selection pane="bottomRight" activeCell="B483" sqref="B483:B486"/>
    </sheetView>
  </sheetViews>
  <sheetFormatPr defaultColWidth="9.00390625" defaultRowHeight="12.75"/>
  <cols>
    <col min="1" max="1" width="9.75390625" style="120" customWidth="1"/>
    <col min="2" max="2" width="10.75390625" style="120" customWidth="1"/>
    <col min="3" max="3" width="3.625" style="142" customWidth="1"/>
    <col min="4" max="4" width="1.75390625" style="143" customWidth="1"/>
    <col min="5" max="5" width="28.00390625" style="144" customWidth="1"/>
    <col min="6" max="6" width="9.875" style="145" customWidth="1"/>
    <col min="7" max="7" width="9.125" style="145" customWidth="1"/>
    <col min="8" max="9" width="7.625" style="145" customWidth="1"/>
    <col min="10" max="10" width="9.25390625" style="145" customWidth="1"/>
    <col min="11" max="11" width="9.875" style="145" customWidth="1"/>
    <col min="12" max="12" width="8.875" style="145" customWidth="1"/>
    <col min="13" max="13" width="8.375" style="145" customWidth="1"/>
    <col min="14" max="14" width="7.875" style="145" customWidth="1"/>
    <col min="15" max="15" width="9.375" style="145" customWidth="1"/>
    <col min="16" max="16" width="7.375" style="146" customWidth="1"/>
  </cols>
  <sheetData>
    <row r="1" spans="1:16" s="2" customFormat="1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1" customFormat="1" ht="15.75">
      <c r="A2" s="3"/>
      <c r="B2" s="4"/>
      <c r="C2" s="5"/>
      <c r="D2" s="6"/>
      <c r="E2" s="7"/>
      <c r="F2" s="8" t="s">
        <v>1</v>
      </c>
      <c r="G2" s="9"/>
      <c r="H2" s="9"/>
      <c r="I2" s="9"/>
      <c r="J2" s="10"/>
      <c r="K2" s="8" t="s">
        <v>2</v>
      </c>
      <c r="L2" s="9"/>
      <c r="M2" s="9"/>
      <c r="N2" s="9"/>
      <c r="O2" s="9"/>
      <c r="P2" s="10"/>
    </row>
    <row r="3" spans="1:16" s="20" customFormat="1" ht="36">
      <c r="A3" s="12" t="s">
        <v>3</v>
      </c>
      <c r="B3" s="13" t="s">
        <v>4</v>
      </c>
      <c r="C3" s="14" t="s">
        <v>5</v>
      </c>
      <c r="D3" s="15"/>
      <c r="E3" s="16"/>
      <c r="F3" s="17" t="s">
        <v>6</v>
      </c>
      <c r="G3" s="18" t="s">
        <v>7</v>
      </c>
      <c r="H3" s="17" t="s">
        <v>8</v>
      </c>
      <c r="I3" s="17" t="s">
        <v>9</v>
      </c>
      <c r="J3" s="17" t="s">
        <v>10</v>
      </c>
      <c r="K3" s="17" t="s">
        <v>6</v>
      </c>
      <c r="L3" s="18" t="s">
        <v>7</v>
      </c>
      <c r="M3" s="17" t="s">
        <v>8</v>
      </c>
      <c r="N3" s="17" t="s">
        <v>9</v>
      </c>
      <c r="O3" s="17" t="s">
        <v>10</v>
      </c>
      <c r="P3" s="19" t="s">
        <v>11</v>
      </c>
    </row>
    <row r="4" spans="1:16" ht="48.75">
      <c r="A4" s="21" t="s">
        <v>12</v>
      </c>
      <c r="B4" s="21" t="s">
        <v>13</v>
      </c>
      <c r="C4" s="22" t="s">
        <v>14</v>
      </c>
      <c r="D4" s="23" t="s">
        <v>15</v>
      </c>
      <c r="E4" s="24" t="s">
        <v>16</v>
      </c>
      <c r="F4" s="25"/>
      <c r="G4" s="25"/>
      <c r="H4" s="25">
        <v>5298.33</v>
      </c>
      <c r="I4" s="25"/>
      <c r="J4" s="25">
        <f aca="true" t="shared" si="0" ref="J4:J17">SUM(F4:I4)</f>
        <v>5298.33</v>
      </c>
      <c r="K4" s="25"/>
      <c r="L4" s="25"/>
      <c r="M4" s="25">
        <v>5194.69</v>
      </c>
      <c r="N4" s="25"/>
      <c r="O4" s="25">
        <f aca="true" t="shared" si="1" ref="O4:O34">SUM(K4:N4)</f>
        <v>5194.69</v>
      </c>
      <c r="P4" s="26">
        <f aca="true" t="shared" si="2" ref="P4:P11">O4/J4</f>
        <v>0.980439119496143</v>
      </c>
    </row>
    <row r="5" spans="1:16" ht="12.75">
      <c r="A5" s="27"/>
      <c r="B5" s="28" t="s">
        <v>17</v>
      </c>
      <c r="C5" s="29"/>
      <c r="D5" s="29"/>
      <c r="E5" s="30"/>
      <c r="F5" s="31">
        <f aca="true" t="shared" si="3" ref="F5:I6">SUM(F4)</f>
        <v>0</v>
      </c>
      <c r="G5" s="31">
        <f t="shared" si="3"/>
        <v>0</v>
      </c>
      <c r="H5" s="31">
        <f t="shared" si="3"/>
        <v>5298.33</v>
      </c>
      <c r="I5" s="31">
        <f t="shared" si="3"/>
        <v>0</v>
      </c>
      <c r="J5" s="31">
        <f t="shared" si="0"/>
        <v>5298.33</v>
      </c>
      <c r="K5" s="31">
        <f aca="true" t="shared" si="4" ref="K5:N6">SUM(K4)</f>
        <v>0</v>
      </c>
      <c r="L5" s="31">
        <f t="shared" si="4"/>
        <v>0</v>
      </c>
      <c r="M5" s="31">
        <f t="shared" si="4"/>
        <v>5194.69</v>
      </c>
      <c r="N5" s="31">
        <f t="shared" si="4"/>
        <v>0</v>
      </c>
      <c r="O5" s="31">
        <f t="shared" si="1"/>
        <v>5194.69</v>
      </c>
      <c r="P5" s="32">
        <f t="shared" si="2"/>
        <v>0.980439119496143</v>
      </c>
    </row>
    <row r="6" spans="1:16" ht="12.75">
      <c r="A6" s="33" t="s">
        <v>18</v>
      </c>
      <c r="B6" s="34"/>
      <c r="C6" s="35"/>
      <c r="D6" s="35"/>
      <c r="E6" s="36"/>
      <c r="F6" s="37">
        <f t="shared" si="3"/>
        <v>0</v>
      </c>
      <c r="G6" s="37">
        <f t="shared" si="3"/>
        <v>0</v>
      </c>
      <c r="H6" s="37">
        <f t="shared" si="3"/>
        <v>5298.33</v>
      </c>
      <c r="I6" s="37">
        <f t="shared" si="3"/>
        <v>0</v>
      </c>
      <c r="J6" s="37">
        <f t="shared" si="0"/>
        <v>5298.33</v>
      </c>
      <c r="K6" s="37">
        <f t="shared" si="4"/>
        <v>0</v>
      </c>
      <c r="L6" s="37">
        <f t="shared" si="4"/>
        <v>0</v>
      </c>
      <c r="M6" s="37">
        <f t="shared" si="4"/>
        <v>5194.69</v>
      </c>
      <c r="N6" s="37">
        <f t="shared" si="4"/>
        <v>0</v>
      </c>
      <c r="O6" s="37">
        <f t="shared" si="1"/>
        <v>5194.69</v>
      </c>
      <c r="P6" s="38">
        <f t="shared" si="2"/>
        <v>0.980439119496143</v>
      </c>
    </row>
    <row r="7" spans="1:16" ht="19.5" hidden="1">
      <c r="A7" s="21" t="s">
        <v>19</v>
      </c>
      <c r="B7" s="39" t="s">
        <v>20</v>
      </c>
      <c r="C7" s="23" t="s">
        <v>21</v>
      </c>
      <c r="D7" s="23" t="s">
        <v>15</v>
      </c>
      <c r="E7" s="24" t="s">
        <v>22</v>
      </c>
      <c r="F7" s="25"/>
      <c r="G7" s="25"/>
      <c r="H7" s="25"/>
      <c r="I7" s="25"/>
      <c r="J7" s="25">
        <f t="shared" si="0"/>
        <v>0</v>
      </c>
      <c r="K7" s="25"/>
      <c r="L7" s="25"/>
      <c r="M7" s="25"/>
      <c r="N7" s="25"/>
      <c r="O7" s="25">
        <f t="shared" si="1"/>
        <v>0</v>
      </c>
      <c r="P7" s="26" t="e">
        <f t="shared" si="2"/>
        <v>#DIV/0!</v>
      </c>
    </row>
    <row r="8" spans="1:16" ht="12.75" hidden="1">
      <c r="A8" s="27"/>
      <c r="B8" s="40" t="s">
        <v>23</v>
      </c>
      <c r="C8" s="29"/>
      <c r="D8" s="29"/>
      <c r="E8" s="30"/>
      <c r="F8" s="31">
        <f aca="true" t="shared" si="5" ref="F8:I9">SUM(F7)</f>
        <v>0</v>
      </c>
      <c r="G8" s="31">
        <f t="shared" si="5"/>
        <v>0</v>
      </c>
      <c r="H8" s="31">
        <f t="shared" si="5"/>
        <v>0</v>
      </c>
      <c r="I8" s="31">
        <f t="shared" si="5"/>
        <v>0</v>
      </c>
      <c r="J8" s="31">
        <f t="shared" si="0"/>
        <v>0</v>
      </c>
      <c r="K8" s="31">
        <f aca="true" t="shared" si="6" ref="K8:N9">SUM(K7)</f>
        <v>0</v>
      </c>
      <c r="L8" s="31">
        <f t="shared" si="6"/>
        <v>0</v>
      </c>
      <c r="M8" s="31">
        <f t="shared" si="6"/>
        <v>0</v>
      </c>
      <c r="N8" s="31">
        <f t="shared" si="6"/>
        <v>0</v>
      </c>
      <c r="O8" s="31">
        <f t="shared" si="1"/>
        <v>0</v>
      </c>
      <c r="P8" s="32" t="e">
        <f t="shared" si="2"/>
        <v>#DIV/0!</v>
      </c>
    </row>
    <row r="9" spans="1:16" ht="12.75" hidden="1">
      <c r="A9" s="33" t="s">
        <v>24</v>
      </c>
      <c r="B9" s="34"/>
      <c r="C9" s="35"/>
      <c r="D9" s="35"/>
      <c r="E9" s="36"/>
      <c r="F9" s="37">
        <f t="shared" si="5"/>
        <v>0</v>
      </c>
      <c r="G9" s="37">
        <f t="shared" si="5"/>
        <v>0</v>
      </c>
      <c r="H9" s="37">
        <f t="shared" si="5"/>
        <v>0</v>
      </c>
      <c r="I9" s="37">
        <f t="shared" si="5"/>
        <v>0</v>
      </c>
      <c r="J9" s="37">
        <f t="shared" si="0"/>
        <v>0</v>
      </c>
      <c r="K9" s="37">
        <f t="shared" si="6"/>
        <v>0</v>
      </c>
      <c r="L9" s="37">
        <f t="shared" si="6"/>
        <v>0</v>
      </c>
      <c r="M9" s="37">
        <f t="shared" si="6"/>
        <v>0</v>
      </c>
      <c r="N9" s="37">
        <f t="shared" si="6"/>
        <v>0</v>
      </c>
      <c r="O9" s="37">
        <f t="shared" si="1"/>
        <v>0</v>
      </c>
      <c r="P9" s="38" t="e">
        <f t="shared" si="2"/>
        <v>#DIV/0!</v>
      </c>
    </row>
    <row r="10" spans="1:16" ht="57.75" customHeight="1">
      <c r="A10" s="39" t="s">
        <v>25</v>
      </c>
      <c r="B10" s="39" t="s">
        <v>26</v>
      </c>
      <c r="C10" s="23" t="s">
        <v>27</v>
      </c>
      <c r="D10" s="23" t="s">
        <v>15</v>
      </c>
      <c r="E10" s="24" t="s">
        <v>28</v>
      </c>
      <c r="F10" s="25">
        <v>15600</v>
      </c>
      <c r="G10" s="25"/>
      <c r="H10" s="25"/>
      <c r="I10" s="25"/>
      <c r="J10" s="25">
        <f t="shared" si="0"/>
        <v>15600</v>
      </c>
      <c r="K10" s="25">
        <v>15712.08</v>
      </c>
      <c r="L10" s="25"/>
      <c r="M10" s="25"/>
      <c r="N10" s="25"/>
      <c r="O10" s="25">
        <f t="shared" si="1"/>
        <v>15712.08</v>
      </c>
      <c r="P10" s="26">
        <f t="shared" si="2"/>
        <v>1.0071846153846153</v>
      </c>
    </row>
    <row r="11" spans="1:16" ht="12.75">
      <c r="A11" s="27"/>
      <c r="B11" s="27"/>
      <c r="C11" s="23" t="s">
        <v>29</v>
      </c>
      <c r="D11" s="23" t="s">
        <v>15</v>
      </c>
      <c r="E11" s="24" t="s">
        <v>30</v>
      </c>
      <c r="F11" s="25">
        <v>69223000</v>
      </c>
      <c r="G11" s="25"/>
      <c r="H11" s="25"/>
      <c r="I11" s="25"/>
      <c r="J11" s="25">
        <f t="shared" si="0"/>
        <v>69223000</v>
      </c>
      <c r="K11" s="25">
        <v>67180469.14</v>
      </c>
      <c r="L11" s="25"/>
      <c r="M11" s="25"/>
      <c r="N11" s="25"/>
      <c r="O11" s="25">
        <f t="shared" si="1"/>
        <v>67180469.14</v>
      </c>
      <c r="P11" s="26">
        <f t="shared" si="2"/>
        <v>0.9704934651777588</v>
      </c>
    </row>
    <row r="12" spans="1:16" ht="19.5">
      <c r="A12" s="27"/>
      <c r="B12" s="27"/>
      <c r="C12" s="41" t="s">
        <v>31</v>
      </c>
      <c r="D12" s="23">
        <v>0</v>
      </c>
      <c r="E12" s="24" t="s">
        <v>32</v>
      </c>
      <c r="F12" s="25"/>
      <c r="G12" s="25"/>
      <c r="H12" s="25"/>
      <c r="I12" s="25"/>
      <c r="J12" s="25">
        <f t="shared" si="0"/>
        <v>0</v>
      </c>
      <c r="K12" s="25">
        <v>14349.59</v>
      </c>
      <c r="L12" s="25"/>
      <c r="M12" s="25"/>
      <c r="N12" s="25"/>
      <c r="O12" s="25">
        <f t="shared" si="1"/>
        <v>14349.59</v>
      </c>
      <c r="P12" s="26"/>
    </row>
    <row r="13" spans="1:16" ht="12.75">
      <c r="A13" s="27"/>
      <c r="B13" s="27"/>
      <c r="C13" s="23" t="s">
        <v>33</v>
      </c>
      <c r="D13" s="23" t="s">
        <v>15</v>
      </c>
      <c r="E13" s="24" t="s">
        <v>34</v>
      </c>
      <c r="F13" s="25">
        <v>40000</v>
      </c>
      <c r="G13" s="25"/>
      <c r="H13" s="25"/>
      <c r="I13" s="25"/>
      <c r="J13" s="25">
        <f t="shared" si="0"/>
        <v>40000</v>
      </c>
      <c r="K13" s="25">
        <v>27137.12</v>
      </c>
      <c r="L13" s="25"/>
      <c r="M13" s="25"/>
      <c r="N13" s="25"/>
      <c r="O13" s="25">
        <f t="shared" si="1"/>
        <v>27137.12</v>
      </c>
      <c r="P13" s="26">
        <f>O13/J13</f>
        <v>0.6784279999999999</v>
      </c>
    </row>
    <row r="14" spans="1:16" ht="12.75">
      <c r="A14" s="27"/>
      <c r="B14" s="27"/>
      <c r="C14" s="23" t="s">
        <v>35</v>
      </c>
      <c r="D14" s="23" t="s">
        <v>15</v>
      </c>
      <c r="E14" s="24" t="s">
        <v>36</v>
      </c>
      <c r="F14" s="25">
        <v>500000</v>
      </c>
      <c r="G14" s="25"/>
      <c r="H14" s="25"/>
      <c r="I14" s="25"/>
      <c r="J14" s="25">
        <f t="shared" si="0"/>
        <v>500000</v>
      </c>
      <c r="K14" s="25">
        <v>394304.08</v>
      </c>
      <c r="L14" s="25"/>
      <c r="M14" s="25"/>
      <c r="N14" s="25"/>
      <c r="O14" s="25">
        <f t="shared" si="1"/>
        <v>394304.08</v>
      </c>
      <c r="P14" s="26">
        <f>O14/J14</f>
        <v>0.78860816</v>
      </c>
    </row>
    <row r="15" spans="1:16" ht="12.75">
      <c r="A15" s="27"/>
      <c r="B15" s="27"/>
      <c r="C15" s="42" t="s">
        <v>37</v>
      </c>
      <c r="D15" s="23" t="s">
        <v>38</v>
      </c>
      <c r="E15" s="43" t="s">
        <v>39</v>
      </c>
      <c r="F15" s="25">
        <v>10695</v>
      </c>
      <c r="G15" s="25"/>
      <c r="H15" s="25"/>
      <c r="I15" s="25"/>
      <c r="J15" s="25">
        <f t="shared" si="0"/>
        <v>10695</v>
      </c>
      <c r="K15" s="25">
        <v>232.16</v>
      </c>
      <c r="L15" s="25"/>
      <c r="M15" s="25"/>
      <c r="N15" s="25"/>
      <c r="O15" s="25">
        <f t="shared" si="1"/>
        <v>232.16</v>
      </c>
      <c r="P15" s="26">
        <f>O15/J15</f>
        <v>0.021707339878447873</v>
      </c>
    </row>
    <row r="16" spans="1:16" ht="57.75" customHeight="1">
      <c r="A16" s="27"/>
      <c r="B16" s="27"/>
      <c r="C16" s="44"/>
      <c r="D16" s="23" t="s">
        <v>40</v>
      </c>
      <c r="E16" s="43"/>
      <c r="F16" s="25"/>
      <c r="G16" s="25"/>
      <c r="H16" s="25"/>
      <c r="I16" s="25"/>
      <c r="J16" s="25">
        <f t="shared" si="0"/>
        <v>0</v>
      </c>
      <c r="K16" s="45">
        <v>222130.77</v>
      </c>
      <c r="L16" s="25"/>
      <c r="M16" s="25"/>
      <c r="N16" s="25"/>
      <c r="O16" s="25">
        <f t="shared" si="1"/>
        <v>222130.77</v>
      </c>
      <c r="P16" s="26"/>
    </row>
    <row r="17" spans="1:16" ht="39">
      <c r="A17" s="27"/>
      <c r="B17" s="27"/>
      <c r="C17" s="23" t="s">
        <v>41</v>
      </c>
      <c r="D17" s="23" t="s">
        <v>15</v>
      </c>
      <c r="E17" s="24" t="s">
        <v>42</v>
      </c>
      <c r="F17" s="25"/>
      <c r="G17" s="25">
        <v>9970778</v>
      </c>
      <c r="H17" s="25"/>
      <c r="I17" s="25"/>
      <c r="J17" s="25">
        <f t="shared" si="0"/>
        <v>9970778</v>
      </c>
      <c r="K17" s="25"/>
      <c r="L17" s="25">
        <v>9935447.65</v>
      </c>
      <c r="M17" s="25"/>
      <c r="N17" s="25"/>
      <c r="O17" s="25">
        <f t="shared" si="1"/>
        <v>9935447.65</v>
      </c>
      <c r="P17" s="26">
        <f>O17/J17</f>
        <v>0.9964566105072242</v>
      </c>
    </row>
    <row r="18" spans="1:16" ht="12.75">
      <c r="A18" s="27"/>
      <c r="B18" s="40" t="s">
        <v>43</v>
      </c>
      <c r="C18" s="29"/>
      <c r="D18" s="29"/>
      <c r="E18" s="30"/>
      <c r="F18" s="31">
        <f aca="true" t="shared" si="7" ref="F18:N18">SUM(F10:F17)</f>
        <v>69789295</v>
      </c>
      <c r="G18" s="31">
        <f t="shared" si="7"/>
        <v>9970778</v>
      </c>
      <c r="H18" s="31">
        <f t="shared" si="7"/>
        <v>0</v>
      </c>
      <c r="I18" s="31">
        <f t="shared" si="7"/>
        <v>0</v>
      </c>
      <c r="J18" s="31">
        <f t="shared" si="7"/>
        <v>79760073</v>
      </c>
      <c r="K18" s="31">
        <f t="shared" si="7"/>
        <v>67854334.94</v>
      </c>
      <c r="L18" s="31">
        <f t="shared" si="7"/>
        <v>9935447.65</v>
      </c>
      <c r="M18" s="31">
        <f t="shared" si="7"/>
        <v>0</v>
      </c>
      <c r="N18" s="31">
        <f t="shared" si="7"/>
        <v>0</v>
      </c>
      <c r="O18" s="31">
        <f t="shared" si="1"/>
        <v>77789782.59</v>
      </c>
      <c r="P18" s="32">
        <f>O18/J18</f>
        <v>0.9752972842690353</v>
      </c>
    </row>
    <row r="19" spans="1:16" ht="19.5">
      <c r="A19" s="27"/>
      <c r="B19" s="46" t="s">
        <v>44</v>
      </c>
      <c r="C19" s="23" t="s">
        <v>45</v>
      </c>
      <c r="D19" s="23" t="s">
        <v>15</v>
      </c>
      <c r="E19" s="24" t="s">
        <v>46</v>
      </c>
      <c r="F19" s="25">
        <v>6000</v>
      </c>
      <c r="G19" s="25"/>
      <c r="H19" s="25"/>
      <c r="I19" s="25"/>
      <c r="J19" s="25">
        <f>SUM(F19:I19)</f>
        <v>6000</v>
      </c>
      <c r="K19" s="25">
        <v>8004.03</v>
      </c>
      <c r="L19" s="25"/>
      <c r="M19" s="25"/>
      <c r="N19" s="25"/>
      <c r="O19" s="25">
        <f t="shared" si="1"/>
        <v>8004.03</v>
      </c>
      <c r="P19" s="26">
        <f>O19/J19</f>
        <v>1.3340049999999999</v>
      </c>
    </row>
    <row r="20" spans="1:16" ht="12.75">
      <c r="A20" s="27"/>
      <c r="B20" s="47"/>
      <c r="C20" s="42" t="s">
        <v>47</v>
      </c>
      <c r="D20" s="23" t="s">
        <v>15</v>
      </c>
      <c r="E20" s="43" t="s">
        <v>48</v>
      </c>
      <c r="F20" s="25">
        <v>5000</v>
      </c>
      <c r="G20" s="25"/>
      <c r="H20" s="25"/>
      <c r="I20" s="25"/>
      <c r="J20" s="25">
        <f>SUM(F20:I20)</f>
        <v>5000</v>
      </c>
      <c r="K20" s="25">
        <f>91176.5+2565</f>
        <v>93741.5</v>
      </c>
      <c r="L20" s="25"/>
      <c r="M20" s="25"/>
      <c r="N20" s="25"/>
      <c r="O20" s="25">
        <f t="shared" si="1"/>
        <v>93741.5</v>
      </c>
      <c r="P20" s="26">
        <f>O20/J20</f>
        <v>18.7483</v>
      </c>
    </row>
    <row r="21" spans="1:16" ht="12.75">
      <c r="A21" s="27"/>
      <c r="B21" s="47"/>
      <c r="C21" s="48"/>
      <c r="D21" s="23">
        <v>7</v>
      </c>
      <c r="E21" s="43"/>
      <c r="F21" s="25"/>
      <c r="G21" s="25"/>
      <c r="H21" s="25"/>
      <c r="I21" s="25"/>
      <c r="J21" s="25"/>
      <c r="K21" s="25">
        <f>180680.25-2180.25</f>
        <v>178500</v>
      </c>
      <c r="L21" s="25"/>
      <c r="M21" s="25"/>
      <c r="N21" s="25"/>
      <c r="O21" s="25">
        <f t="shared" si="1"/>
        <v>178500</v>
      </c>
      <c r="P21" s="26"/>
    </row>
    <row r="22" spans="1:16" ht="12.75">
      <c r="A22" s="27"/>
      <c r="B22" s="47"/>
      <c r="C22" s="44"/>
      <c r="D22" s="23">
        <v>9</v>
      </c>
      <c r="E22" s="43"/>
      <c r="F22" s="25"/>
      <c r="G22" s="25"/>
      <c r="H22" s="25"/>
      <c r="I22" s="25"/>
      <c r="J22" s="25"/>
      <c r="K22" s="25">
        <f>31884.75-384.75</f>
        <v>31500</v>
      </c>
      <c r="L22" s="25"/>
      <c r="M22" s="25"/>
      <c r="N22" s="25"/>
      <c r="O22" s="25">
        <f t="shared" si="1"/>
        <v>31500</v>
      </c>
      <c r="P22" s="26"/>
    </row>
    <row r="23" spans="1:16" ht="12" customHeight="1">
      <c r="A23" s="27"/>
      <c r="B23" s="49"/>
      <c r="C23" s="23" t="s">
        <v>49</v>
      </c>
      <c r="D23" s="23" t="s">
        <v>15</v>
      </c>
      <c r="E23" s="24" t="s">
        <v>50</v>
      </c>
      <c r="F23" s="25">
        <v>11975400</v>
      </c>
      <c r="G23" s="25"/>
      <c r="H23" s="25"/>
      <c r="I23" s="25"/>
      <c r="J23" s="25">
        <f>SUM(F23:I23)</f>
        <v>11975400</v>
      </c>
      <c r="K23" s="25">
        <v>11447693.07</v>
      </c>
      <c r="L23" s="25"/>
      <c r="M23" s="25"/>
      <c r="N23" s="25"/>
      <c r="O23" s="25">
        <f t="shared" si="1"/>
        <v>11447693.07</v>
      </c>
      <c r="P23" s="26">
        <f>O23/J23</f>
        <v>0.9559340873791272</v>
      </c>
    </row>
    <row r="24" spans="1:16" ht="57" customHeight="1">
      <c r="A24" s="27"/>
      <c r="B24" s="27"/>
      <c r="C24" s="23" t="s">
        <v>27</v>
      </c>
      <c r="D24" s="23" t="s">
        <v>15</v>
      </c>
      <c r="E24" s="24" t="s">
        <v>28</v>
      </c>
      <c r="F24" s="25">
        <v>15000</v>
      </c>
      <c r="G24" s="25"/>
      <c r="H24" s="25"/>
      <c r="I24" s="25"/>
      <c r="J24" s="25">
        <f>SUM(F24:I24)</f>
        <v>15000</v>
      </c>
      <c r="K24" s="25">
        <v>18467.85</v>
      </c>
      <c r="L24" s="25"/>
      <c r="M24" s="25"/>
      <c r="N24" s="25"/>
      <c r="O24" s="25">
        <f t="shared" si="1"/>
        <v>18467.85</v>
      </c>
      <c r="P24" s="26">
        <f>O24/J24</f>
        <v>1.23119</v>
      </c>
    </row>
    <row r="25" spans="1:16" ht="12.75">
      <c r="A25" s="27"/>
      <c r="B25" s="27"/>
      <c r="C25" s="50" t="s">
        <v>33</v>
      </c>
      <c r="D25" s="23">
        <v>0</v>
      </c>
      <c r="E25" s="43" t="s">
        <v>34</v>
      </c>
      <c r="F25" s="25"/>
      <c r="G25" s="25"/>
      <c r="H25" s="25"/>
      <c r="I25" s="25"/>
      <c r="J25" s="25">
        <f>SUM(F25:I25)</f>
        <v>0</v>
      </c>
      <c r="K25" s="25">
        <v>19298.43</v>
      </c>
      <c r="L25" s="25"/>
      <c r="M25" s="25"/>
      <c r="N25" s="25"/>
      <c r="O25" s="25">
        <f t="shared" si="1"/>
        <v>19298.43</v>
      </c>
      <c r="P25" s="26"/>
    </row>
    <row r="26" spans="1:16" ht="12.75">
      <c r="A26" s="27"/>
      <c r="B26" s="27"/>
      <c r="C26" s="51"/>
      <c r="D26" s="23">
        <v>7</v>
      </c>
      <c r="E26" s="43"/>
      <c r="F26" s="25"/>
      <c r="G26" s="25"/>
      <c r="H26" s="25"/>
      <c r="I26" s="25"/>
      <c r="J26" s="25"/>
      <c r="K26" s="25">
        <v>18509.09</v>
      </c>
      <c r="L26" s="25"/>
      <c r="M26" s="25"/>
      <c r="N26" s="25"/>
      <c r="O26" s="25">
        <f t="shared" si="1"/>
        <v>18509.09</v>
      </c>
      <c r="P26" s="26"/>
    </row>
    <row r="27" spans="1:16" ht="12.75">
      <c r="A27" s="27"/>
      <c r="B27" s="27"/>
      <c r="C27" s="41" t="s">
        <v>35</v>
      </c>
      <c r="D27" s="23">
        <v>0</v>
      </c>
      <c r="E27" s="24" t="s">
        <v>36</v>
      </c>
      <c r="F27" s="25">
        <v>43719</v>
      </c>
      <c r="G27" s="25"/>
      <c r="H27" s="25"/>
      <c r="I27" s="25"/>
      <c r="J27" s="25">
        <f>SUM(F27:I27)</f>
        <v>43719</v>
      </c>
      <c r="K27" s="25">
        <v>84198.67</v>
      </c>
      <c r="L27" s="25"/>
      <c r="M27" s="25"/>
      <c r="N27" s="25"/>
      <c r="O27" s="25">
        <f t="shared" si="1"/>
        <v>84198.67</v>
      </c>
      <c r="P27" s="26">
        <f>O27/J27</f>
        <v>1.9259056703035293</v>
      </c>
    </row>
    <row r="28" spans="1:16" ht="68.25" customHeight="1">
      <c r="A28" s="27"/>
      <c r="B28" s="27"/>
      <c r="C28" s="23" t="s">
        <v>37</v>
      </c>
      <c r="D28" s="23" t="s">
        <v>38</v>
      </c>
      <c r="E28" s="24" t="s">
        <v>39</v>
      </c>
      <c r="F28" s="25">
        <v>1000</v>
      </c>
      <c r="G28" s="25"/>
      <c r="H28" s="25"/>
      <c r="I28" s="25"/>
      <c r="J28" s="25">
        <f>SUM(F28:I28)</f>
        <v>1000</v>
      </c>
      <c r="K28" s="25"/>
      <c r="L28" s="25"/>
      <c r="M28" s="25"/>
      <c r="N28" s="25"/>
      <c r="O28" s="25">
        <f t="shared" si="1"/>
        <v>0</v>
      </c>
      <c r="P28" s="26">
        <f>O28/J28</f>
        <v>0</v>
      </c>
    </row>
    <row r="29" spans="1:16" ht="71.25" customHeight="1">
      <c r="A29" s="27"/>
      <c r="B29" s="27"/>
      <c r="C29" s="23" t="s">
        <v>51</v>
      </c>
      <c r="D29" s="23" t="s">
        <v>38</v>
      </c>
      <c r="E29" s="24" t="s">
        <v>52</v>
      </c>
      <c r="F29" s="25">
        <v>29416553</v>
      </c>
      <c r="G29" s="25"/>
      <c r="H29" s="25"/>
      <c r="I29" s="25"/>
      <c r="J29" s="25">
        <f>SUM(F29:I29)</f>
        <v>29416553</v>
      </c>
      <c r="K29" s="25">
        <v>19869391.66</v>
      </c>
      <c r="L29" s="25"/>
      <c r="M29" s="25"/>
      <c r="N29" s="25"/>
      <c r="O29" s="25">
        <f t="shared" si="1"/>
        <v>19869391.66</v>
      </c>
      <c r="P29" s="26">
        <f>O29/J29</f>
        <v>0.6754493519346063</v>
      </c>
    </row>
    <row r="30" spans="1:16" ht="32.25" customHeight="1">
      <c r="A30" s="27"/>
      <c r="B30" s="27"/>
      <c r="C30" s="23" t="s">
        <v>53</v>
      </c>
      <c r="D30" s="23" t="s">
        <v>15</v>
      </c>
      <c r="E30" s="24" t="s">
        <v>54</v>
      </c>
      <c r="F30" s="25">
        <v>202950</v>
      </c>
      <c r="G30" s="25"/>
      <c r="H30" s="25"/>
      <c r="I30" s="25"/>
      <c r="J30" s="25">
        <f>SUM(F30:I30)</f>
        <v>202950</v>
      </c>
      <c r="K30" s="25"/>
      <c r="L30" s="25"/>
      <c r="M30" s="25"/>
      <c r="N30" s="25"/>
      <c r="O30" s="25">
        <f t="shared" si="1"/>
        <v>0</v>
      </c>
      <c r="P30" s="26">
        <f>O30/J30</f>
        <v>0</v>
      </c>
    </row>
    <row r="31" spans="1:16" ht="12.75">
      <c r="A31" s="27"/>
      <c r="B31" s="52" t="s">
        <v>55</v>
      </c>
      <c r="C31" s="29"/>
      <c r="D31" s="29"/>
      <c r="E31" s="30"/>
      <c r="F31" s="31">
        <f>SUM(F19:F30)</f>
        <v>41665622</v>
      </c>
      <c r="G31" s="31">
        <f>SUM(G19:G30)</f>
        <v>0</v>
      </c>
      <c r="H31" s="31">
        <f>SUM(H19:H30)</f>
        <v>0</v>
      </c>
      <c r="I31" s="31">
        <f>SUM(I19:I30)</f>
        <v>0</v>
      </c>
      <c r="J31" s="31">
        <f>SUM(F31:I31)</f>
        <v>41665622</v>
      </c>
      <c r="K31" s="31">
        <f>SUM(K19:K30)</f>
        <v>31769304.299999997</v>
      </c>
      <c r="L31" s="31">
        <f>SUM(L19:L30)</f>
        <v>0</v>
      </c>
      <c r="M31" s="31">
        <f>SUM(M19:M30)</f>
        <v>0</v>
      </c>
      <c r="N31" s="31">
        <f>SUM(N19:N30)</f>
        <v>0</v>
      </c>
      <c r="O31" s="31">
        <f t="shared" si="1"/>
        <v>31769304.299999997</v>
      </c>
      <c r="P31" s="32">
        <f>O31/J31</f>
        <v>0.7624824201592382</v>
      </c>
    </row>
    <row r="32" spans="1:16" s="59" customFormat="1" ht="29.25">
      <c r="A32" s="53"/>
      <c r="B32" s="54" t="s">
        <v>56</v>
      </c>
      <c r="C32" s="55" t="s">
        <v>47</v>
      </c>
      <c r="D32" s="56">
        <v>0</v>
      </c>
      <c r="E32" s="24" t="s">
        <v>48</v>
      </c>
      <c r="F32" s="57"/>
      <c r="G32" s="57"/>
      <c r="H32" s="57"/>
      <c r="I32" s="57"/>
      <c r="J32" s="57"/>
      <c r="K32" s="58">
        <v>40287.46</v>
      </c>
      <c r="L32" s="58"/>
      <c r="M32" s="58"/>
      <c r="N32" s="58"/>
      <c r="O32" s="25">
        <f t="shared" si="1"/>
        <v>40287.46</v>
      </c>
      <c r="P32" s="26"/>
    </row>
    <row r="33" spans="1:16" s="59" customFormat="1" ht="12.75">
      <c r="A33" s="53"/>
      <c r="B33" s="47"/>
      <c r="C33" s="55" t="s">
        <v>33</v>
      </c>
      <c r="D33" s="56">
        <v>0</v>
      </c>
      <c r="E33" s="24" t="s">
        <v>34</v>
      </c>
      <c r="F33" s="57"/>
      <c r="G33" s="57"/>
      <c r="H33" s="57"/>
      <c r="I33" s="57"/>
      <c r="J33" s="57"/>
      <c r="K33" s="58">
        <v>36194.46</v>
      </c>
      <c r="L33" s="58"/>
      <c r="M33" s="58"/>
      <c r="N33" s="58"/>
      <c r="O33" s="25">
        <f t="shared" si="1"/>
        <v>36194.46</v>
      </c>
      <c r="P33" s="26"/>
    </row>
    <row r="34" spans="1:16" s="59" customFormat="1" ht="19.5" customHeight="1">
      <c r="A34" s="53"/>
      <c r="B34" s="47"/>
      <c r="C34" s="41" t="s">
        <v>35</v>
      </c>
      <c r="D34" s="23">
        <v>0</v>
      </c>
      <c r="E34" s="24" t="s">
        <v>36</v>
      </c>
      <c r="F34" s="58"/>
      <c r="G34" s="58"/>
      <c r="H34" s="58"/>
      <c r="I34" s="58"/>
      <c r="J34" s="58"/>
      <c r="K34" s="58">
        <v>305547.89</v>
      </c>
      <c r="L34" s="58"/>
      <c r="M34" s="58"/>
      <c r="N34" s="58"/>
      <c r="O34" s="25">
        <f t="shared" si="1"/>
        <v>305547.89</v>
      </c>
      <c r="P34" s="26"/>
    </row>
    <row r="35" spans="1:16" ht="12.75">
      <c r="A35" s="27"/>
      <c r="B35" s="40" t="s">
        <v>57</v>
      </c>
      <c r="C35" s="29"/>
      <c r="D35" s="29"/>
      <c r="E35" s="30"/>
      <c r="F35" s="31">
        <f aca="true" t="shared" si="8" ref="F35:O35">SUM(F32:F34)</f>
        <v>0</v>
      </c>
      <c r="G35" s="31">
        <f t="shared" si="8"/>
        <v>0</v>
      </c>
      <c r="H35" s="31">
        <f t="shared" si="8"/>
        <v>0</v>
      </c>
      <c r="I35" s="31">
        <f t="shared" si="8"/>
        <v>0</v>
      </c>
      <c r="J35" s="31">
        <f t="shared" si="8"/>
        <v>0</v>
      </c>
      <c r="K35" s="31">
        <f t="shared" si="8"/>
        <v>382029.81</v>
      </c>
      <c r="L35" s="31">
        <f t="shared" si="8"/>
        <v>0</v>
      </c>
      <c r="M35" s="31">
        <f t="shared" si="8"/>
        <v>0</v>
      </c>
      <c r="N35" s="31">
        <f t="shared" si="8"/>
        <v>0</v>
      </c>
      <c r="O35" s="31">
        <f t="shared" si="8"/>
        <v>382029.81</v>
      </c>
      <c r="P35" s="32"/>
    </row>
    <row r="36" spans="1:16" s="64" customFormat="1" ht="12.75">
      <c r="A36" s="53"/>
      <c r="B36" s="46" t="s">
        <v>58</v>
      </c>
      <c r="C36" s="55" t="s">
        <v>49</v>
      </c>
      <c r="D36" s="60">
        <v>0</v>
      </c>
      <c r="E36" s="61" t="s">
        <v>50</v>
      </c>
      <c r="F36" s="62"/>
      <c r="G36" s="62"/>
      <c r="H36" s="62"/>
      <c r="I36" s="62"/>
      <c r="J36" s="58">
        <f aca="true" t="shared" si="9" ref="J36:J45">SUM(F36:I36)</f>
        <v>0</v>
      </c>
      <c r="K36" s="58">
        <v>181555.52</v>
      </c>
      <c r="L36" s="58"/>
      <c r="M36" s="58"/>
      <c r="N36" s="58"/>
      <c r="O36" s="25">
        <f aca="true" t="shared" si="10" ref="O36:O45">SUM(K36:N36)</f>
        <v>181555.52</v>
      </c>
      <c r="P36" s="63"/>
    </row>
    <row r="37" spans="1:16" s="64" customFormat="1" ht="12.75">
      <c r="A37" s="53"/>
      <c r="B37" s="47"/>
      <c r="C37" s="65" t="s">
        <v>33</v>
      </c>
      <c r="D37" s="60">
        <v>0</v>
      </c>
      <c r="E37" s="66" t="s">
        <v>34</v>
      </c>
      <c r="F37" s="62"/>
      <c r="G37" s="62"/>
      <c r="H37" s="62"/>
      <c r="I37" s="62"/>
      <c r="J37" s="58">
        <f t="shared" si="9"/>
        <v>0</v>
      </c>
      <c r="K37" s="58">
        <v>1289.31</v>
      </c>
      <c r="L37" s="58"/>
      <c r="M37" s="58"/>
      <c r="N37" s="58"/>
      <c r="O37" s="25">
        <f t="shared" si="10"/>
        <v>1289.31</v>
      </c>
      <c r="P37" s="63"/>
    </row>
    <row r="38" spans="1:16" s="64" customFormat="1" ht="12.75">
      <c r="A38" s="53"/>
      <c r="B38" s="47"/>
      <c r="C38" s="65"/>
      <c r="D38" s="60">
        <v>7</v>
      </c>
      <c r="E38" s="66"/>
      <c r="F38" s="62"/>
      <c r="G38" s="62"/>
      <c r="H38" s="62"/>
      <c r="I38" s="62"/>
      <c r="J38" s="58">
        <f t="shared" si="9"/>
        <v>0</v>
      </c>
      <c r="K38" s="58">
        <v>168.42</v>
      </c>
      <c r="L38" s="58"/>
      <c r="M38" s="58"/>
      <c r="N38" s="58"/>
      <c r="O38" s="25">
        <f t="shared" si="10"/>
        <v>168.42</v>
      </c>
      <c r="P38" s="63"/>
    </row>
    <row r="39" spans="1:16" s="64" customFormat="1" ht="12.75">
      <c r="A39" s="53"/>
      <c r="B39" s="47"/>
      <c r="C39" s="65"/>
      <c r="D39" s="60">
        <v>8</v>
      </c>
      <c r="E39" s="66"/>
      <c r="F39" s="62"/>
      <c r="G39" s="62"/>
      <c r="H39" s="62"/>
      <c r="I39" s="62"/>
      <c r="J39" s="58">
        <f t="shared" si="9"/>
        <v>0</v>
      </c>
      <c r="K39" s="58">
        <v>3.31</v>
      </c>
      <c r="L39" s="58"/>
      <c r="M39" s="58"/>
      <c r="N39" s="58"/>
      <c r="O39" s="25">
        <f t="shared" si="10"/>
        <v>3.31</v>
      </c>
      <c r="P39" s="63"/>
    </row>
    <row r="40" spans="1:16" s="64" customFormat="1" ht="12.75">
      <c r="A40" s="53"/>
      <c r="B40" s="67"/>
      <c r="C40" s="65"/>
      <c r="D40" s="60">
        <v>9</v>
      </c>
      <c r="E40" s="66"/>
      <c r="F40" s="62"/>
      <c r="G40" s="62"/>
      <c r="H40" s="62"/>
      <c r="I40" s="62"/>
      <c r="J40" s="58">
        <f t="shared" si="9"/>
        <v>0</v>
      </c>
      <c r="K40" s="58">
        <v>72.34</v>
      </c>
      <c r="L40" s="58"/>
      <c r="M40" s="58"/>
      <c r="N40" s="58"/>
      <c r="O40" s="25">
        <f t="shared" si="10"/>
        <v>72.34</v>
      </c>
      <c r="P40" s="63"/>
    </row>
    <row r="41" spans="1:16" s="64" customFormat="1" ht="12.75">
      <c r="A41" s="53"/>
      <c r="B41" s="67"/>
      <c r="C41" s="55" t="s">
        <v>35</v>
      </c>
      <c r="D41" s="60">
        <v>0</v>
      </c>
      <c r="E41" s="61" t="s">
        <v>36</v>
      </c>
      <c r="F41" s="62"/>
      <c r="G41" s="62"/>
      <c r="H41" s="62"/>
      <c r="I41" s="62"/>
      <c r="J41" s="58">
        <f t="shared" si="9"/>
        <v>0</v>
      </c>
      <c r="K41" s="58">
        <v>36793.03</v>
      </c>
      <c r="L41" s="58"/>
      <c r="M41" s="58"/>
      <c r="N41" s="58"/>
      <c r="O41" s="25">
        <f t="shared" si="10"/>
        <v>36793.03</v>
      </c>
      <c r="P41" s="63"/>
    </row>
    <row r="42" spans="1:16" ht="48.75">
      <c r="A42" s="27"/>
      <c r="B42" s="68"/>
      <c r="C42" s="23">
        <v>244</v>
      </c>
      <c r="D42" s="23">
        <v>0</v>
      </c>
      <c r="E42" s="24" t="s">
        <v>59</v>
      </c>
      <c r="F42" s="25">
        <v>108000</v>
      </c>
      <c r="G42" s="25"/>
      <c r="H42" s="25"/>
      <c r="I42" s="25"/>
      <c r="J42" s="25">
        <f t="shared" si="9"/>
        <v>108000</v>
      </c>
      <c r="K42" s="25">
        <v>108000</v>
      </c>
      <c r="L42" s="25"/>
      <c r="M42" s="25"/>
      <c r="N42" s="25"/>
      <c r="O42" s="25">
        <f t="shared" si="10"/>
        <v>108000</v>
      </c>
      <c r="P42" s="26">
        <f aca="true" t="shared" si="11" ref="P42:P50">O42/J42</f>
        <v>1</v>
      </c>
    </row>
    <row r="43" spans="1:16" ht="15.75" customHeight="1">
      <c r="A43" s="27"/>
      <c r="B43" s="69"/>
      <c r="C43" s="42" t="s">
        <v>60</v>
      </c>
      <c r="D43" s="23" t="s">
        <v>38</v>
      </c>
      <c r="E43" s="43" t="s">
        <v>61</v>
      </c>
      <c r="F43" s="25">
        <v>1050782</v>
      </c>
      <c r="G43" s="25"/>
      <c r="H43" s="25"/>
      <c r="I43" s="25"/>
      <c r="J43" s="25">
        <f t="shared" si="9"/>
        <v>1050782</v>
      </c>
      <c r="K43" s="25">
        <v>495017.37</v>
      </c>
      <c r="L43" s="25"/>
      <c r="M43" s="25"/>
      <c r="N43" s="25"/>
      <c r="O43" s="25">
        <f t="shared" si="10"/>
        <v>495017.37</v>
      </c>
      <c r="P43" s="26">
        <f t="shared" si="11"/>
        <v>0.4710942612264009</v>
      </c>
    </row>
    <row r="44" spans="1:16" ht="30.75" customHeight="1">
      <c r="A44" s="27"/>
      <c r="B44" s="27"/>
      <c r="C44" s="44"/>
      <c r="D44" s="23" t="s">
        <v>40</v>
      </c>
      <c r="E44" s="43"/>
      <c r="F44" s="25">
        <v>62631</v>
      </c>
      <c r="G44" s="25"/>
      <c r="H44" s="25"/>
      <c r="I44" s="25"/>
      <c r="J44" s="25">
        <f t="shared" si="9"/>
        <v>62631</v>
      </c>
      <c r="K44" s="25">
        <v>35967</v>
      </c>
      <c r="L44" s="25"/>
      <c r="M44" s="25"/>
      <c r="N44" s="25"/>
      <c r="O44" s="25">
        <f t="shared" si="10"/>
        <v>35967</v>
      </c>
      <c r="P44" s="26">
        <f t="shared" si="11"/>
        <v>0.5742683335728314</v>
      </c>
    </row>
    <row r="45" spans="1:16" ht="39">
      <c r="A45" s="27"/>
      <c r="B45" s="27"/>
      <c r="C45" s="23" t="s">
        <v>53</v>
      </c>
      <c r="D45" s="23">
        <v>7</v>
      </c>
      <c r="E45" s="24" t="s">
        <v>62</v>
      </c>
      <c r="F45" s="25">
        <v>280330</v>
      </c>
      <c r="G45" s="25"/>
      <c r="H45" s="25"/>
      <c r="I45" s="25"/>
      <c r="J45" s="25">
        <f t="shared" si="9"/>
        <v>280330</v>
      </c>
      <c r="K45" s="25"/>
      <c r="L45" s="25"/>
      <c r="M45" s="25"/>
      <c r="N45" s="25"/>
      <c r="O45" s="25">
        <f t="shared" si="10"/>
        <v>0</v>
      </c>
      <c r="P45" s="26">
        <f t="shared" si="11"/>
        <v>0</v>
      </c>
    </row>
    <row r="46" spans="1:16" ht="12.75">
      <c r="A46" s="27"/>
      <c r="B46" s="40" t="s">
        <v>63</v>
      </c>
      <c r="C46" s="29"/>
      <c r="D46" s="29"/>
      <c r="E46" s="30"/>
      <c r="F46" s="31">
        <f aca="true" t="shared" si="12" ref="F46:O46">SUM(F36:F45)</f>
        <v>1501743</v>
      </c>
      <c r="G46" s="31">
        <f t="shared" si="12"/>
        <v>0</v>
      </c>
      <c r="H46" s="31">
        <f t="shared" si="12"/>
        <v>0</v>
      </c>
      <c r="I46" s="31">
        <f t="shared" si="12"/>
        <v>0</v>
      </c>
      <c r="J46" s="31">
        <f t="shared" si="12"/>
        <v>1501743</v>
      </c>
      <c r="K46" s="31">
        <f t="shared" si="12"/>
        <v>858866.3</v>
      </c>
      <c r="L46" s="31">
        <f t="shared" si="12"/>
        <v>0</v>
      </c>
      <c r="M46" s="31">
        <f t="shared" si="12"/>
        <v>0</v>
      </c>
      <c r="N46" s="31">
        <f t="shared" si="12"/>
        <v>0</v>
      </c>
      <c r="O46" s="31">
        <f t="shared" si="12"/>
        <v>858866.3</v>
      </c>
      <c r="P46" s="32">
        <f t="shared" si="11"/>
        <v>0.5719129704616569</v>
      </c>
    </row>
    <row r="47" spans="1:16" ht="12.75">
      <c r="A47" s="33" t="s">
        <v>64</v>
      </c>
      <c r="B47" s="34"/>
      <c r="C47" s="35"/>
      <c r="D47" s="35"/>
      <c r="E47" s="36"/>
      <c r="F47" s="37">
        <f aca="true" t="shared" si="13" ref="F47:N47">SUM(F46,F35,F31,F18)</f>
        <v>112956660</v>
      </c>
      <c r="G47" s="37">
        <f t="shared" si="13"/>
        <v>9970778</v>
      </c>
      <c r="H47" s="37">
        <f t="shared" si="13"/>
        <v>0</v>
      </c>
      <c r="I47" s="37">
        <f t="shared" si="13"/>
        <v>0</v>
      </c>
      <c r="J47" s="37">
        <f t="shared" si="13"/>
        <v>122927438</v>
      </c>
      <c r="K47" s="37">
        <f t="shared" si="13"/>
        <v>100864535.35</v>
      </c>
      <c r="L47" s="37">
        <f t="shared" si="13"/>
        <v>9935447.65</v>
      </c>
      <c r="M47" s="37">
        <f t="shared" si="13"/>
        <v>0</v>
      </c>
      <c r="N47" s="37">
        <f t="shared" si="13"/>
        <v>0</v>
      </c>
      <c r="O47" s="37">
        <f aca="true" t="shared" si="14" ref="O47:O78">SUM(K47:N47)</f>
        <v>110799983</v>
      </c>
      <c r="P47" s="38">
        <f t="shared" si="11"/>
        <v>0.9013446046113806</v>
      </c>
    </row>
    <row r="48" spans="1:16" ht="87.75" hidden="1">
      <c r="A48" s="39" t="s">
        <v>65</v>
      </c>
      <c r="B48" s="39" t="s">
        <v>66</v>
      </c>
      <c r="C48" s="23">
        <v>291</v>
      </c>
      <c r="D48" s="23" t="s">
        <v>15</v>
      </c>
      <c r="E48" s="24" t="s">
        <v>67</v>
      </c>
      <c r="F48" s="25"/>
      <c r="G48" s="25"/>
      <c r="H48" s="25"/>
      <c r="I48" s="25"/>
      <c r="J48" s="25">
        <f>SUM(F48:I48)</f>
        <v>0</v>
      </c>
      <c r="K48" s="25"/>
      <c r="L48" s="25"/>
      <c r="M48" s="25"/>
      <c r="N48" s="25"/>
      <c r="O48" s="25">
        <f t="shared" si="14"/>
        <v>0</v>
      </c>
      <c r="P48" s="26" t="e">
        <f t="shared" si="11"/>
        <v>#DIV/0!</v>
      </c>
    </row>
    <row r="49" spans="1:16" ht="12.75" hidden="1">
      <c r="A49" s="27"/>
      <c r="B49" s="40" t="s">
        <v>68</v>
      </c>
      <c r="C49" s="29"/>
      <c r="D49" s="29"/>
      <c r="E49" s="30"/>
      <c r="F49" s="31">
        <f aca="true" t="shared" si="15" ref="F49:I50">SUM(F48)</f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>SUM(F49:I49)</f>
        <v>0</v>
      </c>
      <c r="K49" s="31">
        <f aca="true" t="shared" si="16" ref="K49:N50">SUM(K48)</f>
        <v>0</v>
      </c>
      <c r="L49" s="31">
        <f t="shared" si="16"/>
        <v>0</v>
      </c>
      <c r="M49" s="31">
        <f t="shared" si="16"/>
        <v>0</v>
      </c>
      <c r="N49" s="31">
        <f t="shared" si="16"/>
        <v>0</v>
      </c>
      <c r="O49" s="31">
        <f t="shared" si="14"/>
        <v>0</v>
      </c>
      <c r="P49" s="32" t="e">
        <f t="shared" si="11"/>
        <v>#DIV/0!</v>
      </c>
    </row>
    <row r="50" spans="1:16" ht="12.75" hidden="1">
      <c r="A50" s="33" t="s">
        <v>69</v>
      </c>
      <c r="B50" s="34"/>
      <c r="C50" s="35"/>
      <c r="D50" s="35"/>
      <c r="E50" s="36"/>
      <c r="F50" s="37">
        <f t="shared" si="15"/>
        <v>0</v>
      </c>
      <c r="G50" s="37">
        <f t="shared" si="15"/>
        <v>0</v>
      </c>
      <c r="H50" s="37">
        <f t="shared" si="15"/>
        <v>0</v>
      </c>
      <c r="I50" s="37">
        <f t="shared" si="15"/>
        <v>0</v>
      </c>
      <c r="J50" s="37">
        <f>SUM(F50:I50)</f>
        <v>0</v>
      </c>
      <c r="K50" s="37">
        <f t="shared" si="16"/>
        <v>0</v>
      </c>
      <c r="L50" s="37">
        <f t="shared" si="16"/>
        <v>0</v>
      </c>
      <c r="M50" s="37">
        <f t="shared" si="16"/>
        <v>0</v>
      </c>
      <c r="N50" s="37">
        <f t="shared" si="16"/>
        <v>0</v>
      </c>
      <c r="O50" s="37">
        <f t="shared" si="14"/>
        <v>0</v>
      </c>
      <c r="P50" s="38" t="e">
        <f t="shared" si="11"/>
        <v>#DIV/0!</v>
      </c>
    </row>
    <row r="51" spans="1:16" s="59" customFormat="1" ht="12.75">
      <c r="A51" s="70" t="s">
        <v>70</v>
      </c>
      <c r="B51" s="71" t="s">
        <v>71</v>
      </c>
      <c r="C51" s="55" t="s">
        <v>35</v>
      </c>
      <c r="D51" s="60">
        <v>0</v>
      </c>
      <c r="E51" s="61" t="s">
        <v>36</v>
      </c>
      <c r="F51" s="58"/>
      <c r="G51" s="58"/>
      <c r="H51" s="58"/>
      <c r="I51" s="58"/>
      <c r="J51" s="58">
        <f>SUM(F51:I51)</f>
        <v>0</v>
      </c>
      <c r="K51" s="58">
        <v>47789.15</v>
      </c>
      <c r="L51" s="58"/>
      <c r="M51" s="58"/>
      <c r="N51" s="58"/>
      <c r="O51" s="58">
        <f t="shared" si="14"/>
        <v>47789.15</v>
      </c>
      <c r="P51" s="63"/>
    </row>
    <row r="52" spans="1:16" s="59" customFormat="1" ht="70.5" customHeight="1">
      <c r="A52" s="72"/>
      <c r="B52" s="73"/>
      <c r="C52" s="55">
        <v>291</v>
      </c>
      <c r="D52" s="60">
        <v>0</v>
      </c>
      <c r="E52" s="24" t="s">
        <v>67</v>
      </c>
      <c r="F52" s="58"/>
      <c r="G52" s="58"/>
      <c r="H52" s="58"/>
      <c r="I52" s="58"/>
      <c r="J52" s="58">
        <f>SUM(F52:I52)</f>
        <v>0</v>
      </c>
      <c r="K52" s="58">
        <v>29095.5</v>
      </c>
      <c r="L52" s="58"/>
      <c r="M52" s="58"/>
      <c r="N52" s="58"/>
      <c r="O52" s="58">
        <f t="shared" si="14"/>
        <v>29095.5</v>
      </c>
      <c r="P52" s="63"/>
    </row>
    <row r="53" spans="1:16" ht="12.75">
      <c r="A53" s="74"/>
      <c r="B53" s="75" t="s">
        <v>72</v>
      </c>
      <c r="C53" s="29"/>
      <c r="D53" s="29"/>
      <c r="E53" s="30"/>
      <c r="F53" s="31">
        <f>SUM(F51:F51)</f>
        <v>0</v>
      </c>
      <c r="G53" s="31">
        <f>SUM(G51:G51)</f>
        <v>0</v>
      </c>
      <c r="H53" s="31">
        <f>SUM(H51:H51)</f>
        <v>0</v>
      </c>
      <c r="I53" s="31">
        <f>SUM(I51:I51)</f>
        <v>0</v>
      </c>
      <c r="J53" s="31">
        <f>SUM(J51:J52)</f>
        <v>0</v>
      </c>
      <c r="K53" s="31">
        <f>SUM(K51:K52)</f>
        <v>76884.65</v>
      </c>
      <c r="L53" s="31">
        <f>SUM(L51:L52)</f>
        <v>0</v>
      </c>
      <c r="M53" s="31">
        <f>SUM(M51:M52)</f>
        <v>0</v>
      </c>
      <c r="N53" s="31">
        <f>SUM(N51:N52)</f>
        <v>0</v>
      </c>
      <c r="O53" s="31">
        <f t="shared" si="14"/>
        <v>76884.65</v>
      </c>
      <c r="P53" s="32"/>
    </row>
    <row r="54" spans="1:16" s="59" customFormat="1" ht="67.5" customHeight="1">
      <c r="A54" s="76"/>
      <c r="B54" s="77" t="s">
        <v>73</v>
      </c>
      <c r="C54" s="55" t="s">
        <v>27</v>
      </c>
      <c r="D54" s="60">
        <v>0</v>
      </c>
      <c r="E54" s="24" t="s">
        <v>28</v>
      </c>
      <c r="F54" s="58">
        <v>29820350</v>
      </c>
      <c r="G54" s="58"/>
      <c r="H54" s="58"/>
      <c r="I54" s="58"/>
      <c r="J54" s="58">
        <f>SUM(F54:I54)</f>
        <v>29820350</v>
      </c>
      <c r="K54" s="58">
        <v>23707316.63</v>
      </c>
      <c r="L54" s="58"/>
      <c r="M54" s="58"/>
      <c r="N54" s="58"/>
      <c r="O54" s="58">
        <f t="shared" si="14"/>
        <v>23707316.63</v>
      </c>
      <c r="P54" s="63">
        <f>O54/J54</f>
        <v>0.7950046404552595</v>
      </c>
    </row>
    <row r="55" spans="1:16" s="59" customFormat="1" ht="12.75">
      <c r="A55" s="78"/>
      <c r="B55" s="79"/>
      <c r="C55" s="55" t="s">
        <v>33</v>
      </c>
      <c r="D55" s="60">
        <v>0</v>
      </c>
      <c r="E55" s="24" t="s">
        <v>34</v>
      </c>
      <c r="F55" s="58"/>
      <c r="G55" s="58"/>
      <c r="H55" s="58"/>
      <c r="I55" s="58"/>
      <c r="J55" s="58"/>
      <c r="K55" s="58">
        <v>193962.45</v>
      </c>
      <c r="L55" s="58"/>
      <c r="M55" s="58"/>
      <c r="N55" s="58"/>
      <c r="O55" s="58">
        <f t="shared" si="14"/>
        <v>193962.45</v>
      </c>
      <c r="P55" s="63"/>
    </row>
    <row r="56" spans="1:16" s="59" customFormat="1" ht="19.5" customHeight="1">
      <c r="A56" s="78"/>
      <c r="B56" s="80"/>
      <c r="C56" s="55" t="s">
        <v>35</v>
      </c>
      <c r="D56" s="60">
        <v>0</v>
      </c>
      <c r="E56" s="61" t="s">
        <v>36</v>
      </c>
      <c r="F56" s="58">
        <v>3969</v>
      </c>
      <c r="G56" s="58"/>
      <c r="H56" s="58"/>
      <c r="I56" s="58"/>
      <c r="J56" s="58">
        <f>SUM(F56:I56)</f>
        <v>3969</v>
      </c>
      <c r="K56" s="58">
        <v>91014.49</v>
      </c>
      <c r="L56" s="58"/>
      <c r="M56" s="58"/>
      <c r="N56" s="58"/>
      <c r="O56" s="58">
        <f t="shared" si="14"/>
        <v>91014.49</v>
      </c>
      <c r="P56" s="63">
        <f>O56/J56</f>
        <v>22.931340388007055</v>
      </c>
    </row>
    <row r="57" spans="1:16" ht="12.75">
      <c r="A57" s="78"/>
      <c r="B57" s="75" t="s">
        <v>74</v>
      </c>
      <c r="C57" s="29"/>
      <c r="D57" s="29"/>
      <c r="E57" s="30"/>
      <c r="F57" s="31">
        <f aca="true" t="shared" si="17" ref="F57:N57">SUM(F54:F56)</f>
        <v>29824319</v>
      </c>
      <c r="G57" s="31">
        <f t="shared" si="17"/>
        <v>0</v>
      </c>
      <c r="H57" s="31">
        <f t="shared" si="17"/>
        <v>0</v>
      </c>
      <c r="I57" s="31">
        <f t="shared" si="17"/>
        <v>0</v>
      </c>
      <c r="J57" s="31">
        <f t="shared" si="17"/>
        <v>29824319</v>
      </c>
      <c r="K57" s="31">
        <f t="shared" si="17"/>
        <v>23992293.569999997</v>
      </c>
      <c r="L57" s="31">
        <f t="shared" si="17"/>
        <v>0</v>
      </c>
      <c r="M57" s="31">
        <f t="shared" si="17"/>
        <v>0</v>
      </c>
      <c r="N57" s="31">
        <f t="shared" si="17"/>
        <v>0</v>
      </c>
      <c r="O57" s="31">
        <f t="shared" si="14"/>
        <v>23992293.569999997</v>
      </c>
      <c r="P57" s="32">
        <f>O57/J57</f>
        <v>0.8044540286066547</v>
      </c>
    </row>
    <row r="58" spans="1:16" ht="29.25">
      <c r="A58" s="78"/>
      <c r="B58" s="54" t="s">
        <v>75</v>
      </c>
      <c r="C58" s="23" t="s">
        <v>76</v>
      </c>
      <c r="D58" s="23" t="s">
        <v>15</v>
      </c>
      <c r="E58" s="24" t="s">
        <v>77</v>
      </c>
      <c r="F58" s="25">
        <v>10000000</v>
      </c>
      <c r="G58" s="25"/>
      <c r="H58" s="25"/>
      <c r="I58" s="25"/>
      <c r="J58" s="25">
        <f>SUM(F58:I58)</f>
        <v>10000000</v>
      </c>
      <c r="K58" s="25">
        <v>10981032.18</v>
      </c>
      <c r="L58" s="25"/>
      <c r="M58" s="25"/>
      <c r="N58" s="25"/>
      <c r="O58" s="25">
        <f t="shared" si="14"/>
        <v>10981032.18</v>
      </c>
      <c r="P58" s="26">
        <f>O58/J58</f>
        <v>1.0981032179999999</v>
      </c>
    </row>
    <row r="59" spans="1:16" ht="12.75">
      <c r="A59" s="78"/>
      <c r="B59" s="47"/>
      <c r="C59" s="55" t="s">
        <v>49</v>
      </c>
      <c r="D59" s="60">
        <v>0</v>
      </c>
      <c r="E59" s="61" t="s">
        <v>50</v>
      </c>
      <c r="F59" s="25"/>
      <c r="G59" s="25"/>
      <c r="H59" s="25"/>
      <c r="I59" s="25"/>
      <c r="J59" s="25"/>
      <c r="K59" s="25">
        <v>692.55</v>
      </c>
      <c r="L59" s="25"/>
      <c r="M59" s="25"/>
      <c r="N59" s="25"/>
      <c r="O59" s="25">
        <f t="shared" si="14"/>
        <v>692.55</v>
      </c>
      <c r="P59" s="26"/>
    </row>
    <row r="60" spans="1:16" ht="68.25">
      <c r="A60" s="81"/>
      <c r="B60" s="49"/>
      <c r="C60" s="23" t="s">
        <v>27</v>
      </c>
      <c r="D60" s="23" t="s">
        <v>15</v>
      </c>
      <c r="E60" s="24" t="s">
        <v>28</v>
      </c>
      <c r="F60" s="25">
        <v>8500000</v>
      </c>
      <c r="G60" s="25"/>
      <c r="H60" s="25"/>
      <c r="I60" s="25"/>
      <c r="J60" s="25">
        <f aca="true" t="shared" si="18" ref="J60:J70">SUM(F60:I60)</f>
        <v>8500000</v>
      </c>
      <c r="K60" s="25">
        <v>8231897.83</v>
      </c>
      <c r="L60" s="25"/>
      <c r="M60" s="25"/>
      <c r="N60" s="25"/>
      <c r="O60" s="25">
        <f t="shared" si="14"/>
        <v>8231897.83</v>
      </c>
      <c r="P60" s="26">
        <f>O60/J60</f>
        <v>0.9684585682352941</v>
      </c>
    </row>
    <row r="61" spans="1:16" ht="39">
      <c r="A61" s="27"/>
      <c r="B61" s="27"/>
      <c r="C61" s="23" t="s">
        <v>78</v>
      </c>
      <c r="D61" s="23" t="s">
        <v>15</v>
      </c>
      <c r="E61" s="24" t="s">
        <v>79</v>
      </c>
      <c r="F61" s="25">
        <v>3000000</v>
      </c>
      <c r="G61" s="25"/>
      <c r="H61" s="25"/>
      <c r="I61" s="25"/>
      <c r="J61" s="25">
        <f t="shared" si="18"/>
        <v>3000000</v>
      </c>
      <c r="K61" s="25">
        <v>4854830.03</v>
      </c>
      <c r="L61" s="25"/>
      <c r="M61" s="25"/>
      <c r="N61" s="25"/>
      <c r="O61" s="25">
        <f t="shared" si="14"/>
        <v>4854830.03</v>
      </c>
      <c r="P61" s="26">
        <f>O61/J61</f>
        <v>1.6182766766666667</v>
      </c>
    </row>
    <row r="62" spans="1:16" ht="39">
      <c r="A62" s="27"/>
      <c r="B62" s="27"/>
      <c r="C62" s="23" t="s">
        <v>80</v>
      </c>
      <c r="D62" s="23" t="s">
        <v>15</v>
      </c>
      <c r="E62" s="24" t="s">
        <v>81</v>
      </c>
      <c r="F62" s="25">
        <v>59700000</v>
      </c>
      <c r="G62" s="25"/>
      <c r="H62" s="25"/>
      <c r="I62" s="45"/>
      <c r="J62" s="25">
        <f t="shared" si="18"/>
        <v>59700000</v>
      </c>
      <c r="K62" s="25">
        <v>54049124.99</v>
      </c>
      <c r="L62" s="25"/>
      <c r="M62" s="25"/>
      <c r="N62" s="25"/>
      <c r="O62" s="25">
        <f t="shared" si="14"/>
        <v>54049124.99</v>
      </c>
      <c r="P62" s="26">
        <f>O62/J62</f>
        <v>0.9053454772194305</v>
      </c>
    </row>
    <row r="63" spans="1:16" ht="12.75">
      <c r="A63" s="27"/>
      <c r="B63" s="27"/>
      <c r="C63" s="41" t="s">
        <v>29</v>
      </c>
      <c r="D63" s="23">
        <v>0</v>
      </c>
      <c r="E63" s="24" t="s">
        <v>30</v>
      </c>
      <c r="F63" s="25"/>
      <c r="G63" s="25"/>
      <c r="H63" s="25"/>
      <c r="I63" s="25"/>
      <c r="J63" s="25">
        <f t="shared" si="18"/>
        <v>0</v>
      </c>
      <c r="K63" s="45">
        <v>34138.51</v>
      </c>
      <c r="L63" s="25"/>
      <c r="M63" s="25"/>
      <c r="N63" s="25"/>
      <c r="O63" s="25">
        <f t="shared" si="14"/>
        <v>34138.51</v>
      </c>
      <c r="P63" s="26"/>
    </row>
    <row r="64" spans="1:16" ht="12.75">
      <c r="A64" s="27"/>
      <c r="B64" s="27"/>
      <c r="C64" s="41" t="s">
        <v>33</v>
      </c>
      <c r="D64" s="23">
        <v>0</v>
      </c>
      <c r="E64" s="24" t="s">
        <v>34</v>
      </c>
      <c r="F64" s="25"/>
      <c r="G64" s="25"/>
      <c r="H64" s="25"/>
      <c r="I64" s="25"/>
      <c r="J64" s="25">
        <f t="shared" si="18"/>
        <v>0</v>
      </c>
      <c r="K64" s="25">
        <v>236266.41</v>
      </c>
      <c r="L64" s="25"/>
      <c r="M64" s="25"/>
      <c r="N64" s="25"/>
      <c r="O64" s="25">
        <f t="shared" si="14"/>
        <v>236266.41</v>
      </c>
      <c r="P64" s="26"/>
    </row>
    <row r="65" spans="1:16" ht="48.75">
      <c r="A65" s="27"/>
      <c r="B65" s="27"/>
      <c r="C65" s="23" t="s">
        <v>82</v>
      </c>
      <c r="D65" s="23" t="s">
        <v>15</v>
      </c>
      <c r="E65" s="24" t="s">
        <v>83</v>
      </c>
      <c r="F65" s="25"/>
      <c r="G65" s="25"/>
      <c r="H65" s="25"/>
      <c r="I65" s="25">
        <v>4166883</v>
      </c>
      <c r="J65" s="25">
        <f t="shared" si="18"/>
        <v>4166883</v>
      </c>
      <c r="K65" s="25"/>
      <c r="L65" s="25"/>
      <c r="M65" s="25"/>
      <c r="N65" s="25">
        <v>4165876.06</v>
      </c>
      <c r="O65" s="25">
        <f t="shared" si="14"/>
        <v>4165876.06</v>
      </c>
      <c r="P65" s="26">
        <f>O65/J65</f>
        <v>0.9997583469466266</v>
      </c>
    </row>
    <row r="66" spans="1:16" ht="51" customHeight="1">
      <c r="A66" s="27"/>
      <c r="B66" s="27"/>
      <c r="C66" s="23" t="s">
        <v>84</v>
      </c>
      <c r="D66" s="23" t="s">
        <v>15</v>
      </c>
      <c r="E66" s="24" t="s">
        <v>85</v>
      </c>
      <c r="F66" s="25">
        <v>3085275</v>
      </c>
      <c r="G66" s="25"/>
      <c r="H66" s="25"/>
      <c r="I66" s="25"/>
      <c r="J66" s="25">
        <f t="shared" si="18"/>
        <v>3085275</v>
      </c>
      <c r="K66" s="25">
        <v>3957993.81</v>
      </c>
      <c r="L66" s="25"/>
      <c r="M66" s="25"/>
      <c r="N66" s="25"/>
      <c r="O66" s="25">
        <f t="shared" si="14"/>
        <v>3957993.81</v>
      </c>
      <c r="P66" s="26">
        <f>O66/J66</f>
        <v>1.2828658093686949</v>
      </c>
    </row>
    <row r="67" spans="1:16" ht="12.75">
      <c r="A67" s="27"/>
      <c r="B67" s="40" t="s">
        <v>86</v>
      </c>
      <c r="C67" s="29"/>
      <c r="D67" s="29"/>
      <c r="E67" s="30"/>
      <c r="F67" s="31">
        <f>SUM(F58:F66)</f>
        <v>84285275</v>
      </c>
      <c r="G67" s="31">
        <f>SUM(G58:G66)</f>
        <v>0</v>
      </c>
      <c r="H67" s="31">
        <f>SUM(H58:H66)</f>
        <v>0</v>
      </c>
      <c r="I67" s="31">
        <f>SUM(I58:I66)</f>
        <v>4166883</v>
      </c>
      <c r="J67" s="31">
        <f t="shared" si="18"/>
        <v>88452158</v>
      </c>
      <c r="K67" s="31">
        <f>SUM(K58:K66)</f>
        <v>82345976.31000002</v>
      </c>
      <c r="L67" s="31">
        <f>SUM(L58:L66)</f>
        <v>0</v>
      </c>
      <c r="M67" s="31">
        <f>SUM(M58:M66)</f>
        <v>0</v>
      </c>
      <c r="N67" s="31">
        <f>SUM(N58:N66)</f>
        <v>4165876.06</v>
      </c>
      <c r="O67" s="31">
        <f t="shared" si="14"/>
        <v>86511852.37000002</v>
      </c>
      <c r="P67" s="32">
        <f>O67/J67</f>
        <v>0.978063784153237</v>
      </c>
    </row>
    <row r="68" spans="1:16" ht="68.25">
      <c r="A68" s="27"/>
      <c r="B68" s="39" t="s">
        <v>87</v>
      </c>
      <c r="C68" s="23" t="s">
        <v>27</v>
      </c>
      <c r="D68" s="23" t="s">
        <v>15</v>
      </c>
      <c r="E68" s="24" t="s">
        <v>28</v>
      </c>
      <c r="F68" s="25">
        <v>3500000</v>
      </c>
      <c r="G68" s="25"/>
      <c r="H68" s="25"/>
      <c r="I68" s="25"/>
      <c r="J68" s="25">
        <f t="shared" si="18"/>
        <v>3500000</v>
      </c>
      <c r="K68" s="25">
        <v>2823207.49</v>
      </c>
      <c r="L68" s="25"/>
      <c r="M68" s="25"/>
      <c r="N68" s="25"/>
      <c r="O68" s="25">
        <f t="shared" si="14"/>
        <v>2823207.49</v>
      </c>
      <c r="P68" s="26">
        <f>O68/J68</f>
        <v>0.8066307114285715</v>
      </c>
    </row>
    <row r="69" spans="1:16" ht="12.75">
      <c r="A69" s="27"/>
      <c r="B69" s="27"/>
      <c r="C69" s="41" t="s">
        <v>33</v>
      </c>
      <c r="D69" s="23">
        <v>0</v>
      </c>
      <c r="E69" s="24" t="s">
        <v>34</v>
      </c>
      <c r="F69" s="25"/>
      <c r="G69" s="25"/>
      <c r="H69" s="25"/>
      <c r="I69" s="25"/>
      <c r="J69" s="25">
        <f t="shared" si="18"/>
        <v>0</v>
      </c>
      <c r="K69" s="25">
        <v>17217.56</v>
      </c>
      <c r="L69" s="25"/>
      <c r="M69" s="25"/>
      <c r="N69" s="25"/>
      <c r="O69" s="25">
        <f t="shared" si="14"/>
        <v>17217.56</v>
      </c>
      <c r="P69" s="26"/>
    </row>
    <row r="70" spans="1:16" ht="12.75">
      <c r="A70" s="27"/>
      <c r="B70" s="40" t="s">
        <v>88</v>
      </c>
      <c r="C70" s="29"/>
      <c r="D70" s="29"/>
      <c r="E70" s="30"/>
      <c r="F70" s="31">
        <f>SUM(F68)</f>
        <v>3500000</v>
      </c>
      <c r="G70" s="31">
        <f>SUM(G68)</f>
        <v>0</v>
      </c>
      <c r="H70" s="31">
        <f>SUM(H68)</f>
        <v>0</v>
      </c>
      <c r="I70" s="31">
        <f>SUM(I68)</f>
        <v>0</v>
      </c>
      <c r="J70" s="31">
        <f t="shared" si="18"/>
        <v>3500000</v>
      </c>
      <c r="K70" s="31">
        <f>SUM(K68:K69)</f>
        <v>2840425.0500000003</v>
      </c>
      <c r="L70" s="31">
        <f>SUM(L68:L69)</f>
        <v>0</v>
      </c>
      <c r="M70" s="31">
        <f>SUM(M68:M69)</f>
        <v>0</v>
      </c>
      <c r="N70" s="31">
        <f>SUM(N68:N69)</f>
        <v>0</v>
      </c>
      <c r="O70" s="31">
        <f t="shared" si="14"/>
        <v>2840425.0500000003</v>
      </c>
      <c r="P70" s="32">
        <f>O70/J70</f>
        <v>0.8115500142857144</v>
      </c>
    </row>
    <row r="71" spans="1:16" ht="12.75">
      <c r="A71" s="33" t="s">
        <v>89</v>
      </c>
      <c r="B71" s="34"/>
      <c r="C71" s="35"/>
      <c r="D71" s="35"/>
      <c r="E71" s="36"/>
      <c r="F71" s="37">
        <f aca="true" t="shared" si="19" ref="F71:N71">SUM(F53,F57,F70,F67)</f>
        <v>117609594</v>
      </c>
      <c r="G71" s="37">
        <f t="shared" si="19"/>
        <v>0</v>
      </c>
      <c r="H71" s="37">
        <f t="shared" si="19"/>
        <v>0</v>
      </c>
      <c r="I71" s="37">
        <f t="shared" si="19"/>
        <v>4166883</v>
      </c>
      <c r="J71" s="37">
        <f t="shared" si="19"/>
        <v>121776477</v>
      </c>
      <c r="K71" s="37">
        <f t="shared" si="19"/>
        <v>109255579.58000001</v>
      </c>
      <c r="L71" s="37">
        <f t="shared" si="19"/>
        <v>0</v>
      </c>
      <c r="M71" s="37">
        <f t="shared" si="19"/>
        <v>0</v>
      </c>
      <c r="N71" s="37">
        <f t="shared" si="19"/>
        <v>4165876.06</v>
      </c>
      <c r="O71" s="37">
        <f t="shared" si="14"/>
        <v>113421455.64000002</v>
      </c>
      <c r="P71" s="38">
        <f>O71/J71</f>
        <v>0.931390515099234</v>
      </c>
    </row>
    <row r="72" spans="1:16" s="59" customFormat="1" ht="12.75">
      <c r="A72" s="82" t="s">
        <v>90</v>
      </c>
      <c r="B72" s="46" t="s">
        <v>91</v>
      </c>
      <c r="C72" s="55" t="s">
        <v>49</v>
      </c>
      <c r="D72" s="60">
        <v>0</v>
      </c>
      <c r="E72" s="24" t="s">
        <v>50</v>
      </c>
      <c r="F72" s="62"/>
      <c r="G72" s="62"/>
      <c r="H72" s="62"/>
      <c r="I72" s="62"/>
      <c r="J72" s="58"/>
      <c r="K72" s="58">
        <v>5.45</v>
      </c>
      <c r="L72" s="58"/>
      <c r="M72" s="58"/>
      <c r="N72" s="58"/>
      <c r="O72" s="83">
        <f t="shared" si="14"/>
        <v>5.45</v>
      </c>
      <c r="P72" s="84"/>
    </row>
    <row r="73" spans="1:16" s="59" customFormat="1" ht="12.75">
      <c r="A73" s="85"/>
      <c r="B73" s="47"/>
      <c r="C73" s="55" t="s">
        <v>35</v>
      </c>
      <c r="D73" s="60">
        <v>0</v>
      </c>
      <c r="E73" s="24" t="s">
        <v>36</v>
      </c>
      <c r="F73" s="62"/>
      <c r="G73" s="62"/>
      <c r="H73" s="62"/>
      <c r="I73" s="62"/>
      <c r="J73" s="62">
        <f>SUM(F73:I73)</f>
        <v>0</v>
      </c>
      <c r="K73" s="58">
        <v>597.67</v>
      </c>
      <c r="L73" s="58"/>
      <c r="M73" s="58"/>
      <c r="N73" s="58"/>
      <c r="O73" s="25">
        <f t="shared" si="14"/>
        <v>597.67</v>
      </c>
      <c r="P73" s="63"/>
    </row>
    <row r="74" spans="1:16" ht="12.75">
      <c r="A74" s="27"/>
      <c r="B74" s="40" t="s">
        <v>92</v>
      </c>
      <c r="C74" s="29"/>
      <c r="D74" s="29"/>
      <c r="E74" s="30"/>
      <c r="F74" s="86">
        <f aca="true" t="shared" si="20" ref="F74:N74">SUM(F72:F73)</f>
        <v>0</v>
      </c>
      <c r="G74" s="86">
        <f t="shared" si="20"/>
        <v>0</v>
      </c>
      <c r="H74" s="86">
        <f t="shared" si="20"/>
        <v>0</v>
      </c>
      <c r="I74" s="86">
        <f t="shared" si="20"/>
        <v>0</v>
      </c>
      <c r="J74" s="86">
        <f t="shared" si="20"/>
        <v>0</v>
      </c>
      <c r="K74" s="86">
        <f t="shared" si="20"/>
        <v>603.12</v>
      </c>
      <c r="L74" s="86">
        <f t="shared" si="20"/>
        <v>0</v>
      </c>
      <c r="M74" s="86">
        <f t="shared" si="20"/>
        <v>0</v>
      </c>
      <c r="N74" s="86">
        <f t="shared" si="20"/>
        <v>0</v>
      </c>
      <c r="O74" s="86">
        <f t="shared" si="14"/>
        <v>603.12</v>
      </c>
      <c r="P74" s="32"/>
    </row>
    <row r="75" spans="1:16" ht="48.75" customHeight="1">
      <c r="A75" s="27"/>
      <c r="B75" s="39" t="s">
        <v>93</v>
      </c>
      <c r="C75" s="23" t="s">
        <v>82</v>
      </c>
      <c r="D75" s="23" t="s">
        <v>15</v>
      </c>
      <c r="E75" s="24" t="s">
        <v>83</v>
      </c>
      <c r="F75" s="25"/>
      <c r="G75" s="25"/>
      <c r="H75" s="25"/>
      <c r="I75" s="25">
        <v>95000</v>
      </c>
      <c r="J75" s="25">
        <f aca="true" t="shared" si="21" ref="J75:J84">SUM(F75:I75)</f>
        <v>95000</v>
      </c>
      <c r="K75" s="25"/>
      <c r="L75" s="25"/>
      <c r="M75" s="25"/>
      <c r="N75" s="25">
        <v>95000</v>
      </c>
      <c r="O75" s="25">
        <f t="shared" si="14"/>
        <v>95000</v>
      </c>
      <c r="P75" s="26">
        <f aca="true" t="shared" si="22" ref="P75:P83">O75/J75</f>
        <v>1</v>
      </c>
    </row>
    <row r="76" spans="1:16" ht="12.75">
      <c r="A76" s="27"/>
      <c r="B76" s="40" t="s">
        <v>94</v>
      </c>
      <c r="C76" s="29"/>
      <c r="D76" s="29"/>
      <c r="E76" s="30"/>
      <c r="F76" s="31">
        <f>SUM(F75)</f>
        <v>0</v>
      </c>
      <c r="G76" s="31">
        <f>SUM(G75)</f>
        <v>0</v>
      </c>
      <c r="H76" s="31">
        <f>SUM(H75)</f>
        <v>0</v>
      </c>
      <c r="I76" s="31">
        <f>SUM(I75)</f>
        <v>95000</v>
      </c>
      <c r="J76" s="31">
        <f t="shared" si="21"/>
        <v>95000</v>
      </c>
      <c r="K76" s="31">
        <f>SUM(K75)</f>
        <v>0</v>
      </c>
      <c r="L76" s="31">
        <f>SUM(L75)</f>
        <v>0</v>
      </c>
      <c r="M76" s="31">
        <f>SUM(M75)</f>
        <v>0</v>
      </c>
      <c r="N76" s="31">
        <f>SUM(N75)</f>
        <v>95000</v>
      </c>
      <c r="O76" s="31">
        <f t="shared" si="14"/>
        <v>95000</v>
      </c>
      <c r="P76" s="32">
        <f t="shared" si="22"/>
        <v>1</v>
      </c>
    </row>
    <row r="77" spans="1:16" ht="12.75">
      <c r="A77" s="27"/>
      <c r="B77" s="87" t="s">
        <v>95</v>
      </c>
      <c r="C77" s="23" t="s">
        <v>29</v>
      </c>
      <c r="D77" s="23" t="s">
        <v>15</v>
      </c>
      <c r="E77" s="24" t="s">
        <v>30</v>
      </c>
      <c r="F77" s="25">
        <v>743000</v>
      </c>
      <c r="G77" s="25"/>
      <c r="H77" s="25"/>
      <c r="I77" s="25"/>
      <c r="J77" s="25">
        <f t="shared" si="21"/>
        <v>743000</v>
      </c>
      <c r="K77" s="25">
        <v>1099564.34</v>
      </c>
      <c r="L77" s="25"/>
      <c r="M77" s="25"/>
      <c r="N77" s="25"/>
      <c r="O77" s="25">
        <f t="shared" si="14"/>
        <v>1099564.34</v>
      </c>
      <c r="P77" s="26">
        <f t="shared" si="22"/>
        <v>1.4798981695827726</v>
      </c>
    </row>
    <row r="78" spans="1:16" ht="12.75">
      <c r="A78" s="27"/>
      <c r="B78" s="88"/>
      <c r="C78" s="23" t="s">
        <v>33</v>
      </c>
      <c r="D78" s="23" t="s">
        <v>15</v>
      </c>
      <c r="E78" s="24" t="s">
        <v>34</v>
      </c>
      <c r="F78" s="25">
        <v>1000</v>
      </c>
      <c r="G78" s="25"/>
      <c r="H78" s="25"/>
      <c r="I78" s="25"/>
      <c r="J78" s="25">
        <f t="shared" si="21"/>
        <v>1000</v>
      </c>
      <c r="K78" s="25">
        <v>183.77</v>
      </c>
      <c r="L78" s="25"/>
      <c r="M78" s="25"/>
      <c r="N78" s="25"/>
      <c r="O78" s="25">
        <f t="shared" si="14"/>
        <v>183.77</v>
      </c>
      <c r="P78" s="26">
        <f t="shared" si="22"/>
        <v>0.18377000000000002</v>
      </c>
    </row>
    <row r="79" spans="1:16" ht="48.75">
      <c r="A79" s="27"/>
      <c r="B79" s="89"/>
      <c r="C79" s="23" t="s">
        <v>82</v>
      </c>
      <c r="D79" s="23" t="s">
        <v>15</v>
      </c>
      <c r="E79" s="24" t="s">
        <v>83</v>
      </c>
      <c r="F79" s="25"/>
      <c r="G79" s="25"/>
      <c r="H79" s="25"/>
      <c r="I79" s="25">
        <v>38000</v>
      </c>
      <c r="J79" s="25">
        <f t="shared" si="21"/>
        <v>38000</v>
      </c>
      <c r="K79" s="25"/>
      <c r="L79" s="25"/>
      <c r="M79" s="25"/>
      <c r="N79" s="25">
        <v>38000</v>
      </c>
      <c r="O79" s="25">
        <f aca="true" t="shared" si="23" ref="O79:O110">SUM(K79:N79)</f>
        <v>38000</v>
      </c>
      <c r="P79" s="26">
        <f t="shared" si="22"/>
        <v>1</v>
      </c>
    </row>
    <row r="80" spans="1:16" ht="12.75">
      <c r="A80" s="27"/>
      <c r="B80" s="40" t="s">
        <v>96</v>
      </c>
      <c r="C80" s="29"/>
      <c r="D80" s="29"/>
      <c r="E80" s="30"/>
      <c r="F80" s="31">
        <f>SUM(F77:F79)</f>
        <v>744000</v>
      </c>
      <c r="G80" s="31">
        <f>SUM(G77:G79)</f>
        <v>0</v>
      </c>
      <c r="H80" s="31">
        <f>SUM(H77:H79)</f>
        <v>0</v>
      </c>
      <c r="I80" s="31">
        <f>SUM(I77:I79)</f>
        <v>38000</v>
      </c>
      <c r="J80" s="31">
        <f t="shared" si="21"/>
        <v>782000</v>
      </c>
      <c r="K80" s="31">
        <f>SUM(K77:K79)</f>
        <v>1099748.11</v>
      </c>
      <c r="L80" s="31">
        <f>SUM(L77:L79)</f>
        <v>0</v>
      </c>
      <c r="M80" s="31">
        <f>SUM(M77:M79)</f>
        <v>0</v>
      </c>
      <c r="N80" s="31">
        <f>SUM(N77:N79)</f>
        <v>38000</v>
      </c>
      <c r="O80" s="31">
        <f t="shared" si="23"/>
        <v>1137748.11</v>
      </c>
      <c r="P80" s="32">
        <f t="shared" si="22"/>
        <v>1.4549208567774938</v>
      </c>
    </row>
    <row r="81" spans="1:16" ht="48.75">
      <c r="A81" s="27"/>
      <c r="B81" s="39" t="s">
        <v>97</v>
      </c>
      <c r="C81" s="23" t="s">
        <v>82</v>
      </c>
      <c r="D81" s="23" t="s">
        <v>15</v>
      </c>
      <c r="E81" s="24" t="s">
        <v>83</v>
      </c>
      <c r="F81" s="25"/>
      <c r="G81" s="25"/>
      <c r="H81" s="25"/>
      <c r="I81" s="25">
        <v>805000</v>
      </c>
      <c r="J81" s="25">
        <f t="shared" si="21"/>
        <v>805000</v>
      </c>
      <c r="K81" s="25"/>
      <c r="L81" s="25"/>
      <c r="M81" s="25"/>
      <c r="N81" s="25">
        <v>804715.84</v>
      </c>
      <c r="O81" s="25">
        <f t="shared" si="23"/>
        <v>804715.84</v>
      </c>
      <c r="P81" s="26">
        <f t="shared" si="22"/>
        <v>0.9996470062111801</v>
      </c>
    </row>
    <row r="82" spans="1:16" ht="47.25" customHeight="1">
      <c r="A82" s="27"/>
      <c r="B82" s="27"/>
      <c r="C82" s="23" t="s">
        <v>84</v>
      </c>
      <c r="D82" s="23" t="s">
        <v>15</v>
      </c>
      <c r="E82" s="24" t="s">
        <v>85</v>
      </c>
      <c r="F82" s="25">
        <v>250</v>
      </c>
      <c r="G82" s="25"/>
      <c r="H82" s="25"/>
      <c r="I82" s="25"/>
      <c r="J82" s="25">
        <f t="shared" si="21"/>
        <v>250</v>
      </c>
      <c r="K82" s="25">
        <v>7.03</v>
      </c>
      <c r="L82" s="25"/>
      <c r="M82" s="25"/>
      <c r="N82" s="25"/>
      <c r="O82" s="25">
        <f t="shared" si="23"/>
        <v>7.03</v>
      </c>
      <c r="P82" s="26">
        <f t="shared" si="22"/>
        <v>0.028120000000000003</v>
      </c>
    </row>
    <row r="83" spans="1:16" ht="12.75">
      <c r="A83" s="27"/>
      <c r="B83" s="40" t="s">
        <v>98</v>
      </c>
      <c r="C83" s="29"/>
      <c r="D83" s="29"/>
      <c r="E83" s="30"/>
      <c r="F83" s="31">
        <f>SUM(F81:F82)</f>
        <v>250</v>
      </c>
      <c r="G83" s="31">
        <f>SUM(G81:G82)</f>
        <v>0</v>
      </c>
      <c r="H83" s="31">
        <f>SUM(H81:H82)</f>
        <v>0</v>
      </c>
      <c r="I83" s="31">
        <f>SUM(I81:I82)</f>
        <v>805000</v>
      </c>
      <c r="J83" s="31">
        <f t="shared" si="21"/>
        <v>805250</v>
      </c>
      <c r="K83" s="31">
        <f>SUM(K81:K82)</f>
        <v>7.03</v>
      </c>
      <c r="L83" s="31">
        <f>SUM(L81:L82)</f>
        <v>0</v>
      </c>
      <c r="M83" s="31">
        <f>SUM(M81:M82)</f>
        <v>0</v>
      </c>
      <c r="N83" s="31">
        <f>SUM(N81:N82)</f>
        <v>804715.84</v>
      </c>
      <c r="O83" s="31">
        <f t="shared" si="23"/>
        <v>804722.87</v>
      </c>
      <c r="P83" s="32">
        <f t="shared" si="22"/>
        <v>0.9993453834212978</v>
      </c>
    </row>
    <row r="84" spans="1:16" ht="12.75">
      <c r="A84" s="27"/>
      <c r="B84" s="70" t="s">
        <v>99</v>
      </c>
      <c r="C84" s="41" t="s">
        <v>33</v>
      </c>
      <c r="D84" s="23">
        <v>0</v>
      </c>
      <c r="E84" s="24" t="s">
        <v>34</v>
      </c>
      <c r="F84" s="25"/>
      <c r="G84" s="25"/>
      <c r="H84" s="25"/>
      <c r="I84" s="25"/>
      <c r="J84" s="25">
        <f t="shared" si="21"/>
        <v>0</v>
      </c>
      <c r="K84" s="25">
        <v>261.27</v>
      </c>
      <c r="L84" s="25"/>
      <c r="M84" s="25"/>
      <c r="N84" s="25"/>
      <c r="O84" s="25">
        <f t="shared" si="23"/>
        <v>261.27</v>
      </c>
      <c r="P84" s="26"/>
    </row>
    <row r="85" spans="1:16" ht="12.75">
      <c r="A85" s="27"/>
      <c r="B85" s="72"/>
      <c r="C85" s="41" t="s">
        <v>35</v>
      </c>
      <c r="D85" s="23">
        <v>0</v>
      </c>
      <c r="E85" s="24" t="s">
        <v>36</v>
      </c>
      <c r="F85" s="25"/>
      <c r="G85" s="25"/>
      <c r="H85" s="25"/>
      <c r="I85" s="25"/>
      <c r="J85" s="25"/>
      <c r="K85" s="25">
        <v>505399.16</v>
      </c>
      <c r="L85" s="25"/>
      <c r="M85" s="25"/>
      <c r="N85" s="25"/>
      <c r="O85" s="25">
        <f t="shared" si="23"/>
        <v>505399.16</v>
      </c>
      <c r="P85" s="26"/>
    </row>
    <row r="86" spans="1:16" ht="48.75">
      <c r="A86" s="27"/>
      <c r="B86" s="90"/>
      <c r="C86" s="23" t="s">
        <v>100</v>
      </c>
      <c r="D86" s="23" t="s">
        <v>15</v>
      </c>
      <c r="E86" s="24" t="s">
        <v>101</v>
      </c>
      <c r="F86" s="25"/>
      <c r="G86" s="25">
        <v>45000</v>
      </c>
      <c r="H86" s="25"/>
      <c r="I86" s="25"/>
      <c r="J86" s="25">
        <f>SUM(F86:I86)</f>
        <v>45000</v>
      </c>
      <c r="K86" s="25"/>
      <c r="L86" s="25">
        <v>44936.2</v>
      </c>
      <c r="M86" s="25"/>
      <c r="N86" s="25"/>
      <c r="O86" s="25">
        <f t="shared" si="23"/>
        <v>44936.2</v>
      </c>
      <c r="P86" s="26">
        <f>O86/J86</f>
        <v>0.9985822222222221</v>
      </c>
    </row>
    <row r="87" spans="1:16" ht="12.75">
      <c r="A87" s="27"/>
      <c r="B87" s="91" t="s">
        <v>102</v>
      </c>
      <c r="C87" s="29"/>
      <c r="D87" s="29"/>
      <c r="E87" s="30"/>
      <c r="F87" s="31">
        <f>SUM(F86)</f>
        <v>0</v>
      </c>
      <c r="G87" s="31">
        <f>SUM(G86)</f>
        <v>45000</v>
      </c>
      <c r="H87" s="31">
        <f>SUM(H86)</f>
        <v>0</v>
      </c>
      <c r="I87" s="31">
        <f>SUM(I86)</f>
        <v>0</v>
      </c>
      <c r="J87" s="31">
        <f>SUM(F87:I87)</f>
        <v>45000</v>
      </c>
      <c r="K87" s="31">
        <f>SUM(K84:K86)</f>
        <v>505660.43</v>
      </c>
      <c r="L87" s="31">
        <f>SUM(L84:L86)</f>
        <v>44936.2</v>
      </c>
      <c r="M87" s="31">
        <f>SUM(M84:M86)</f>
        <v>0</v>
      </c>
      <c r="N87" s="31">
        <f>SUM(N84:N86)</f>
        <v>0</v>
      </c>
      <c r="O87" s="31">
        <f t="shared" si="23"/>
        <v>550596.63</v>
      </c>
      <c r="P87" s="32">
        <f>O87/J87</f>
        <v>12.235480666666668</v>
      </c>
    </row>
    <row r="88" spans="1:16" s="59" customFormat="1" ht="19.5">
      <c r="A88" s="53"/>
      <c r="B88" s="54" t="s">
        <v>103</v>
      </c>
      <c r="C88" s="23" t="s">
        <v>45</v>
      </c>
      <c r="D88" s="23" t="s">
        <v>15</v>
      </c>
      <c r="E88" s="24" t="s">
        <v>46</v>
      </c>
      <c r="F88" s="57"/>
      <c r="G88" s="57"/>
      <c r="H88" s="57"/>
      <c r="I88" s="57"/>
      <c r="J88" s="58">
        <f>SUM(F88:I88)</f>
        <v>0</v>
      </c>
      <c r="K88" s="58">
        <v>2633.38</v>
      </c>
      <c r="L88" s="58"/>
      <c r="M88" s="58"/>
      <c r="N88" s="58"/>
      <c r="O88" s="25">
        <f t="shared" si="23"/>
        <v>2633.38</v>
      </c>
      <c r="P88" s="92"/>
    </row>
    <row r="89" spans="1:16" s="59" customFormat="1" ht="29.25">
      <c r="A89" s="53"/>
      <c r="B89" s="47"/>
      <c r="C89" s="23" t="s">
        <v>47</v>
      </c>
      <c r="D89" s="23" t="s">
        <v>15</v>
      </c>
      <c r="E89" s="24" t="s">
        <v>48</v>
      </c>
      <c r="F89" s="57"/>
      <c r="G89" s="57"/>
      <c r="H89" s="57"/>
      <c r="I89" s="57"/>
      <c r="J89" s="58">
        <f>SUM(F89:I89)</f>
        <v>0</v>
      </c>
      <c r="K89" s="58">
        <v>18468.72</v>
      </c>
      <c r="L89" s="58"/>
      <c r="M89" s="58"/>
      <c r="N89" s="58"/>
      <c r="O89" s="25">
        <f t="shared" si="23"/>
        <v>18468.72</v>
      </c>
      <c r="P89" s="92"/>
    </row>
    <row r="90" spans="1:16" ht="59.25" customHeight="1">
      <c r="A90" s="27"/>
      <c r="B90" s="93"/>
      <c r="C90" s="23" t="s">
        <v>27</v>
      </c>
      <c r="D90" s="23" t="s">
        <v>15</v>
      </c>
      <c r="E90" s="24" t="s">
        <v>28</v>
      </c>
      <c r="F90" s="25">
        <v>8309590</v>
      </c>
      <c r="G90" s="25"/>
      <c r="H90" s="25"/>
      <c r="I90" s="25"/>
      <c r="J90" s="25">
        <f>SUM(F90:I90)</f>
        <v>8309590</v>
      </c>
      <c r="K90" s="25">
        <v>6627149.5</v>
      </c>
      <c r="L90" s="25"/>
      <c r="M90" s="25"/>
      <c r="N90" s="25"/>
      <c r="O90" s="25">
        <f t="shared" si="23"/>
        <v>6627149.5</v>
      </c>
      <c r="P90" s="26">
        <f>O90/J90</f>
        <v>0.7975302632259835</v>
      </c>
    </row>
    <row r="91" spans="1:16" ht="19.5">
      <c r="A91" s="27"/>
      <c r="B91" s="90"/>
      <c r="C91" s="41" t="s">
        <v>104</v>
      </c>
      <c r="D91" s="23">
        <v>0</v>
      </c>
      <c r="E91" s="24" t="s">
        <v>105</v>
      </c>
      <c r="F91" s="25"/>
      <c r="G91" s="25"/>
      <c r="H91" s="25"/>
      <c r="I91" s="25"/>
      <c r="J91" s="25"/>
      <c r="K91" s="25">
        <v>3000</v>
      </c>
      <c r="L91" s="25"/>
      <c r="M91" s="25"/>
      <c r="N91" s="25"/>
      <c r="O91" s="25">
        <f t="shared" si="23"/>
        <v>3000</v>
      </c>
      <c r="P91" s="26"/>
    </row>
    <row r="92" spans="1:16" ht="12.75">
      <c r="A92" s="27"/>
      <c r="B92" s="27"/>
      <c r="C92" s="23" t="s">
        <v>29</v>
      </c>
      <c r="D92" s="23" t="s">
        <v>15</v>
      </c>
      <c r="E92" s="24" t="s">
        <v>30</v>
      </c>
      <c r="F92" s="25">
        <v>2409321</v>
      </c>
      <c r="G92" s="25"/>
      <c r="H92" s="25"/>
      <c r="I92" s="25"/>
      <c r="J92" s="25">
        <f>SUM(F92:I92)</f>
        <v>2409321</v>
      </c>
      <c r="K92" s="25">
        <v>2610386.94</v>
      </c>
      <c r="L92" s="25"/>
      <c r="M92" s="25"/>
      <c r="N92" s="25"/>
      <c r="O92" s="25">
        <f t="shared" si="23"/>
        <v>2610386.94</v>
      </c>
      <c r="P92" s="26">
        <f>O92/J92</f>
        <v>1.0834533630014431</v>
      </c>
    </row>
    <row r="93" spans="1:16" ht="72.75" customHeight="1">
      <c r="A93" s="27"/>
      <c r="B93" s="27"/>
      <c r="C93" s="41" t="s">
        <v>106</v>
      </c>
      <c r="D93" s="23">
        <v>0</v>
      </c>
      <c r="E93" s="24" t="s">
        <v>107</v>
      </c>
      <c r="F93" s="25"/>
      <c r="G93" s="25"/>
      <c r="H93" s="25"/>
      <c r="I93" s="25"/>
      <c r="J93" s="25"/>
      <c r="K93" s="25">
        <v>1030</v>
      </c>
      <c r="L93" s="25"/>
      <c r="M93" s="25"/>
      <c r="N93" s="25"/>
      <c r="O93" s="25">
        <f t="shared" si="23"/>
        <v>1030</v>
      </c>
      <c r="P93" s="26"/>
    </row>
    <row r="94" spans="1:16" ht="12.75">
      <c r="A94" s="27"/>
      <c r="B94" s="27"/>
      <c r="C94" s="41" t="s">
        <v>33</v>
      </c>
      <c r="D94" s="23">
        <v>0</v>
      </c>
      <c r="E94" s="24" t="s">
        <v>34</v>
      </c>
      <c r="F94" s="25"/>
      <c r="G94" s="25"/>
      <c r="H94" s="25"/>
      <c r="I94" s="25"/>
      <c r="J94" s="25">
        <f aca="true" t="shared" si="24" ref="J94:J101">SUM(F94:I94)</f>
        <v>0</v>
      </c>
      <c r="K94" s="25">
        <v>36328.43</v>
      </c>
      <c r="L94" s="25"/>
      <c r="M94" s="25"/>
      <c r="N94" s="25"/>
      <c r="O94" s="25">
        <f t="shared" si="23"/>
        <v>36328.43</v>
      </c>
      <c r="P94" s="26"/>
    </row>
    <row r="95" spans="1:16" ht="12.75">
      <c r="A95" s="27"/>
      <c r="B95" s="27"/>
      <c r="C95" s="23" t="s">
        <v>35</v>
      </c>
      <c r="D95" s="23" t="s">
        <v>15</v>
      </c>
      <c r="E95" s="24" t="s">
        <v>36</v>
      </c>
      <c r="F95" s="25">
        <v>2534490</v>
      </c>
      <c r="G95" s="25"/>
      <c r="H95" s="25"/>
      <c r="I95" s="25"/>
      <c r="J95" s="25">
        <f t="shared" si="24"/>
        <v>2534490</v>
      </c>
      <c r="K95" s="25">
        <v>2012045.19</v>
      </c>
      <c r="L95" s="25"/>
      <c r="M95" s="25"/>
      <c r="N95" s="25"/>
      <c r="O95" s="25">
        <f t="shared" si="23"/>
        <v>2012045.19</v>
      </c>
      <c r="P95" s="26">
        <f>O95/J95</f>
        <v>0.7938659020157901</v>
      </c>
    </row>
    <row r="96" spans="1:16" ht="66.75" customHeight="1">
      <c r="A96" s="27"/>
      <c r="B96" s="27"/>
      <c r="C96" s="23">
        <v>246</v>
      </c>
      <c r="D96" s="23">
        <v>0</v>
      </c>
      <c r="E96" s="24" t="s">
        <v>108</v>
      </c>
      <c r="F96" s="25">
        <v>43160</v>
      </c>
      <c r="G96" s="25"/>
      <c r="H96" s="25"/>
      <c r="I96" s="25"/>
      <c r="J96" s="25">
        <f t="shared" si="24"/>
        <v>43160</v>
      </c>
      <c r="K96" s="25">
        <v>43463.78</v>
      </c>
      <c r="L96" s="25"/>
      <c r="M96" s="25"/>
      <c r="N96" s="25"/>
      <c r="O96" s="25">
        <f t="shared" si="23"/>
        <v>43463.78</v>
      </c>
      <c r="P96" s="26">
        <f>O96/J96</f>
        <v>1.0070384615384615</v>
      </c>
    </row>
    <row r="97" spans="1:16" ht="48.75">
      <c r="A97" s="27"/>
      <c r="B97" s="27"/>
      <c r="C97" s="94">
        <v>270</v>
      </c>
      <c r="D97" s="23" t="s">
        <v>38</v>
      </c>
      <c r="E97" s="24" t="s">
        <v>61</v>
      </c>
      <c r="F97" s="25">
        <v>1564014</v>
      </c>
      <c r="G97" s="25"/>
      <c r="H97" s="25"/>
      <c r="I97" s="25"/>
      <c r="J97" s="25">
        <f t="shared" si="24"/>
        <v>1564014</v>
      </c>
      <c r="K97" s="25">
        <v>1514401.89</v>
      </c>
      <c r="L97" s="25"/>
      <c r="M97" s="25"/>
      <c r="N97" s="25"/>
      <c r="O97" s="25">
        <f t="shared" si="23"/>
        <v>1514401.89</v>
      </c>
      <c r="P97" s="26">
        <f>O97/J97</f>
        <v>0.9682789859937314</v>
      </c>
    </row>
    <row r="98" spans="1:16" ht="72" customHeight="1">
      <c r="A98" s="27"/>
      <c r="B98" s="27"/>
      <c r="C98" s="23">
        <v>291</v>
      </c>
      <c r="D98" s="23">
        <v>0</v>
      </c>
      <c r="E98" s="24" t="s">
        <v>67</v>
      </c>
      <c r="F98" s="25"/>
      <c r="G98" s="25"/>
      <c r="H98" s="25"/>
      <c r="I98" s="25"/>
      <c r="J98" s="25">
        <f t="shared" si="24"/>
        <v>0</v>
      </c>
      <c r="K98" s="25">
        <v>6241.74</v>
      </c>
      <c r="L98" s="25"/>
      <c r="M98" s="25"/>
      <c r="N98" s="25"/>
      <c r="O98" s="25">
        <f t="shared" si="23"/>
        <v>6241.74</v>
      </c>
      <c r="P98" s="26"/>
    </row>
    <row r="99" spans="1:16" ht="40.5" customHeight="1">
      <c r="A99" s="27"/>
      <c r="B99" s="27"/>
      <c r="C99" s="42" t="s">
        <v>51</v>
      </c>
      <c r="D99" s="23" t="s">
        <v>38</v>
      </c>
      <c r="E99" s="43" t="s">
        <v>52</v>
      </c>
      <c r="F99" s="25">
        <v>20642879</v>
      </c>
      <c r="G99" s="25"/>
      <c r="H99" s="25"/>
      <c r="I99" s="25"/>
      <c r="J99" s="25">
        <f t="shared" si="24"/>
        <v>20642879</v>
      </c>
      <c r="K99" s="25">
        <v>6695892.82</v>
      </c>
      <c r="L99" s="25"/>
      <c r="M99" s="25"/>
      <c r="N99" s="25"/>
      <c r="O99" s="25">
        <f t="shared" si="23"/>
        <v>6695892.82</v>
      </c>
      <c r="P99" s="26">
        <f aca="true" t="shared" si="25" ref="P99:P107">O99/J99</f>
        <v>0.3243681668627714</v>
      </c>
    </row>
    <row r="100" spans="1:16" ht="32.25" customHeight="1">
      <c r="A100" s="27"/>
      <c r="B100" s="27"/>
      <c r="C100" s="44"/>
      <c r="D100" s="23" t="s">
        <v>109</v>
      </c>
      <c r="E100" s="43"/>
      <c r="F100" s="25">
        <v>3097294</v>
      </c>
      <c r="G100" s="25"/>
      <c r="H100" s="25"/>
      <c r="I100" s="25"/>
      <c r="J100" s="25">
        <f t="shared" si="24"/>
        <v>3097294</v>
      </c>
      <c r="K100" s="25">
        <v>637649.96</v>
      </c>
      <c r="L100" s="25"/>
      <c r="M100" s="25"/>
      <c r="N100" s="25"/>
      <c r="O100" s="25">
        <f t="shared" si="23"/>
        <v>637649.96</v>
      </c>
      <c r="P100" s="26">
        <f t="shared" si="25"/>
        <v>0.20587324290170708</v>
      </c>
    </row>
    <row r="101" spans="1:16" ht="84" customHeight="1">
      <c r="A101" s="27"/>
      <c r="B101" s="95"/>
      <c r="C101" s="23">
        <v>628</v>
      </c>
      <c r="D101" s="23">
        <v>0</v>
      </c>
      <c r="E101" s="24" t="s">
        <v>110</v>
      </c>
      <c r="F101" s="25">
        <v>26840</v>
      </c>
      <c r="G101" s="25"/>
      <c r="H101" s="25"/>
      <c r="I101" s="25"/>
      <c r="J101" s="25">
        <f t="shared" si="24"/>
        <v>26840</v>
      </c>
      <c r="K101" s="25">
        <v>26840</v>
      </c>
      <c r="L101" s="25"/>
      <c r="M101" s="25"/>
      <c r="N101" s="25"/>
      <c r="O101" s="25">
        <f t="shared" si="23"/>
        <v>26840</v>
      </c>
      <c r="P101" s="26">
        <f t="shared" si="25"/>
        <v>1</v>
      </c>
    </row>
    <row r="102" spans="1:16" ht="12.75">
      <c r="A102" s="27"/>
      <c r="B102" s="40" t="s">
        <v>111</v>
      </c>
      <c r="C102" s="29"/>
      <c r="D102" s="29"/>
      <c r="E102" s="30"/>
      <c r="F102" s="31">
        <f>SUM(F90:F101)</f>
        <v>38627588</v>
      </c>
      <c r="G102" s="31">
        <f>SUM(G90:G101)</f>
        <v>0</v>
      </c>
      <c r="H102" s="31">
        <f>SUM(H90:H101)</f>
        <v>0</v>
      </c>
      <c r="I102" s="31">
        <f>SUM(I90:I101)</f>
        <v>0</v>
      </c>
      <c r="J102" s="31">
        <f>SUM(J90:J101)</f>
        <v>38627588</v>
      </c>
      <c r="K102" s="31">
        <f>SUM(K88:K101)</f>
        <v>20235532.35</v>
      </c>
      <c r="L102" s="31">
        <f>SUM(L88:L101)</f>
        <v>0</v>
      </c>
      <c r="M102" s="31">
        <f>SUM(M88:M101)</f>
        <v>0</v>
      </c>
      <c r="N102" s="31">
        <f>SUM(N88:N101)</f>
        <v>0</v>
      </c>
      <c r="O102" s="31">
        <f t="shared" si="23"/>
        <v>20235532.35</v>
      </c>
      <c r="P102" s="32">
        <f t="shared" si="25"/>
        <v>0.5238621772086831</v>
      </c>
    </row>
    <row r="103" spans="1:16" ht="12.75">
      <c r="A103" s="33" t="s">
        <v>112</v>
      </c>
      <c r="B103" s="34"/>
      <c r="C103" s="35"/>
      <c r="D103" s="35"/>
      <c r="E103" s="36"/>
      <c r="F103" s="37">
        <f>SUM(F102,F87,F83,F80,F76,F74)</f>
        <v>39371838</v>
      </c>
      <c r="G103" s="37">
        <f>SUM(G102,G87,G83,G80,G76,G74)</f>
        <v>45000</v>
      </c>
      <c r="H103" s="37">
        <f>SUM(H102,H87,H83,H80,H76,H74)</f>
        <v>0</v>
      </c>
      <c r="I103" s="37">
        <f>SUM(I102,I87,I83,I80,I76,I74)</f>
        <v>938000</v>
      </c>
      <c r="J103" s="37">
        <f aca="true" t="shared" si="26" ref="J103:J119">SUM(F103:I103)</f>
        <v>40354838</v>
      </c>
      <c r="K103" s="37">
        <f>SUM(K102,K87,K83,K80,K76,K74)</f>
        <v>21841551.040000003</v>
      </c>
      <c r="L103" s="37">
        <f>SUM(L102,L87,L83,L80,L76,L74)</f>
        <v>44936.2</v>
      </c>
      <c r="M103" s="37">
        <f>SUM(M102,M87,M83,M80,M76,M74)</f>
        <v>0</v>
      </c>
      <c r="N103" s="37">
        <f>SUM(N102,N87,N83,N80,N76,N74)</f>
        <v>937715.84</v>
      </c>
      <c r="O103" s="37">
        <f t="shared" si="23"/>
        <v>22824203.080000002</v>
      </c>
      <c r="P103" s="38">
        <f t="shared" si="25"/>
        <v>0.5655877761174509</v>
      </c>
    </row>
    <row r="104" spans="1:16" ht="48.75">
      <c r="A104" s="39" t="s">
        <v>113</v>
      </c>
      <c r="B104" s="39" t="s">
        <v>114</v>
      </c>
      <c r="C104" s="23" t="s">
        <v>14</v>
      </c>
      <c r="D104" s="23" t="s">
        <v>15</v>
      </c>
      <c r="E104" s="24" t="s">
        <v>16</v>
      </c>
      <c r="F104" s="25"/>
      <c r="G104" s="25"/>
      <c r="H104" s="25">
        <v>2597700</v>
      </c>
      <c r="I104" s="25"/>
      <c r="J104" s="25">
        <f t="shared" si="26"/>
        <v>2597700</v>
      </c>
      <c r="K104" s="25"/>
      <c r="L104" s="25"/>
      <c r="M104" s="25">
        <v>2597555.03</v>
      </c>
      <c r="N104" s="25"/>
      <c r="O104" s="25">
        <f t="shared" si="23"/>
        <v>2597555.03</v>
      </c>
      <c r="P104" s="26">
        <f t="shared" si="25"/>
        <v>0.9999441929399083</v>
      </c>
    </row>
    <row r="105" spans="1:16" ht="48.75">
      <c r="A105" s="27"/>
      <c r="B105" s="27"/>
      <c r="C105" s="23" t="s">
        <v>82</v>
      </c>
      <c r="D105" s="23" t="s">
        <v>15</v>
      </c>
      <c r="E105" s="24" t="s">
        <v>83</v>
      </c>
      <c r="F105" s="25"/>
      <c r="G105" s="25"/>
      <c r="H105" s="25"/>
      <c r="I105" s="25">
        <v>216800</v>
      </c>
      <c r="J105" s="25">
        <f t="shared" si="26"/>
        <v>216800</v>
      </c>
      <c r="K105" s="25"/>
      <c r="L105" s="25"/>
      <c r="M105" s="25"/>
      <c r="N105" s="25">
        <v>216800</v>
      </c>
      <c r="O105" s="25">
        <f t="shared" si="23"/>
        <v>216800</v>
      </c>
      <c r="P105" s="26">
        <f t="shared" si="25"/>
        <v>1</v>
      </c>
    </row>
    <row r="106" spans="1:16" ht="58.5">
      <c r="A106" s="27"/>
      <c r="B106" s="27"/>
      <c r="C106" s="23" t="s">
        <v>84</v>
      </c>
      <c r="D106" s="23" t="s">
        <v>15</v>
      </c>
      <c r="E106" s="24" t="s">
        <v>85</v>
      </c>
      <c r="F106" s="25">
        <v>3288</v>
      </c>
      <c r="G106" s="25"/>
      <c r="H106" s="25"/>
      <c r="I106" s="25"/>
      <c r="J106" s="25">
        <f t="shared" si="26"/>
        <v>3288</v>
      </c>
      <c r="K106" s="25">
        <v>2388.5</v>
      </c>
      <c r="L106" s="25"/>
      <c r="M106" s="25"/>
      <c r="N106" s="25"/>
      <c r="O106" s="25">
        <f t="shared" si="23"/>
        <v>2388.5</v>
      </c>
      <c r="P106" s="26">
        <f t="shared" si="25"/>
        <v>0.7264294403892944</v>
      </c>
    </row>
    <row r="107" spans="1:16" ht="12.75">
      <c r="A107" s="27"/>
      <c r="B107" s="40" t="s">
        <v>115</v>
      </c>
      <c r="C107" s="29"/>
      <c r="D107" s="29"/>
      <c r="E107" s="30"/>
      <c r="F107" s="31">
        <f>SUM(F104:F106)</f>
        <v>3288</v>
      </c>
      <c r="G107" s="31">
        <f>SUM(G104:G106)</f>
        <v>0</v>
      </c>
      <c r="H107" s="31">
        <f>SUM(H104:H106)</f>
        <v>2597700</v>
      </c>
      <c r="I107" s="31">
        <f>SUM(I104:I106)</f>
        <v>216800</v>
      </c>
      <c r="J107" s="31">
        <f t="shared" si="26"/>
        <v>2817788</v>
      </c>
      <c r="K107" s="31">
        <f>SUM(K104:K106)</f>
        <v>2388.5</v>
      </c>
      <c r="L107" s="31">
        <f>SUM(L104:L106)</f>
        <v>0</v>
      </c>
      <c r="M107" s="31">
        <f>SUM(M104:M106)</f>
        <v>2597555.03</v>
      </c>
      <c r="N107" s="31">
        <f>SUM(N104:N106)</f>
        <v>216800</v>
      </c>
      <c r="O107" s="31">
        <f t="shared" si="23"/>
        <v>2816743.53</v>
      </c>
      <c r="P107" s="32">
        <f t="shared" si="25"/>
        <v>0.9996293298147341</v>
      </c>
    </row>
    <row r="108" spans="1:16" s="59" customFormat="1" ht="29.25">
      <c r="A108" s="53"/>
      <c r="B108" s="46" t="s">
        <v>116</v>
      </c>
      <c r="C108" s="55" t="s">
        <v>47</v>
      </c>
      <c r="D108" s="60">
        <v>0</v>
      </c>
      <c r="E108" s="24" t="s">
        <v>48</v>
      </c>
      <c r="F108" s="58"/>
      <c r="G108" s="58"/>
      <c r="H108" s="58"/>
      <c r="I108" s="58"/>
      <c r="J108" s="58">
        <f t="shared" si="26"/>
        <v>0</v>
      </c>
      <c r="K108" s="58">
        <v>13069.31</v>
      </c>
      <c r="L108" s="58"/>
      <c r="M108" s="58"/>
      <c r="N108" s="58"/>
      <c r="O108" s="25">
        <f t="shared" si="23"/>
        <v>13069.31</v>
      </c>
      <c r="P108" s="92"/>
    </row>
    <row r="109" spans="1:16" ht="19.5" customHeight="1">
      <c r="A109" s="27"/>
      <c r="B109" s="47"/>
      <c r="C109" s="23" t="s">
        <v>117</v>
      </c>
      <c r="D109" s="23" t="s">
        <v>15</v>
      </c>
      <c r="E109" s="24" t="s">
        <v>118</v>
      </c>
      <c r="F109" s="25">
        <v>67000</v>
      </c>
      <c r="G109" s="25"/>
      <c r="H109" s="25"/>
      <c r="I109" s="25"/>
      <c r="J109" s="25">
        <f t="shared" si="26"/>
        <v>67000</v>
      </c>
      <c r="K109" s="25">
        <v>118568.12</v>
      </c>
      <c r="L109" s="25"/>
      <c r="M109" s="25"/>
      <c r="N109" s="25"/>
      <c r="O109" s="25">
        <f t="shared" si="23"/>
        <v>118568.12</v>
      </c>
      <c r="P109" s="26">
        <f>O109/J109</f>
        <v>1.7696734328358208</v>
      </c>
    </row>
    <row r="110" spans="1:16" ht="19.5" customHeight="1">
      <c r="A110" s="27"/>
      <c r="B110" s="47"/>
      <c r="C110" s="23" t="s">
        <v>49</v>
      </c>
      <c r="D110" s="23" t="s">
        <v>15</v>
      </c>
      <c r="E110" s="24" t="s">
        <v>50</v>
      </c>
      <c r="F110" s="25">
        <v>358000</v>
      </c>
      <c r="G110" s="25"/>
      <c r="H110" s="25"/>
      <c r="I110" s="25"/>
      <c r="J110" s="25">
        <f t="shared" si="26"/>
        <v>358000</v>
      </c>
      <c r="K110" s="25">
        <v>183979.45</v>
      </c>
      <c r="L110" s="25"/>
      <c r="M110" s="25"/>
      <c r="N110" s="25"/>
      <c r="O110" s="25">
        <f t="shared" si="23"/>
        <v>183979.45</v>
      </c>
      <c r="P110" s="26">
        <f>O110/J110</f>
        <v>0.5139090782122905</v>
      </c>
    </row>
    <row r="111" spans="1:16" ht="68.25">
      <c r="A111" s="27"/>
      <c r="B111" s="93"/>
      <c r="C111" s="23" t="s">
        <v>27</v>
      </c>
      <c r="D111" s="23" t="s">
        <v>15</v>
      </c>
      <c r="E111" s="24" t="s">
        <v>28</v>
      </c>
      <c r="F111" s="25">
        <v>200000</v>
      </c>
      <c r="G111" s="25"/>
      <c r="H111" s="25"/>
      <c r="I111" s="25"/>
      <c r="J111" s="25">
        <f t="shared" si="26"/>
        <v>200000</v>
      </c>
      <c r="K111" s="25">
        <v>172413.41</v>
      </c>
      <c r="L111" s="25"/>
      <c r="M111" s="25"/>
      <c r="N111" s="25"/>
      <c r="O111" s="25">
        <f aca="true" t="shared" si="27" ref="O111:O131">SUM(K111:N111)</f>
        <v>172413.41</v>
      </c>
      <c r="P111" s="26">
        <f>O111/J111</f>
        <v>0.8620670500000001</v>
      </c>
    </row>
    <row r="112" spans="1:16" ht="12.75">
      <c r="A112" s="27"/>
      <c r="B112" s="27"/>
      <c r="C112" s="41" t="s">
        <v>33</v>
      </c>
      <c r="D112" s="23">
        <v>0</v>
      </c>
      <c r="E112" s="24" t="s">
        <v>34</v>
      </c>
      <c r="F112" s="25"/>
      <c r="G112" s="25"/>
      <c r="H112" s="25"/>
      <c r="I112" s="25"/>
      <c r="J112" s="25">
        <f t="shared" si="26"/>
        <v>0</v>
      </c>
      <c r="K112" s="25">
        <v>8322.37</v>
      </c>
      <c r="L112" s="25"/>
      <c r="M112" s="25"/>
      <c r="N112" s="25"/>
      <c r="O112" s="25">
        <f t="shared" si="27"/>
        <v>8322.37</v>
      </c>
      <c r="P112" s="26"/>
    </row>
    <row r="113" spans="1:16" ht="12.75">
      <c r="A113" s="27"/>
      <c r="B113" s="27"/>
      <c r="C113" s="23" t="s">
        <v>35</v>
      </c>
      <c r="D113" s="23" t="s">
        <v>15</v>
      </c>
      <c r="E113" s="24" t="s">
        <v>36</v>
      </c>
      <c r="F113" s="25">
        <v>350000</v>
      </c>
      <c r="G113" s="25"/>
      <c r="H113" s="25"/>
      <c r="I113" s="25"/>
      <c r="J113" s="25">
        <f t="shared" si="26"/>
        <v>350000</v>
      </c>
      <c r="K113" s="25">
        <v>388793.67</v>
      </c>
      <c r="L113" s="25"/>
      <c r="M113" s="25"/>
      <c r="N113" s="25"/>
      <c r="O113" s="25">
        <f t="shared" si="27"/>
        <v>388793.67</v>
      </c>
      <c r="P113" s="26">
        <f aca="true" t="shared" si="28" ref="P113:P119">O113/J113</f>
        <v>1.110839057142857</v>
      </c>
    </row>
    <row r="114" spans="1:16" ht="68.25">
      <c r="A114" s="27"/>
      <c r="B114" s="27"/>
      <c r="C114" s="23" t="s">
        <v>37</v>
      </c>
      <c r="D114" s="23" t="s">
        <v>38</v>
      </c>
      <c r="E114" s="24" t="s">
        <v>39</v>
      </c>
      <c r="F114" s="25">
        <v>6135</v>
      </c>
      <c r="G114" s="25"/>
      <c r="H114" s="25"/>
      <c r="I114" s="25"/>
      <c r="J114" s="25">
        <f t="shared" si="26"/>
        <v>6135</v>
      </c>
      <c r="K114" s="25">
        <v>6134.62</v>
      </c>
      <c r="L114" s="25"/>
      <c r="M114" s="25"/>
      <c r="N114" s="25"/>
      <c r="O114" s="25">
        <f t="shared" si="27"/>
        <v>6134.62</v>
      </c>
      <c r="P114" s="26">
        <f t="shared" si="28"/>
        <v>0.9999380603096985</v>
      </c>
    </row>
    <row r="115" spans="1:16" ht="48.75">
      <c r="A115" s="27"/>
      <c r="B115" s="27"/>
      <c r="C115" s="23">
        <v>270</v>
      </c>
      <c r="D115" s="23">
        <v>0</v>
      </c>
      <c r="E115" s="24" t="s">
        <v>119</v>
      </c>
      <c r="F115" s="25">
        <v>10000</v>
      </c>
      <c r="G115" s="25"/>
      <c r="H115" s="25"/>
      <c r="I115" s="25"/>
      <c r="J115" s="25">
        <f t="shared" si="26"/>
        <v>10000</v>
      </c>
      <c r="K115" s="25">
        <v>10000</v>
      </c>
      <c r="L115" s="25"/>
      <c r="M115" s="25"/>
      <c r="N115" s="25"/>
      <c r="O115" s="25">
        <f t="shared" si="27"/>
        <v>10000</v>
      </c>
      <c r="P115" s="26">
        <f t="shared" si="28"/>
        <v>1</v>
      </c>
    </row>
    <row r="116" spans="1:16" ht="12.75">
      <c r="A116" s="27"/>
      <c r="B116" s="40" t="s">
        <v>120</v>
      </c>
      <c r="C116" s="29"/>
      <c r="D116" s="29"/>
      <c r="E116" s="30"/>
      <c r="F116" s="31">
        <f>SUM(F109:F115)</f>
        <v>991135</v>
      </c>
      <c r="G116" s="31">
        <f>SUM(G109:G115)</f>
        <v>0</v>
      </c>
      <c r="H116" s="31">
        <f>SUM(H109:H115)</f>
        <v>0</v>
      </c>
      <c r="I116" s="31">
        <f>SUM(I109:I115)</f>
        <v>0</v>
      </c>
      <c r="J116" s="31">
        <f t="shared" si="26"/>
        <v>991135</v>
      </c>
      <c r="K116" s="31">
        <f>SUM(K108:K115)</f>
        <v>901280.9500000001</v>
      </c>
      <c r="L116" s="31">
        <f>SUM(L108:L115)</f>
        <v>0</v>
      </c>
      <c r="M116" s="31">
        <f>SUM(M108:M115)</f>
        <v>0</v>
      </c>
      <c r="N116" s="31">
        <f>SUM(N108:N115)</f>
        <v>0</v>
      </c>
      <c r="O116" s="31">
        <f t="shared" si="27"/>
        <v>901280.9500000001</v>
      </c>
      <c r="P116" s="32">
        <f t="shared" si="28"/>
        <v>0.9093422692166053</v>
      </c>
    </row>
    <row r="117" spans="1:16" ht="48.75">
      <c r="A117" s="27"/>
      <c r="B117" s="39" t="s">
        <v>121</v>
      </c>
      <c r="C117" s="23" t="s">
        <v>82</v>
      </c>
      <c r="D117" s="23" t="s">
        <v>15</v>
      </c>
      <c r="E117" s="24" t="s">
        <v>83</v>
      </c>
      <c r="F117" s="25"/>
      <c r="G117" s="25"/>
      <c r="H117" s="25"/>
      <c r="I117" s="25">
        <v>29537</v>
      </c>
      <c r="J117" s="25">
        <f t="shared" si="26"/>
        <v>29537</v>
      </c>
      <c r="K117" s="25"/>
      <c r="L117" s="25"/>
      <c r="M117" s="25"/>
      <c r="N117" s="25">
        <v>29534.56</v>
      </c>
      <c r="O117" s="25">
        <f t="shared" si="27"/>
        <v>29534.56</v>
      </c>
      <c r="P117" s="26">
        <f t="shared" si="28"/>
        <v>0.9999173917459458</v>
      </c>
    </row>
    <row r="118" spans="1:16" ht="48.75">
      <c r="A118" s="27"/>
      <c r="B118" s="27"/>
      <c r="C118" s="23" t="s">
        <v>122</v>
      </c>
      <c r="D118" s="23" t="s">
        <v>15</v>
      </c>
      <c r="E118" s="24" t="s">
        <v>123</v>
      </c>
      <c r="F118" s="25"/>
      <c r="G118" s="25">
        <v>11205</v>
      </c>
      <c r="H118" s="25"/>
      <c r="I118" s="25"/>
      <c r="J118" s="25">
        <f t="shared" si="26"/>
        <v>11205</v>
      </c>
      <c r="K118" s="25"/>
      <c r="L118" s="25">
        <v>11205</v>
      </c>
      <c r="M118" s="25"/>
      <c r="N118" s="25"/>
      <c r="O118" s="25">
        <f t="shared" si="27"/>
        <v>11205</v>
      </c>
      <c r="P118" s="26">
        <f t="shared" si="28"/>
        <v>1</v>
      </c>
    </row>
    <row r="119" spans="1:16" ht="12.75">
      <c r="A119" s="27"/>
      <c r="B119" s="40" t="s">
        <v>124</v>
      </c>
      <c r="C119" s="29"/>
      <c r="D119" s="29"/>
      <c r="E119" s="30"/>
      <c r="F119" s="31">
        <f>SUM(F117:F118)</f>
        <v>0</v>
      </c>
      <c r="G119" s="31">
        <f>SUM(G117:G118)</f>
        <v>11205</v>
      </c>
      <c r="H119" s="31">
        <f>SUM(H117:H118)</f>
        <v>0</v>
      </c>
      <c r="I119" s="31">
        <f>SUM(I117:I118)</f>
        <v>29537</v>
      </c>
      <c r="J119" s="31">
        <f t="shared" si="26"/>
        <v>40742</v>
      </c>
      <c r="K119" s="31">
        <f>SUM(K117:K118)</f>
        <v>0</v>
      </c>
      <c r="L119" s="31">
        <f>SUM(L117:L118)</f>
        <v>11205</v>
      </c>
      <c r="M119" s="31">
        <f>SUM(M117:M118)</f>
        <v>0</v>
      </c>
      <c r="N119" s="31">
        <f>SUM(N117:N118)</f>
        <v>29534.56</v>
      </c>
      <c r="O119" s="31">
        <f t="shared" si="27"/>
        <v>40739.56</v>
      </c>
      <c r="P119" s="32">
        <f t="shared" si="28"/>
        <v>0.9999401109420254</v>
      </c>
    </row>
    <row r="120" spans="1:16" ht="19.5" customHeight="1">
      <c r="A120" s="27"/>
      <c r="B120" s="46" t="s">
        <v>125</v>
      </c>
      <c r="C120" s="41" t="s">
        <v>35</v>
      </c>
      <c r="D120" s="23">
        <v>0</v>
      </c>
      <c r="E120" s="24" t="s">
        <v>36</v>
      </c>
      <c r="F120" s="25"/>
      <c r="G120" s="25"/>
      <c r="H120" s="25"/>
      <c r="I120" s="25"/>
      <c r="J120" s="25"/>
      <c r="K120" s="45">
        <f>468546.84+1495557</f>
        <v>1964103.84</v>
      </c>
      <c r="L120" s="25"/>
      <c r="M120" s="25"/>
      <c r="N120" s="25"/>
      <c r="O120" s="25">
        <f t="shared" si="27"/>
        <v>1964103.84</v>
      </c>
      <c r="P120" s="26"/>
    </row>
    <row r="121" spans="1:16" ht="67.5" customHeight="1">
      <c r="A121" s="27"/>
      <c r="B121" s="96"/>
      <c r="C121" s="23">
        <v>200</v>
      </c>
      <c r="D121" s="23">
        <v>7</v>
      </c>
      <c r="E121" s="24" t="s">
        <v>39</v>
      </c>
      <c r="F121" s="25">
        <v>90000</v>
      </c>
      <c r="G121" s="25"/>
      <c r="H121" s="25"/>
      <c r="I121" s="25"/>
      <c r="J121" s="25">
        <f aca="true" t="shared" si="29" ref="J121:J130">SUM(F121:I121)</f>
        <v>90000</v>
      </c>
      <c r="K121" s="25"/>
      <c r="L121" s="25"/>
      <c r="M121" s="25"/>
      <c r="N121" s="25"/>
      <c r="O121" s="25">
        <f t="shared" si="27"/>
        <v>0</v>
      </c>
      <c r="P121" s="26">
        <f>O121/J121</f>
        <v>0</v>
      </c>
    </row>
    <row r="122" spans="1:16" ht="12.75">
      <c r="A122" s="27"/>
      <c r="B122" s="91" t="s">
        <v>126</v>
      </c>
      <c r="C122" s="29"/>
      <c r="D122" s="29"/>
      <c r="E122" s="30"/>
      <c r="F122" s="31">
        <f>SUM(F120:F121)</f>
        <v>90000</v>
      </c>
      <c r="G122" s="31">
        <f>SUM(G120:G121)</f>
        <v>0</v>
      </c>
      <c r="H122" s="31">
        <f>SUM(H120:H121)</f>
        <v>0</v>
      </c>
      <c r="I122" s="31">
        <f>SUM(I120:I121)</f>
        <v>0</v>
      </c>
      <c r="J122" s="31">
        <f t="shared" si="29"/>
        <v>90000</v>
      </c>
      <c r="K122" s="31">
        <f>SUM(K120:K121)</f>
        <v>1964103.84</v>
      </c>
      <c r="L122" s="31">
        <f>SUM(L120:L121)</f>
        <v>0</v>
      </c>
      <c r="M122" s="31">
        <f>SUM(M120:M121)</f>
        <v>0</v>
      </c>
      <c r="N122" s="31">
        <f>SUM(N120:N121)</f>
        <v>0</v>
      </c>
      <c r="O122" s="31">
        <f t="shared" si="27"/>
        <v>1964103.84</v>
      </c>
      <c r="P122" s="32">
        <f>O122/J122</f>
        <v>21.823376</v>
      </c>
    </row>
    <row r="123" spans="1:16" ht="12.75" customHeight="1">
      <c r="A123" s="27"/>
      <c r="B123" s="97" t="s">
        <v>127</v>
      </c>
      <c r="C123" s="98" t="s">
        <v>33</v>
      </c>
      <c r="D123" s="23">
        <v>1</v>
      </c>
      <c r="E123" s="43" t="s">
        <v>34</v>
      </c>
      <c r="F123" s="25"/>
      <c r="G123" s="25"/>
      <c r="H123" s="25"/>
      <c r="I123" s="25"/>
      <c r="J123" s="25">
        <f t="shared" si="29"/>
        <v>0</v>
      </c>
      <c r="K123" s="25">
        <v>39.68</v>
      </c>
      <c r="L123" s="25"/>
      <c r="M123" s="25"/>
      <c r="N123" s="25"/>
      <c r="O123" s="25">
        <f t="shared" si="27"/>
        <v>39.68</v>
      </c>
      <c r="P123" s="26"/>
    </row>
    <row r="124" spans="1:16" ht="12.75" customHeight="1">
      <c r="A124" s="27"/>
      <c r="B124" s="72"/>
      <c r="C124" s="98"/>
      <c r="D124" s="23">
        <v>6</v>
      </c>
      <c r="E124" s="43"/>
      <c r="F124" s="25"/>
      <c r="G124" s="25"/>
      <c r="H124" s="25"/>
      <c r="I124" s="25"/>
      <c r="J124" s="25">
        <f t="shared" si="29"/>
        <v>0</v>
      </c>
      <c r="K124" s="25">
        <v>325.32</v>
      </c>
      <c r="L124" s="25"/>
      <c r="M124" s="25"/>
      <c r="N124" s="25"/>
      <c r="O124" s="25">
        <f t="shared" si="27"/>
        <v>325.32</v>
      </c>
      <c r="P124" s="26"/>
    </row>
    <row r="125" spans="1:16" ht="12.75">
      <c r="A125" s="27"/>
      <c r="B125" s="72"/>
      <c r="C125" s="98"/>
      <c r="D125" s="23">
        <v>7</v>
      </c>
      <c r="E125" s="43"/>
      <c r="F125" s="25"/>
      <c r="G125" s="25"/>
      <c r="H125" s="25"/>
      <c r="I125" s="25"/>
      <c r="J125" s="25">
        <f t="shared" si="29"/>
        <v>0</v>
      </c>
      <c r="K125" s="25">
        <v>798.62</v>
      </c>
      <c r="L125" s="25"/>
      <c r="M125" s="25"/>
      <c r="N125" s="25"/>
      <c r="O125" s="25">
        <f t="shared" si="27"/>
        <v>798.62</v>
      </c>
      <c r="P125" s="26"/>
    </row>
    <row r="126" spans="1:16" ht="46.5" customHeight="1">
      <c r="A126" s="27"/>
      <c r="B126" s="90"/>
      <c r="C126" s="99" t="s">
        <v>37</v>
      </c>
      <c r="D126" s="23" t="s">
        <v>128</v>
      </c>
      <c r="E126" s="43" t="s">
        <v>39</v>
      </c>
      <c r="F126" s="25">
        <v>189760</v>
      </c>
      <c r="G126" s="25"/>
      <c r="H126" s="25"/>
      <c r="I126" s="25"/>
      <c r="J126" s="25">
        <f t="shared" si="29"/>
        <v>189760</v>
      </c>
      <c r="K126" s="25">
        <v>153927.13</v>
      </c>
      <c r="L126" s="25"/>
      <c r="M126" s="25"/>
      <c r="N126" s="25"/>
      <c r="O126" s="25">
        <f t="shared" si="27"/>
        <v>153927.13</v>
      </c>
      <c r="P126" s="26">
        <f>O126/J126</f>
        <v>0.8111674220067454</v>
      </c>
    </row>
    <row r="127" spans="1:16" ht="31.5" customHeight="1">
      <c r="A127" s="27"/>
      <c r="B127" s="27"/>
      <c r="C127" s="99"/>
      <c r="D127" s="23" t="s">
        <v>38</v>
      </c>
      <c r="E127" s="43"/>
      <c r="F127" s="25">
        <v>724681</v>
      </c>
      <c r="G127" s="25"/>
      <c r="H127" s="25"/>
      <c r="I127" s="25"/>
      <c r="J127" s="25">
        <f t="shared" si="29"/>
        <v>724681</v>
      </c>
      <c r="K127" s="25">
        <v>733146.64</v>
      </c>
      <c r="L127" s="25"/>
      <c r="M127" s="25"/>
      <c r="N127" s="25"/>
      <c r="O127" s="25">
        <f t="shared" si="27"/>
        <v>733146.64</v>
      </c>
      <c r="P127" s="26">
        <f>O127/J127</f>
        <v>1.0116818848569233</v>
      </c>
    </row>
    <row r="128" spans="1:16" ht="45.75" customHeight="1">
      <c r="A128" s="27"/>
      <c r="B128" s="27"/>
      <c r="C128" s="23" t="s">
        <v>84</v>
      </c>
      <c r="D128" s="23" t="s">
        <v>15</v>
      </c>
      <c r="E128" s="24" t="s">
        <v>85</v>
      </c>
      <c r="F128" s="25"/>
      <c r="G128" s="25"/>
      <c r="H128" s="25"/>
      <c r="I128" s="25"/>
      <c r="J128" s="25">
        <f t="shared" si="29"/>
        <v>0</v>
      </c>
      <c r="K128" s="25">
        <v>31.09</v>
      </c>
      <c r="L128" s="25"/>
      <c r="M128" s="25"/>
      <c r="N128" s="25"/>
      <c r="O128" s="25">
        <f t="shared" si="27"/>
        <v>31.09</v>
      </c>
      <c r="P128" s="26"/>
    </row>
    <row r="129" spans="1:16" ht="26.25" customHeight="1">
      <c r="A129" s="27"/>
      <c r="B129" s="27"/>
      <c r="C129" s="42" t="s">
        <v>60</v>
      </c>
      <c r="D129" s="23">
        <v>0</v>
      </c>
      <c r="E129" s="43" t="s">
        <v>61</v>
      </c>
      <c r="F129" s="25">
        <v>13000</v>
      </c>
      <c r="G129" s="25"/>
      <c r="H129" s="25"/>
      <c r="I129" s="25"/>
      <c r="J129" s="25">
        <f t="shared" si="29"/>
        <v>13000</v>
      </c>
      <c r="K129" s="25">
        <v>13000</v>
      </c>
      <c r="L129" s="25"/>
      <c r="M129" s="25"/>
      <c r="N129" s="25"/>
      <c r="O129" s="25">
        <f t="shared" si="27"/>
        <v>13000</v>
      </c>
      <c r="P129" s="26">
        <f aca="true" t="shared" si="30" ref="P129:P148">O129/J129</f>
        <v>1</v>
      </c>
    </row>
    <row r="130" spans="1:16" ht="22.5" customHeight="1">
      <c r="A130" s="27"/>
      <c r="B130" s="27"/>
      <c r="C130" s="44"/>
      <c r="D130" s="23" t="s">
        <v>129</v>
      </c>
      <c r="E130" s="43"/>
      <c r="F130" s="25">
        <v>155823</v>
      </c>
      <c r="G130" s="25"/>
      <c r="H130" s="25"/>
      <c r="I130" s="25"/>
      <c r="J130" s="25">
        <f t="shared" si="29"/>
        <v>155823</v>
      </c>
      <c r="K130" s="25">
        <v>66082.67</v>
      </c>
      <c r="L130" s="25"/>
      <c r="M130" s="25"/>
      <c r="N130" s="25"/>
      <c r="O130" s="25">
        <f t="shared" si="27"/>
        <v>66082.67</v>
      </c>
      <c r="P130" s="26">
        <f t="shared" si="30"/>
        <v>0.424088035784191</v>
      </c>
    </row>
    <row r="131" spans="1:16" ht="12.75">
      <c r="A131" s="27"/>
      <c r="B131" s="40" t="s">
        <v>130</v>
      </c>
      <c r="C131" s="29"/>
      <c r="D131" s="29"/>
      <c r="E131" s="30"/>
      <c r="F131" s="31">
        <f>SUM(F126:F130)</f>
        <v>1083264</v>
      </c>
      <c r="G131" s="31">
        <f>SUM(G126:G130)</f>
        <v>0</v>
      </c>
      <c r="H131" s="31">
        <f>SUM(H126:H130)</f>
        <v>0</v>
      </c>
      <c r="I131" s="31">
        <f>SUM(I126:I130)</f>
        <v>0</v>
      </c>
      <c r="J131" s="31">
        <f>SUM(J126:J130)</f>
        <v>1083264</v>
      </c>
      <c r="K131" s="31">
        <f>SUM(K123:K130)</f>
        <v>967351.15</v>
      </c>
      <c r="L131" s="31">
        <f>SUM(L123:L130)</f>
        <v>0</v>
      </c>
      <c r="M131" s="31">
        <f>SUM(M123:M130)</f>
        <v>0</v>
      </c>
      <c r="N131" s="31">
        <f>SUM(N123:N130)</f>
        <v>0</v>
      </c>
      <c r="O131" s="31">
        <f t="shared" si="27"/>
        <v>967351.15</v>
      </c>
      <c r="P131" s="32">
        <f t="shared" si="30"/>
        <v>0.8929966748641144</v>
      </c>
    </row>
    <row r="132" spans="1:16" ht="12.75">
      <c r="A132" s="33" t="s">
        <v>131</v>
      </c>
      <c r="B132" s="34"/>
      <c r="C132" s="35"/>
      <c r="D132" s="35"/>
      <c r="E132" s="36"/>
      <c r="F132" s="37">
        <f>SUM(F131,F122,F119,F116,F107)</f>
        <v>2167687</v>
      </c>
      <c r="G132" s="37">
        <f>SUM(G131,G119,G116,G107)</f>
        <v>11205</v>
      </c>
      <c r="H132" s="37">
        <f>SUM(H131,H119,H116,H107)</f>
        <v>2597700</v>
      </c>
      <c r="I132" s="37">
        <f>SUM(I131,I119,I116,I107)</f>
        <v>246337</v>
      </c>
      <c r="J132" s="37">
        <f aca="true" t="shared" si="31" ref="J132:J140">SUM(F132:I132)</f>
        <v>5022929</v>
      </c>
      <c r="K132" s="37">
        <f>SUM(K131,K122,K119,K116,K107)</f>
        <v>3835124.4400000004</v>
      </c>
      <c r="L132" s="37">
        <f>SUM(L131,L122,L119,L116,L107)</f>
        <v>11205</v>
      </c>
      <c r="M132" s="37">
        <f>SUM(M131,M122,M119,M116,M107)</f>
        <v>2597555.03</v>
      </c>
      <c r="N132" s="37">
        <f>SUM(N131,N122,N119,N116,N107)</f>
        <v>246334.56</v>
      </c>
      <c r="O132" s="37">
        <f>SUM(O131,O122,O119,O116,O107)</f>
        <v>6690219.03</v>
      </c>
      <c r="P132" s="38">
        <f t="shared" si="30"/>
        <v>1.3319358147407618</v>
      </c>
    </row>
    <row r="133" spans="1:16" ht="49.5" customHeight="1">
      <c r="A133" s="100" t="s">
        <v>132</v>
      </c>
      <c r="B133" s="39" t="s">
        <v>133</v>
      </c>
      <c r="C133" s="23" t="s">
        <v>14</v>
      </c>
      <c r="D133" s="23" t="s">
        <v>15</v>
      </c>
      <c r="E133" s="24" t="s">
        <v>16</v>
      </c>
      <c r="F133" s="25"/>
      <c r="G133" s="25"/>
      <c r="H133" s="25">
        <v>41440</v>
      </c>
      <c r="I133" s="25"/>
      <c r="J133" s="25">
        <f t="shared" si="31"/>
        <v>41440</v>
      </c>
      <c r="K133" s="25"/>
      <c r="L133" s="25"/>
      <c r="M133" s="25">
        <v>41225.94</v>
      </c>
      <c r="N133" s="25"/>
      <c r="O133" s="25">
        <f aca="true" t="shared" si="32" ref="O133:O140">SUM(K133:N133)</f>
        <v>41225.94</v>
      </c>
      <c r="P133" s="26">
        <f t="shared" si="30"/>
        <v>0.9948344594594595</v>
      </c>
    </row>
    <row r="134" spans="1:16" ht="12.75">
      <c r="A134" s="101"/>
      <c r="B134" s="40" t="s">
        <v>134</v>
      </c>
      <c r="C134" s="29"/>
      <c r="D134" s="29"/>
      <c r="E134" s="30"/>
      <c r="F134" s="31">
        <f>SUM(F133)</f>
        <v>0</v>
      </c>
      <c r="G134" s="31">
        <f>SUM(G133)</f>
        <v>0</v>
      </c>
      <c r="H134" s="31">
        <f>SUM(H133)</f>
        <v>41440</v>
      </c>
      <c r="I134" s="31">
        <f>SUM(I133)</f>
        <v>0</v>
      </c>
      <c r="J134" s="31">
        <f t="shared" si="31"/>
        <v>41440</v>
      </c>
      <c r="K134" s="31">
        <f>SUM(K133)</f>
        <v>0</v>
      </c>
      <c r="L134" s="31">
        <f>SUM(L133)</f>
        <v>0</v>
      </c>
      <c r="M134" s="31">
        <f>SUM(M133)</f>
        <v>41225.94</v>
      </c>
      <c r="N134" s="31">
        <f>SUM(N133)</f>
        <v>0</v>
      </c>
      <c r="O134" s="31">
        <f t="shared" si="32"/>
        <v>41225.94</v>
      </c>
      <c r="P134" s="32">
        <f t="shared" si="30"/>
        <v>0.9948344594594595</v>
      </c>
    </row>
    <row r="135" spans="1:16" ht="51.75" customHeight="1">
      <c r="A135" s="101"/>
      <c r="B135" s="39" t="s">
        <v>135</v>
      </c>
      <c r="C135" s="23" t="s">
        <v>14</v>
      </c>
      <c r="D135" s="23" t="s">
        <v>15</v>
      </c>
      <c r="E135" s="24" t="s">
        <v>16</v>
      </c>
      <c r="F135" s="25"/>
      <c r="G135" s="25"/>
      <c r="H135" s="25">
        <v>570953</v>
      </c>
      <c r="I135" s="25"/>
      <c r="J135" s="25">
        <f t="shared" si="31"/>
        <v>570953</v>
      </c>
      <c r="K135" s="25"/>
      <c r="L135" s="25"/>
      <c r="M135" s="25">
        <v>562613.93</v>
      </c>
      <c r="N135" s="25"/>
      <c r="O135" s="25">
        <f t="shared" si="32"/>
        <v>562613.93</v>
      </c>
      <c r="P135" s="26">
        <f t="shared" si="30"/>
        <v>0.9853944720493631</v>
      </c>
    </row>
    <row r="136" spans="1:16" ht="12.75">
      <c r="A136" s="101"/>
      <c r="B136" s="40" t="s">
        <v>136</v>
      </c>
      <c r="C136" s="29"/>
      <c r="D136" s="29"/>
      <c r="E136" s="30"/>
      <c r="F136" s="31">
        <f>SUM(F135)</f>
        <v>0</v>
      </c>
      <c r="G136" s="31">
        <f>SUM(G135)</f>
        <v>0</v>
      </c>
      <c r="H136" s="31">
        <f>SUM(H135)</f>
        <v>570953</v>
      </c>
      <c r="I136" s="31">
        <f>SUM(I135)</f>
        <v>0</v>
      </c>
      <c r="J136" s="31">
        <f t="shared" si="31"/>
        <v>570953</v>
      </c>
      <c r="K136" s="31">
        <f>SUM(K135)</f>
        <v>0</v>
      </c>
      <c r="L136" s="31">
        <f>SUM(L135)</f>
        <v>0</v>
      </c>
      <c r="M136" s="31">
        <f>SUM(M135)</f>
        <v>562613.93</v>
      </c>
      <c r="N136" s="31">
        <f>SUM(N135)</f>
        <v>0</v>
      </c>
      <c r="O136" s="31">
        <f t="shared" si="32"/>
        <v>562613.93</v>
      </c>
      <c r="P136" s="32">
        <f t="shared" si="30"/>
        <v>0.9853944720493631</v>
      </c>
    </row>
    <row r="137" spans="1:16" ht="48.75">
      <c r="A137" s="101"/>
      <c r="B137" s="39" t="s">
        <v>137</v>
      </c>
      <c r="C137" s="23" t="s">
        <v>14</v>
      </c>
      <c r="D137" s="23" t="s">
        <v>15</v>
      </c>
      <c r="E137" s="24" t="s">
        <v>16</v>
      </c>
      <c r="F137" s="25"/>
      <c r="G137" s="25"/>
      <c r="H137" s="25">
        <v>346877</v>
      </c>
      <c r="I137" s="25"/>
      <c r="J137" s="25">
        <f t="shared" si="31"/>
        <v>346877</v>
      </c>
      <c r="K137" s="25"/>
      <c r="L137" s="25"/>
      <c r="M137" s="25">
        <v>343648.09</v>
      </c>
      <c r="N137" s="25"/>
      <c r="O137" s="25">
        <f t="shared" si="32"/>
        <v>343648.09</v>
      </c>
      <c r="P137" s="26">
        <f t="shared" si="30"/>
        <v>0.9906914843013519</v>
      </c>
    </row>
    <row r="138" spans="1:16" ht="12.75">
      <c r="A138" s="101"/>
      <c r="B138" s="40" t="s">
        <v>138</v>
      </c>
      <c r="C138" s="29"/>
      <c r="D138" s="29"/>
      <c r="E138" s="30"/>
      <c r="F138" s="31">
        <f>SUM(F137)</f>
        <v>0</v>
      </c>
      <c r="G138" s="31">
        <f>SUM(G137)</f>
        <v>0</v>
      </c>
      <c r="H138" s="31">
        <f>SUM(H137)</f>
        <v>346877</v>
      </c>
      <c r="I138" s="31">
        <f>SUM(I137)</f>
        <v>0</v>
      </c>
      <c r="J138" s="31">
        <f t="shared" si="31"/>
        <v>346877</v>
      </c>
      <c r="K138" s="31">
        <f>SUM(K137)</f>
        <v>0</v>
      </c>
      <c r="L138" s="31">
        <f>SUM(L137)</f>
        <v>0</v>
      </c>
      <c r="M138" s="31">
        <f>SUM(M137)</f>
        <v>343648.09</v>
      </c>
      <c r="N138" s="31">
        <f>SUM(N137)</f>
        <v>0</v>
      </c>
      <c r="O138" s="31">
        <f t="shared" si="32"/>
        <v>343648.09</v>
      </c>
      <c r="P138" s="32">
        <f t="shared" si="30"/>
        <v>0.9906914843013519</v>
      </c>
    </row>
    <row r="139" spans="1:16" ht="51.75" customHeight="1">
      <c r="A139" s="102"/>
      <c r="B139" s="39" t="s">
        <v>139</v>
      </c>
      <c r="C139" s="23" t="s">
        <v>14</v>
      </c>
      <c r="D139" s="23" t="s">
        <v>15</v>
      </c>
      <c r="E139" s="24" t="s">
        <v>16</v>
      </c>
      <c r="F139" s="25"/>
      <c r="G139" s="25"/>
      <c r="H139" s="25">
        <v>290178</v>
      </c>
      <c r="I139" s="25"/>
      <c r="J139" s="25">
        <f t="shared" si="31"/>
        <v>290178</v>
      </c>
      <c r="K139" s="25"/>
      <c r="L139" s="25"/>
      <c r="M139" s="25">
        <v>278543.55</v>
      </c>
      <c r="N139" s="25"/>
      <c r="O139" s="25">
        <f t="shared" si="32"/>
        <v>278543.55</v>
      </c>
      <c r="P139" s="26">
        <f t="shared" si="30"/>
        <v>0.9599058164299153</v>
      </c>
    </row>
    <row r="140" spans="1:16" ht="12.75">
      <c r="A140" s="27"/>
      <c r="B140" s="40" t="s">
        <v>140</v>
      </c>
      <c r="C140" s="29"/>
      <c r="D140" s="29"/>
      <c r="E140" s="30"/>
      <c r="F140" s="31">
        <f>SUM(F139)</f>
        <v>0</v>
      </c>
      <c r="G140" s="31">
        <f>SUM(G139)</f>
        <v>0</v>
      </c>
      <c r="H140" s="31">
        <f>SUM(H139)</f>
        <v>290178</v>
      </c>
      <c r="I140" s="31">
        <f>SUM(I139)</f>
        <v>0</v>
      </c>
      <c r="J140" s="31">
        <f t="shared" si="31"/>
        <v>290178</v>
      </c>
      <c r="K140" s="31">
        <f>SUM(K139)</f>
        <v>0</v>
      </c>
      <c r="L140" s="31">
        <f>SUM(L139)</f>
        <v>0</v>
      </c>
      <c r="M140" s="31">
        <f>SUM(M139)</f>
        <v>278543.55</v>
      </c>
      <c r="N140" s="31">
        <f>SUM(N139)</f>
        <v>0</v>
      </c>
      <c r="O140" s="31">
        <f t="shared" si="32"/>
        <v>278543.55</v>
      </c>
      <c r="P140" s="32">
        <f t="shared" si="30"/>
        <v>0.9599058164299153</v>
      </c>
    </row>
    <row r="141" spans="1:16" ht="12.75">
      <c r="A141" s="33" t="s">
        <v>141</v>
      </c>
      <c r="B141" s="34"/>
      <c r="C141" s="35"/>
      <c r="D141" s="35"/>
      <c r="E141" s="36"/>
      <c r="F141" s="37">
        <f aca="true" t="shared" si="33" ref="F141:O141">SUM(F140,F138,F136,F134)</f>
        <v>0</v>
      </c>
      <c r="G141" s="37">
        <f t="shared" si="33"/>
        <v>0</v>
      </c>
      <c r="H141" s="37">
        <f t="shared" si="33"/>
        <v>1249448</v>
      </c>
      <c r="I141" s="37">
        <f t="shared" si="33"/>
        <v>0</v>
      </c>
      <c r="J141" s="37">
        <f t="shared" si="33"/>
        <v>1249448</v>
      </c>
      <c r="K141" s="37">
        <f t="shared" si="33"/>
        <v>0</v>
      </c>
      <c r="L141" s="37">
        <f t="shared" si="33"/>
        <v>0</v>
      </c>
      <c r="M141" s="37">
        <f t="shared" si="33"/>
        <v>1226031.51</v>
      </c>
      <c r="N141" s="37">
        <f t="shared" si="33"/>
        <v>0</v>
      </c>
      <c r="O141" s="37">
        <f t="shared" si="33"/>
        <v>1226031.51</v>
      </c>
      <c r="P141" s="38">
        <f t="shared" si="30"/>
        <v>0.9812585317676286</v>
      </c>
    </row>
    <row r="142" spans="1:16" ht="48.75">
      <c r="A142" s="100" t="s">
        <v>142</v>
      </c>
      <c r="B142" s="46" t="s">
        <v>143</v>
      </c>
      <c r="C142" s="23" t="s">
        <v>82</v>
      </c>
      <c r="D142" s="23" t="s">
        <v>15</v>
      </c>
      <c r="E142" s="24" t="s">
        <v>83</v>
      </c>
      <c r="F142" s="25"/>
      <c r="G142" s="25"/>
      <c r="H142" s="25"/>
      <c r="I142" s="25">
        <v>12920909</v>
      </c>
      <c r="J142" s="25">
        <f aca="true" t="shared" si="34" ref="J142:J148">SUM(F142:I142)</f>
        <v>12920909</v>
      </c>
      <c r="K142" s="25"/>
      <c r="L142" s="25"/>
      <c r="M142" s="25"/>
      <c r="N142" s="25">
        <v>12920847.92</v>
      </c>
      <c r="O142" s="25">
        <f aca="true" t="shared" si="35" ref="O142:O173">SUM(K142:N142)</f>
        <v>12920847.92</v>
      </c>
      <c r="P142" s="26">
        <f t="shared" si="30"/>
        <v>0.999995272778409</v>
      </c>
    </row>
    <row r="143" spans="1:16" ht="49.5" customHeight="1">
      <c r="A143" s="102"/>
      <c r="B143" s="49"/>
      <c r="C143" s="23" t="s">
        <v>84</v>
      </c>
      <c r="D143" s="23" t="s">
        <v>15</v>
      </c>
      <c r="E143" s="24" t="s">
        <v>85</v>
      </c>
      <c r="F143" s="25">
        <v>800</v>
      </c>
      <c r="G143" s="25"/>
      <c r="H143" s="25"/>
      <c r="I143" s="25"/>
      <c r="J143" s="25">
        <f t="shared" si="34"/>
        <v>800</v>
      </c>
      <c r="K143" s="25">
        <v>837.85</v>
      </c>
      <c r="L143" s="25"/>
      <c r="M143" s="25"/>
      <c r="N143" s="25"/>
      <c r="O143" s="25">
        <f t="shared" si="35"/>
        <v>837.85</v>
      </c>
      <c r="P143" s="26">
        <f t="shared" si="30"/>
        <v>1.0473125</v>
      </c>
    </row>
    <row r="144" spans="1:16" ht="41.25" customHeight="1">
      <c r="A144" s="27"/>
      <c r="B144" s="27"/>
      <c r="C144" s="23" t="s">
        <v>144</v>
      </c>
      <c r="D144" s="23" t="s">
        <v>15</v>
      </c>
      <c r="E144" s="24" t="s">
        <v>59</v>
      </c>
      <c r="F144" s="25">
        <v>122500</v>
      </c>
      <c r="G144" s="25"/>
      <c r="H144" s="25"/>
      <c r="I144" s="25"/>
      <c r="J144" s="25">
        <f t="shared" si="34"/>
        <v>122500</v>
      </c>
      <c r="K144" s="25">
        <v>122500</v>
      </c>
      <c r="L144" s="25"/>
      <c r="M144" s="25"/>
      <c r="N144" s="25"/>
      <c r="O144" s="25">
        <f t="shared" si="35"/>
        <v>122500</v>
      </c>
      <c r="P144" s="26">
        <f t="shared" si="30"/>
        <v>1</v>
      </c>
    </row>
    <row r="145" spans="1:16" ht="62.25" customHeight="1">
      <c r="A145" s="27"/>
      <c r="B145" s="27"/>
      <c r="C145" s="23" t="s">
        <v>145</v>
      </c>
      <c r="D145" s="23" t="s">
        <v>15</v>
      </c>
      <c r="E145" s="24" t="s">
        <v>146</v>
      </c>
      <c r="F145" s="25">
        <v>74000</v>
      </c>
      <c r="G145" s="25"/>
      <c r="H145" s="25"/>
      <c r="I145" s="25"/>
      <c r="J145" s="25">
        <f t="shared" si="34"/>
        <v>74000</v>
      </c>
      <c r="K145" s="25">
        <v>74000</v>
      </c>
      <c r="L145" s="25"/>
      <c r="M145" s="25"/>
      <c r="N145" s="25"/>
      <c r="O145" s="25">
        <f t="shared" si="35"/>
        <v>74000</v>
      </c>
      <c r="P145" s="26">
        <f t="shared" si="30"/>
        <v>1</v>
      </c>
    </row>
    <row r="146" spans="1:16" ht="52.5" customHeight="1">
      <c r="A146" s="27"/>
      <c r="B146" s="27"/>
      <c r="C146" s="23" t="s">
        <v>147</v>
      </c>
      <c r="D146" s="23" t="s">
        <v>15</v>
      </c>
      <c r="E146" s="24" t="s">
        <v>148</v>
      </c>
      <c r="F146" s="25"/>
      <c r="G146" s="25"/>
      <c r="H146" s="25"/>
      <c r="I146" s="25">
        <v>50000</v>
      </c>
      <c r="J146" s="25">
        <f t="shared" si="34"/>
        <v>50000</v>
      </c>
      <c r="K146" s="25"/>
      <c r="L146" s="25"/>
      <c r="M146" s="25"/>
      <c r="N146" s="25">
        <v>50000</v>
      </c>
      <c r="O146" s="25">
        <f t="shared" si="35"/>
        <v>50000</v>
      </c>
      <c r="P146" s="26">
        <f t="shared" si="30"/>
        <v>1</v>
      </c>
    </row>
    <row r="147" spans="1:16" ht="12.75">
      <c r="A147" s="27"/>
      <c r="B147" s="40" t="s">
        <v>149</v>
      </c>
      <c r="C147" s="29"/>
      <c r="D147" s="29"/>
      <c r="E147" s="30"/>
      <c r="F147" s="31">
        <f>SUM(F142:F146)</f>
        <v>197300</v>
      </c>
      <c r="G147" s="31">
        <f>SUM(G142:G146)</f>
        <v>0</v>
      </c>
      <c r="H147" s="31">
        <f>SUM(H142:H146)</f>
        <v>0</v>
      </c>
      <c r="I147" s="31">
        <f>SUM(I142:I146)</f>
        <v>12970909</v>
      </c>
      <c r="J147" s="31">
        <f t="shared" si="34"/>
        <v>13168209</v>
      </c>
      <c r="K147" s="31">
        <f>SUM(K142:K146)</f>
        <v>197337.85</v>
      </c>
      <c r="L147" s="31">
        <f>SUM(L142:L146)</f>
        <v>0</v>
      </c>
      <c r="M147" s="31">
        <f>SUM(M142:M146)</f>
        <v>0</v>
      </c>
      <c r="N147" s="31">
        <f>SUM(N142:N146)</f>
        <v>12970847.92</v>
      </c>
      <c r="O147" s="31">
        <f t="shared" si="35"/>
        <v>13168185.77</v>
      </c>
      <c r="P147" s="32">
        <f t="shared" si="30"/>
        <v>0.9999982359028475</v>
      </c>
    </row>
    <row r="148" spans="1:16" ht="19.5">
      <c r="A148" s="27"/>
      <c r="B148" s="46" t="s">
        <v>150</v>
      </c>
      <c r="C148" s="23" t="s">
        <v>45</v>
      </c>
      <c r="D148" s="23" t="s">
        <v>15</v>
      </c>
      <c r="E148" s="24" t="s">
        <v>46</v>
      </c>
      <c r="F148" s="25">
        <v>250000</v>
      </c>
      <c r="G148" s="25"/>
      <c r="H148" s="25"/>
      <c r="I148" s="25"/>
      <c r="J148" s="25">
        <f t="shared" si="34"/>
        <v>250000</v>
      </c>
      <c r="K148" s="25">
        <v>192555.87</v>
      </c>
      <c r="L148" s="25"/>
      <c r="M148" s="25"/>
      <c r="N148" s="25"/>
      <c r="O148" s="25">
        <f t="shared" si="35"/>
        <v>192555.87</v>
      </c>
      <c r="P148" s="26">
        <f t="shared" si="30"/>
        <v>0.77022348</v>
      </c>
    </row>
    <row r="149" spans="1:16" ht="12.75">
      <c r="A149" s="27"/>
      <c r="B149" s="103"/>
      <c r="C149" s="41" t="s">
        <v>49</v>
      </c>
      <c r="D149" s="23">
        <v>0</v>
      </c>
      <c r="E149" s="24" t="s">
        <v>50</v>
      </c>
      <c r="F149" s="25"/>
      <c r="G149" s="25"/>
      <c r="H149" s="25"/>
      <c r="I149" s="25"/>
      <c r="J149" s="25"/>
      <c r="K149" s="25">
        <v>916.4</v>
      </c>
      <c r="L149" s="25"/>
      <c r="M149" s="25"/>
      <c r="N149" s="25"/>
      <c r="O149" s="25">
        <f t="shared" si="35"/>
        <v>916.4</v>
      </c>
      <c r="P149" s="26"/>
    </row>
    <row r="150" spans="1:16" ht="12.75">
      <c r="A150" s="27"/>
      <c r="B150" s="40" t="s">
        <v>151</v>
      </c>
      <c r="C150" s="29"/>
      <c r="D150" s="29"/>
      <c r="E150" s="30"/>
      <c r="F150" s="31">
        <f>SUM(F148)</f>
        <v>250000</v>
      </c>
      <c r="G150" s="31">
        <f>SUM(G148)</f>
        <v>0</v>
      </c>
      <c r="H150" s="31">
        <f>SUM(H148)</f>
        <v>0</v>
      </c>
      <c r="I150" s="31">
        <f>SUM(I148)</f>
        <v>0</v>
      </c>
      <c r="J150" s="31">
        <f>SUM(F150:I150)</f>
        <v>250000</v>
      </c>
      <c r="K150" s="31">
        <f>SUM(K148:K149)</f>
        <v>193472.27</v>
      </c>
      <c r="L150" s="31">
        <f>SUM(L148:L149)</f>
        <v>0</v>
      </c>
      <c r="M150" s="31">
        <f>SUM(M148:M149)</f>
        <v>0</v>
      </c>
      <c r="N150" s="31">
        <f>SUM(N148:N149)</f>
        <v>0</v>
      </c>
      <c r="O150" s="31">
        <f t="shared" si="35"/>
        <v>193472.27</v>
      </c>
      <c r="P150" s="32">
        <f>O150/J150</f>
        <v>0.77388908</v>
      </c>
    </row>
    <row r="151" spans="1:16" ht="58.5">
      <c r="A151" s="27"/>
      <c r="B151" s="39" t="s">
        <v>152</v>
      </c>
      <c r="C151" s="23" t="s">
        <v>147</v>
      </c>
      <c r="D151" s="23" t="s">
        <v>15</v>
      </c>
      <c r="E151" s="24" t="s">
        <v>148</v>
      </c>
      <c r="F151" s="25"/>
      <c r="G151" s="25"/>
      <c r="H151" s="25"/>
      <c r="I151" s="25">
        <v>85000</v>
      </c>
      <c r="J151" s="25">
        <f>SUM(F151:I151)</f>
        <v>85000</v>
      </c>
      <c r="K151" s="25"/>
      <c r="L151" s="25"/>
      <c r="M151" s="25"/>
      <c r="N151" s="25">
        <v>85000</v>
      </c>
      <c r="O151" s="25">
        <f t="shared" si="35"/>
        <v>85000</v>
      </c>
      <c r="P151" s="26">
        <f>O151/J151</f>
        <v>1</v>
      </c>
    </row>
    <row r="152" spans="1:16" ht="12.75">
      <c r="A152" s="27"/>
      <c r="B152" s="40" t="s">
        <v>153</v>
      </c>
      <c r="C152" s="29"/>
      <c r="D152" s="29"/>
      <c r="E152" s="30"/>
      <c r="F152" s="31">
        <f>SUM(F151)</f>
        <v>0</v>
      </c>
      <c r="G152" s="31">
        <f>SUM(G151)</f>
        <v>0</v>
      </c>
      <c r="H152" s="31">
        <f>SUM(H151)</f>
        <v>0</v>
      </c>
      <c r="I152" s="31">
        <f>SUM(I151)</f>
        <v>85000</v>
      </c>
      <c r="J152" s="31">
        <f>SUM(F152:I152)</f>
        <v>85000</v>
      </c>
      <c r="K152" s="31">
        <f>SUM(K151)</f>
        <v>0</v>
      </c>
      <c r="L152" s="31">
        <f>SUM(L151)</f>
        <v>0</v>
      </c>
      <c r="M152" s="31">
        <f>SUM(M151)</f>
        <v>0</v>
      </c>
      <c r="N152" s="31">
        <f>SUM(N151)</f>
        <v>85000</v>
      </c>
      <c r="O152" s="31">
        <f t="shared" si="35"/>
        <v>85000</v>
      </c>
      <c r="P152" s="32">
        <f>O152/J152</f>
        <v>1</v>
      </c>
    </row>
    <row r="153" spans="1:16" ht="12.75">
      <c r="A153" s="33" t="s">
        <v>154</v>
      </c>
      <c r="B153" s="34"/>
      <c r="C153" s="35"/>
      <c r="D153" s="35"/>
      <c r="E153" s="36"/>
      <c r="F153" s="37">
        <f aca="true" t="shared" si="36" ref="F153:N153">SUM(F152,F150,F147)</f>
        <v>447300</v>
      </c>
      <c r="G153" s="37">
        <f t="shared" si="36"/>
        <v>0</v>
      </c>
      <c r="H153" s="37">
        <f t="shared" si="36"/>
        <v>0</v>
      </c>
      <c r="I153" s="37">
        <f t="shared" si="36"/>
        <v>13055909</v>
      </c>
      <c r="J153" s="37">
        <f t="shared" si="36"/>
        <v>13503209</v>
      </c>
      <c r="K153" s="37">
        <f t="shared" si="36"/>
        <v>390810.12</v>
      </c>
      <c r="L153" s="37">
        <f t="shared" si="36"/>
        <v>0</v>
      </c>
      <c r="M153" s="37">
        <f t="shared" si="36"/>
        <v>0</v>
      </c>
      <c r="N153" s="37">
        <f t="shared" si="36"/>
        <v>13055847.92</v>
      </c>
      <c r="O153" s="37">
        <f t="shared" si="35"/>
        <v>13446658.04</v>
      </c>
      <c r="P153" s="38">
        <f>O153/J153</f>
        <v>0.9958120354946738</v>
      </c>
    </row>
    <row r="154" spans="1:16" ht="33.75" customHeight="1">
      <c r="A154" s="100" t="s">
        <v>155</v>
      </c>
      <c r="B154" s="87" t="s">
        <v>156</v>
      </c>
      <c r="C154" s="23" t="s">
        <v>157</v>
      </c>
      <c r="D154" s="23" t="s">
        <v>15</v>
      </c>
      <c r="E154" s="24" t="s">
        <v>158</v>
      </c>
      <c r="F154" s="25">
        <v>1300000</v>
      </c>
      <c r="G154" s="25"/>
      <c r="H154" s="25"/>
      <c r="I154" s="25"/>
      <c r="J154" s="25">
        <f aca="true" t="shared" si="37" ref="J154:J161">SUM(F154:I154)</f>
        <v>1300000</v>
      </c>
      <c r="K154" s="25">
        <v>730432.25</v>
      </c>
      <c r="L154" s="25"/>
      <c r="M154" s="25"/>
      <c r="N154" s="25"/>
      <c r="O154" s="25">
        <f t="shared" si="35"/>
        <v>730432.25</v>
      </c>
      <c r="P154" s="26">
        <f>O154/J154</f>
        <v>0.5618709615384615</v>
      </c>
    </row>
    <row r="155" spans="1:16" ht="19.5">
      <c r="A155" s="101"/>
      <c r="B155" s="89"/>
      <c r="C155" s="41" t="s">
        <v>159</v>
      </c>
      <c r="D155" s="23">
        <v>0</v>
      </c>
      <c r="E155" s="24" t="s">
        <v>160</v>
      </c>
      <c r="F155" s="25"/>
      <c r="G155" s="25"/>
      <c r="H155" s="25"/>
      <c r="I155" s="25"/>
      <c r="J155" s="25">
        <f t="shared" si="37"/>
        <v>0</v>
      </c>
      <c r="K155" s="25">
        <v>25358.15</v>
      </c>
      <c r="L155" s="25"/>
      <c r="M155" s="25"/>
      <c r="N155" s="25"/>
      <c r="O155" s="25">
        <f t="shared" si="35"/>
        <v>25358.15</v>
      </c>
      <c r="P155" s="26"/>
    </row>
    <row r="156" spans="1:16" ht="12.75">
      <c r="A156" s="101"/>
      <c r="B156" s="40" t="s">
        <v>161</v>
      </c>
      <c r="C156" s="29"/>
      <c r="D156" s="29"/>
      <c r="E156" s="30"/>
      <c r="F156" s="31">
        <f>SUM(F154)</f>
        <v>1300000</v>
      </c>
      <c r="G156" s="31">
        <f>SUM(G154)</f>
        <v>0</v>
      </c>
      <c r="H156" s="31">
        <f>SUM(H154)</f>
        <v>0</v>
      </c>
      <c r="I156" s="31">
        <f>SUM(I154)</f>
        <v>0</v>
      </c>
      <c r="J156" s="31">
        <f t="shared" si="37"/>
        <v>1300000</v>
      </c>
      <c r="K156" s="31">
        <f>SUM(K154:K155)</f>
        <v>755790.4</v>
      </c>
      <c r="L156" s="31">
        <f>SUM(L154:L155)</f>
        <v>0</v>
      </c>
      <c r="M156" s="31">
        <f>SUM(M154:M155)</f>
        <v>0</v>
      </c>
      <c r="N156" s="31">
        <f>SUM(N154:N155)</f>
        <v>0</v>
      </c>
      <c r="O156" s="31">
        <f t="shared" si="35"/>
        <v>755790.4</v>
      </c>
      <c r="P156" s="32">
        <f aca="true" t="shared" si="38" ref="P156:P161">O156/J156</f>
        <v>0.5813772307692308</v>
      </c>
    </row>
    <row r="157" spans="1:16" ht="19.5">
      <c r="A157" s="101"/>
      <c r="B157" s="87" t="s">
        <v>162</v>
      </c>
      <c r="C157" s="23" t="s">
        <v>163</v>
      </c>
      <c r="D157" s="23" t="s">
        <v>15</v>
      </c>
      <c r="E157" s="24" t="s">
        <v>164</v>
      </c>
      <c r="F157" s="25">
        <v>140500000</v>
      </c>
      <c r="G157" s="25"/>
      <c r="H157" s="25"/>
      <c r="I157" s="25"/>
      <c r="J157" s="25">
        <f t="shared" si="37"/>
        <v>140500000</v>
      </c>
      <c r="K157" s="25">
        <v>125929600.93</v>
      </c>
      <c r="L157" s="25"/>
      <c r="M157" s="25"/>
      <c r="N157" s="25"/>
      <c r="O157" s="25">
        <f t="shared" si="35"/>
        <v>125929600.93</v>
      </c>
      <c r="P157" s="26">
        <f t="shared" si="38"/>
        <v>0.8962960920284698</v>
      </c>
    </row>
    <row r="158" spans="1:16" ht="12.75">
      <c r="A158" s="101"/>
      <c r="B158" s="88"/>
      <c r="C158" s="23" t="s">
        <v>165</v>
      </c>
      <c r="D158" s="23" t="s">
        <v>15</v>
      </c>
      <c r="E158" s="24" t="s">
        <v>166</v>
      </c>
      <c r="F158" s="25">
        <v>7000</v>
      </c>
      <c r="G158" s="25"/>
      <c r="H158" s="25"/>
      <c r="I158" s="25"/>
      <c r="J158" s="25">
        <f t="shared" si="37"/>
        <v>7000</v>
      </c>
      <c r="K158" s="25">
        <v>5361</v>
      </c>
      <c r="L158" s="25"/>
      <c r="M158" s="25"/>
      <c r="N158" s="25"/>
      <c r="O158" s="25">
        <f t="shared" si="35"/>
        <v>5361</v>
      </c>
      <c r="P158" s="26">
        <f t="shared" si="38"/>
        <v>0.7658571428571429</v>
      </c>
    </row>
    <row r="159" spans="1:16" ht="12.75">
      <c r="A159" s="101"/>
      <c r="B159" s="88"/>
      <c r="C159" s="23" t="s">
        <v>167</v>
      </c>
      <c r="D159" s="23" t="s">
        <v>15</v>
      </c>
      <c r="E159" s="24" t="s">
        <v>168</v>
      </c>
      <c r="F159" s="25">
        <v>76000</v>
      </c>
      <c r="G159" s="25"/>
      <c r="H159" s="25"/>
      <c r="I159" s="25"/>
      <c r="J159" s="25">
        <f t="shared" si="37"/>
        <v>76000</v>
      </c>
      <c r="K159" s="25">
        <v>89935</v>
      </c>
      <c r="L159" s="25"/>
      <c r="M159" s="25"/>
      <c r="N159" s="25"/>
      <c r="O159" s="25">
        <f t="shared" si="35"/>
        <v>89935</v>
      </c>
      <c r="P159" s="26">
        <f t="shared" si="38"/>
        <v>1.1833552631578947</v>
      </c>
    </row>
    <row r="160" spans="1:16" ht="19.5">
      <c r="A160" s="101"/>
      <c r="B160" s="88"/>
      <c r="C160" s="23" t="s">
        <v>169</v>
      </c>
      <c r="D160" s="23" t="s">
        <v>15</v>
      </c>
      <c r="E160" s="24" t="s">
        <v>170</v>
      </c>
      <c r="F160" s="25">
        <v>6325000</v>
      </c>
      <c r="G160" s="25"/>
      <c r="H160" s="25"/>
      <c r="I160" s="25"/>
      <c r="J160" s="25">
        <f t="shared" si="37"/>
        <v>6325000</v>
      </c>
      <c r="K160" s="25">
        <v>6002211.31</v>
      </c>
      <c r="L160" s="25"/>
      <c r="M160" s="25"/>
      <c r="N160" s="25"/>
      <c r="O160" s="25">
        <f t="shared" si="35"/>
        <v>6002211.31</v>
      </c>
      <c r="P160" s="26">
        <f t="shared" si="38"/>
        <v>0.9489662150197627</v>
      </c>
    </row>
    <row r="161" spans="1:16" ht="19.5">
      <c r="A161" s="101"/>
      <c r="B161" s="88"/>
      <c r="C161" s="23" t="s">
        <v>171</v>
      </c>
      <c r="D161" s="23" t="s">
        <v>15</v>
      </c>
      <c r="E161" s="24" t="s">
        <v>172</v>
      </c>
      <c r="F161" s="25">
        <v>4600000</v>
      </c>
      <c r="G161" s="25"/>
      <c r="H161" s="25"/>
      <c r="I161" s="25"/>
      <c r="J161" s="25">
        <f t="shared" si="37"/>
        <v>4600000</v>
      </c>
      <c r="K161" s="25">
        <v>4546818.6</v>
      </c>
      <c r="L161" s="25"/>
      <c r="M161" s="25"/>
      <c r="N161" s="25"/>
      <c r="O161" s="25">
        <f t="shared" si="35"/>
        <v>4546818.6</v>
      </c>
      <c r="P161" s="26">
        <f t="shared" si="38"/>
        <v>0.9884388260869564</v>
      </c>
    </row>
    <row r="162" spans="1:16" ht="12.75">
      <c r="A162" s="101"/>
      <c r="B162" s="88"/>
      <c r="C162" s="41" t="s">
        <v>49</v>
      </c>
      <c r="D162" s="23">
        <v>0</v>
      </c>
      <c r="E162" s="24" t="s">
        <v>50</v>
      </c>
      <c r="F162" s="25"/>
      <c r="G162" s="25"/>
      <c r="H162" s="25"/>
      <c r="I162" s="25"/>
      <c r="J162" s="25"/>
      <c r="K162" s="25">
        <v>8187.36</v>
      </c>
      <c r="L162" s="25"/>
      <c r="M162" s="25"/>
      <c r="N162" s="25"/>
      <c r="O162" s="25">
        <f t="shared" si="35"/>
        <v>8187.36</v>
      </c>
      <c r="P162" s="26"/>
    </row>
    <row r="163" spans="1:16" ht="19.5">
      <c r="A163" s="102"/>
      <c r="B163" s="88"/>
      <c r="C163" s="23" t="s">
        <v>159</v>
      </c>
      <c r="D163" s="23" t="s">
        <v>15</v>
      </c>
      <c r="E163" s="24" t="s">
        <v>160</v>
      </c>
      <c r="F163" s="25">
        <v>400000</v>
      </c>
      <c r="G163" s="25"/>
      <c r="H163" s="25"/>
      <c r="I163" s="25"/>
      <c r="J163" s="25">
        <f aca="true" t="shared" si="39" ref="J163:J173">SUM(F163:I163)</f>
        <v>400000</v>
      </c>
      <c r="K163" s="25">
        <v>368030.88</v>
      </c>
      <c r="L163" s="25"/>
      <c r="M163" s="25"/>
      <c r="N163" s="25"/>
      <c r="O163" s="25">
        <f t="shared" si="35"/>
        <v>368030.88</v>
      </c>
      <c r="P163" s="26">
        <f aca="true" t="shared" si="40" ref="P163:P173">O163/J163</f>
        <v>0.9200772</v>
      </c>
    </row>
    <row r="164" spans="1:16" ht="29.25">
      <c r="A164" s="27"/>
      <c r="B164" s="89"/>
      <c r="C164" s="23" t="s">
        <v>173</v>
      </c>
      <c r="D164" s="23" t="s">
        <v>15</v>
      </c>
      <c r="E164" s="24" t="s">
        <v>174</v>
      </c>
      <c r="F164" s="25">
        <v>157000</v>
      </c>
      <c r="G164" s="25"/>
      <c r="H164" s="25"/>
      <c r="I164" s="25"/>
      <c r="J164" s="25">
        <f t="shared" si="39"/>
        <v>157000</v>
      </c>
      <c r="K164" s="45">
        <v>212696</v>
      </c>
      <c r="L164" s="25"/>
      <c r="M164" s="25"/>
      <c r="N164" s="25"/>
      <c r="O164" s="25">
        <f t="shared" si="35"/>
        <v>212696</v>
      </c>
      <c r="P164" s="26">
        <f t="shared" si="40"/>
        <v>1.354751592356688</v>
      </c>
    </row>
    <row r="165" spans="1:16" ht="12.75">
      <c r="A165" s="27"/>
      <c r="B165" s="40" t="s">
        <v>175</v>
      </c>
      <c r="C165" s="29"/>
      <c r="D165" s="29"/>
      <c r="E165" s="30"/>
      <c r="F165" s="31">
        <f>SUM(F157:F164)</f>
        <v>152065000</v>
      </c>
      <c r="G165" s="31">
        <f>SUM(G157:G164)</f>
        <v>0</v>
      </c>
      <c r="H165" s="31">
        <f>SUM(H157:H164)</f>
        <v>0</v>
      </c>
      <c r="I165" s="31">
        <f>SUM(I157:I164)</f>
        <v>0</v>
      </c>
      <c r="J165" s="31">
        <f t="shared" si="39"/>
        <v>152065000</v>
      </c>
      <c r="K165" s="31">
        <f>SUM(K157:K164)</f>
        <v>137162841.08</v>
      </c>
      <c r="L165" s="31">
        <f>SUM(L157:L164)</f>
        <v>0</v>
      </c>
      <c r="M165" s="31">
        <f>SUM(M157:M164)</f>
        <v>0</v>
      </c>
      <c r="N165" s="31">
        <f>SUM(N157:N164)</f>
        <v>0</v>
      </c>
      <c r="O165" s="31">
        <f t="shared" si="35"/>
        <v>137162841.08</v>
      </c>
      <c r="P165" s="32">
        <f t="shared" si="40"/>
        <v>0.9020013880906192</v>
      </c>
    </row>
    <row r="166" spans="1:16" ht="19.5">
      <c r="A166" s="27"/>
      <c r="B166" s="87" t="s">
        <v>176</v>
      </c>
      <c r="C166" s="23" t="s">
        <v>163</v>
      </c>
      <c r="D166" s="23" t="s">
        <v>15</v>
      </c>
      <c r="E166" s="24" t="s">
        <v>164</v>
      </c>
      <c r="F166" s="25">
        <v>27500000</v>
      </c>
      <c r="G166" s="25"/>
      <c r="H166" s="25"/>
      <c r="I166" s="25"/>
      <c r="J166" s="25">
        <f t="shared" si="39"/>
        <v>27500000</v>
      </c>
      <c r="K166" s="25">
        <v>26206475.1</v>
      </c>
      <c r="L166" s="25"/>
      <c r="M166" s="25"/>
      <c r="N166" s="25"/>
      <c r="O166" s="25">
        <f t="shared" si="35"/>
        <v>26206475.1</v>
      </c>
      <c r="P166" s="26">
        <f t="shared" si="40"/>
        <v>0.952962730909091</v>
      </c>
    </row>
    <row r="167" spans="1:16" ht="12.75">
      <c r="A167" s="27"/>
      <c r="B167" s="88"/>
      <c r="C167" s="23" t="s">
        <v>165</v>
      </c>
      <c r="D167" s="23" t="s">
        <v>15</v>
      </c>
      <c r="E167" s="24" t="s">
        <v>166</v>
      </c>
      <c r="F167" s="25">
        <v>48000</v>
      </c>
      <c r="G167" s="25"/>
      <c r="H167" s="25"/>
      <c r="I167" s="25"/>
      <c r="J167" s="25">
        <f t="shared" si="39"/>
        <v>48000</v>
      </c>
      <c r="K167" s="25">
        <v>49780.86</v>
      </c>
      <c r="L167" s="25"/>
      <c r="M167" s="25"/>
      <c r="N167" s="25"/>
      <c r="O167" s="25">
        <f t="shared" si="35"/>
        <v>49780.86</v>
      </c>
      <c r="P167" s="26">
        <f t="shared" si="40"/>
        <v>1.03710125</v>
      </c>
    </row>
    <row r="168" spans="1:16" ht="12.75">
      <c r="A168" s="27"/>
      <c r="B168" s="88"/>
      <c r="C168" s="23" t="s">
        <v>167</v>
      </c>
      <c r="D168" s="23" t="s">
        <v>15</v>
      </c>
      <c r="E168" s="24" t="s">
        <v>168</v>
      </c>
      <c r="F168" s="25">
        <v>4600</v>
      </c>
      <c r="G168" s="25"/>
      <c r="H168" s="25"/>
      <c r="I168" s="25"/>
      <c r="J168" s="25">
        <f t="shared" si="39"/>
        <v>4600</v>
      </c>
      <c r="K168" s="25">
        <v>5173.63</v>
      </c>
      <c r="L168" s="25"/>
      <c r="M168" s="25"/>
      <c r="N168" s="25"/>
      <c r="O168" s="25">
        <f t="shared" si="35"/>
        <v>5173.63</v>
      </c>
      <c r="P168" s="26">
        <f t="shared" si="40"/>
        <v>1.1247021739130436</v>
      </c>
    </row>
    <row r="169" spans="1:16" ht="19.5">
      <c r="A169" s="27"/>
      <c r="B169" s="88"/>
      <c r="C169" s="23" t="s">
        <v>169</v>
      </c>
      <c r="D169" s="23" t="s">
        <v>15</v>
      </c>
      <c r="E169" s="24" t="s">
        <v>170</v>
      </c>
      <c r="F169" s="25">
        <v>2310000</v>
      </c>
      <c r="G169" s="25"/>
      <c r="H169" s="25"/>
      <c r="I169" s="25"/>
      <c r="J169" s="25">
        <f t="shared" si="39"/>
        <v>2310000</v>
      </c>
      <c r="K169" s="25">
        <v>2325319.77</v>
      </c>
      <c r="L169" s="25"/>
      <c r="M169" s="25"/>
      <c r="N169" s="25"/>
      <c r="O169" s="25">
        <f t="shared" si="35"/>
        <v>2325319.77</v>
      </c>
      <c r="P169" s="26">
        <f t="shared" si="40"/>
        <v>1.006631935064935</v>
      </c>
    </row>
    <row r="170" spans="1:16" ht="19.5">
      <c r="A170" s="27"/>
      <c r="B170" s="88"/>
      <c r="C170" s="23" t="s">
        <v>177</v>
      </c>
      <c r="D170" s="23" t="s">
        <v>15</v>
      </c>
      <c r="E170" s="24" t="s">
        <v>178</v>
      </c>
      <c r="F170" s="25">
        <v>4400000</v>
      </c>
      <c r="G170" s="25"/>
      <c r="H170" s="25"/>
      <c r="I170" s="25"/>
      <c r="J170" s="25">
        <f t="shared" si="39"/>
        <v>4400000</v>
      </c>
      <c r="K170" s="25">
        <v>3482306.66</v>
      </c>
      <c r="L170" s="25"/>
      <c r="M170" s="25"/>
      <c r="N170" s="25"/>
      <c r="O170" s="25">
        <f t="shared" si="35"/>
        <v>3482306.66</v>
      </c>
      <c r="P170" s="26">
        <f t="shared" si="40"/>
        <v>0.7914333318181819</v>
      </c>
    </row>
    <row r="171" spans="1:16" ht="12.75">
      <c r="A171" s="27"/>
      <c r="B171" s="88"/>
      <c r="C171" s="23" t="s">
        <v>179</v>
      </c>
      <c r="D171" s="23" t="s">
        <v>15</v>
      </c>
      <c r="E171" s="24" t="s">
        <v>180</v>
      </c>
      <c r="F171" s="25">
        <v>360000</v>
      </c>
      <c r="G171" s="25"/>
      <c r="H171" s="25"/>
      <c r="I171" s="25"/>
      <c r="J171" s="25">
        <f t="shared" si="39"/>
        <v>360000</v>
      </c>
      <c r="K171" s="25">
        <v>282546.9</v>
      </c>
      <c r="L171" s="25"/>
      <c r="M171" s="25"/>
      <c r="N171" s="25"/>
      <c r="O171" s="25">
        <f t="shared" si="35"/>
        <v>282546.9</v>
      </c>
      <c r="P171" s="26">
        <f t="shared" si="40"/>
        <v>0.7848525000000001</v>
      </c>
    </row>
    <row r="172" spans="1:16" ht="12.75">
      <c r="A172" s="27"/>
      <c r="B172" s="88"/>
      <c r="C172" s="23" t="s">
        <v>181</v>
      </c>
      <c r="D172" s="23" t="s">
        <v>15</v>
      </c>
      <c r="E172" s="24" t="s">
        <v>182</v>
      </c>
      <c r="F172" s="25">
        <v>114000</v>
      </c>
      <c r="G172" s="25"/>
      <c r="H172" s="25"/>
      <c r="I172" s="25"/>
      <c r="J172" s="25">
        <f t="shared" si="39"/>
        <v>114000</v>
      </c>
      <c r="K172" s="25">
        <v>248753.51</v>
      </c>
      <c r="L172" s="25"/>
      <c r="M172" s="25"/>
      <c r="N172" s="25"/>
      <c r="O172" s="25">
        <f t="shared" si="35"/>
        <v>248753.51</v>
      </c>
      <c r="P172" s="26">
        <f t="shared" si="40"/>
        <v>2.1820483333333334</v>
      </c>
    </row>
    <row r="173" spans="1:16" ht="19.5">
      <c r="A173" s="27"/>
      <c r="B173" s="88"/>
      <c r="C173" s="23" t="s">
        <v>171</v>
      </c>
      <c r="D173" s="23" t="s">
        <v>15</v>
      </c>
      <c r="E173" s="24" t="s">
        <v>172</v>
      </c>
      <c r="F173" s="25">
        <v>30400000</v>
      </c>
      <c r="G173" s="25"/>
      <c r="H173" s="25"/>
      <c r="I173" s="25"/>
      <c r="J173" s="25">
        <f t="shared" si="39"/>
        <v>30400000</v>
      </c>
      <c r="K173" s="25">
        <v>19729540.39</v>
      </c>
      <c r="L173" s="25"/>
      <c r="M173" s="25"/>
      <c r="N173" s="25"/>
      <c r="O173" s="25">
        <f t="shared" si="35"/>
        <v>19729540.39</v>
      </c>
      <c r="P173" s="26">
        <f t="shared" si="40"/>
        <v>0.6489980391447369</v>
      </c>
    </row>
    <row r="174" spans="1:16" ht="12.75">
      <c r="A174" s="27"/>
      <c r="B174" s="88"/>
      <c r="C174" s="41" t="s">
        <v>49</v>
      </c>
      <c r="D174" s="23">
        <v>0</v>
      </c>
      <c r="E174" s="24" t="s">
        <v>50</v>
      </c>
      <c r="F174" s="25"/>
      <c r="G174" s="25"/>
      <c r="H174" s="25"/>
      <c r="I174" s="25"/>
      <c r="J174" s="25"/>
      <c r="K174" s="25">
        <v>144122.99</v>
      </c>
      <c r="L174" s="25"/>
      <c r="M174" s="25"/>
      <c r="N174" s="25"/>
      <c r="O174" s="25">
        <f aca="true" t="shared" si="41" ref="O174:O205">SUM(K174:N174)</f>
        <v>144122.99</v>
      </c>
      <c r="P174" s="26"/>
    </row>
    <row r="175" spans="1:16" ht="19.5">
      <c r="A175" s="27"/>
      <c r="B175" s="89"/>
      <c r="C175" s="23" t="s">
        <v>159</v>
      </c>
      <c r="D175" s="23" t="s">
        <v>15</v>
      </c>
      <c r="E175" s="24" t="s">
        <v>160</v>
      </c>
      <c r="F175" s="25">
        <v>300000</v>
      </c>
      <c r="G175" s="25"/>
      <c r="H175" s="25"/>
      <c r="I175" s="25"/>
      <c r="J175" s="25">
        <f aca="true" t="shared" si="42" ref="J175:J180">SUM(F175:I175)</f>
        <v>300000</v>
      </c>
      <c r="K175" s="25">
        <v>301931.78</v>
      </c>
      <c r="L175" s="25"/>
      <c r="M175" s="25"/>
      <c r="N175" s="25"/>
      <c r="O175" s="25">
        <f t="shared" si="41"/>
        <v>301931.78</v>
      </c>
      <c r="P175" s="26">
        <f aca="true" t="shared" si="43" ref="P175:P180">O175/J175</f>
        <v>1.0064392666666668</v>
      </c>
    </row>
    <row r="176" spans="1:16" ht="12.75">
      <c r="A176" s="27"/>
      <c r="B176" s="40" t="s">
        <v>183</v>
      </c>
      <c r="C176" s="29"/>
      <c r="D176" s="29"/>
      <c r="E176" s="30"/>
      <c r="F176" s="31">
        <f>SUM(F166:F175)</f>
        <v>65436600</v>
      </c>
      <c r="G176" s="31">
        <f>SUM(G166:G175)</f>
        <v>0</v>
      </c>
      <c r="H176" s="31">
        <f>SUM(H166:H175)</f>
        <v>0</v>
      </c>
      <c r="I176" s="31">
        <f>SUM(I166:I175)</f>
        <v>0</v>
      </c>
      <c r="J176" s="31">
        <f t="shared" si="42"/>
        <v>65436600</v>
      </c>
      <c r="K176" s="31">
        <f>SUM(K166:K175)</f>
        <v>52775951.59</v>
      </c>
      <c r="L176" s="31">
        <f>SUM(L166:L175)</f>
        <v>0</v>
      </c>
      <c r="M176" s="31">
        <f>SUM(M166:M175)</f>
        <v>0</v>
      </c>
      <c r="N176" s="31">
        <f>SUM(N166:N175)</f>
        <v>0</v>
      </c>
      <c r="O176" s="31">
        <f t="shared" si="41"/>
        <v>52775951.59</v>
      </c>
      <c r="P176" s="32">
        <f t="shared" si="43"/>
        <v>0.806520381407347</v>
      </c>
    </row>
    <row r="177" spans="1:16" ht="12.75">
      <c r="A177" s="27"/>
      <c r="B177" s="87" t="s">
        <v>184</v>
      </c>
      <c r="C177" s="23" t="s">
        <v>185</v>
      </c>
      <c r="D177" s="23" t="s">
        <v>15</v>
      </c>
      <c r="E177" s="24" t="s">
        <v>186</v>
      </c>
      <c r="F177" s="25">
        <v>4000000</v>
      </c>
      <c r="G177" s="25"/>
      <c r="H177" s="25"/>
      <c r="I177" s="25"/>
      <c r="J177" s="25">
        <f t="shared" si="42"/>
        <v>4000000</v>
      </c>
      <c r="K177" s="45">
        <v>2883886.12</v>
      </c>
      <c r="L177" s="25"/>
      <c r="M177" s="25"/>
      <c r="N177" s="25"/>
      <c r="O177" s="25">
        <f t="shared" si="41"/>
        <v>2883886.12</v>
      </c>
      <c r="P177" s="26">
        <f t="shared" si="43"/>
        <v>0.72097153</v>
      </c>
    </row>
    <row r="178" spans="1:16" ht="12.75">
      <c r="A178" s="27"/>
      <c r="B178" s="88"/>
      <c r="C178" s="23" t="s">
        <v>187</v>
      </c>
      <c r="D178" s="23" t="s">
        <v>15</v>
      </c>
      <c r="E178" s="24" t="s">
        <v>188</v>
      </c>
      <c r="F178" s="25">
        <v>5700000</v>
      </c>
      <c r="G178" s="25"/>
      <c r="H178" s="25"/>
      <c r="I178" s="25"/>
      <c r="J178" s="25">
        <f t="shared" si="42"/>
        <v>5700000</v>
      </c>
      <c r="K178" s="25">
        <v>5718992.56</v>
      </c>
      <c r="L178" s="25"/>
      <c r="M178" s="25"/>
      <c r="N178" s="25"/>
      <c r="O178" s="25">
        <f t="shared" si="41"/>
        <v>5718992.56</v>
      </c>
      <c r="P178" s="26">
        <f t="shared" si="43"/>
        <v>1.0033320280701754</v>
      </c>
    </row>
    <row r="179" spans="1:16" ht="19.5">
      <c r="A179" s="27"/>
      <c r="B179" s="88"/>
      <c r="C179" s="23" t="s">
        <v>189</v>
      </c>
      <c r="D179" s="23" t="s">
        <v>15</v>
      </c>
      <c r="E179" s="24" t="s">
        <v>190</v>
      </c>
      <c r="F179" s="25">
        <v>5300000</v>
      </c>
      <c r="G179" s="25"/>
      <c r="H179" s="25"/>
      <c r="I179" s="25"/>
      <c r="J179" s="25">
        <f t="shared" si="42"/>
        <v>5300000</v>
      </c>
      <c r="K179" s="25">
        <v>5185846.59</v>
      </c>
      <c r="L179" s="25"/>
      <c r="M179" s="25"/>
      <c r="N179" s="25"/>
      <c r="O179" s="25">
        <f t="shared" si="41"/>
        <v>5185846.59</v>
      </c>
      <c r="P179" s="26">
        <f t="shared" si="43"/>
        <v>0.978461620754717</v>
      </c>
    </row>
    <row r="180" spans="1:16" ht="29.25">
      <c r="A180" s="27"/>
      <c r="B180" s="88"/>
      <c r="C180" s="23" t="s">
        <v>191</v>
      </c>
      <c r="D180" s="23" t="s">
        <v>15</v>
      </c>
      <c r="E180" s="24" t="s">
        <v>192</v>
      </c>
      <c r="F180" s="25">
        <v>300000</v>
      </c>
      <c r="G180" s="25"/>
      <c r="H180" s="25"/>
      <c r="I180" s="25"/>
      <c r="J180" s="25">
        <f t="shared" si="42"/>
        <v>300000</v>
      </c>
      <c r="K180" s="25">
        <v>62933.87</v>
      </c>
      <c r="L180" s="25"/>
      <c r="M180" s="25"/>
      <c r="N180" s="25"/>
      <c r="O180" s="25">
        <f t="shared" si="41"/>
        <v>62933.87</v>
      </c>
      <c r="P180" s="26">
        <f t="shared" si="43"/>
        <v>0.20977956666666667</v>
      </c>
    </row>
    <row r="181" spans="1:16" ht="19.5">
      <c r="A181" s="27"/>
      <c r="B181" s="90"/>
      <c r="C181" s="41" t="s">
        <v>117</v>
      </c>
      <c r="D181" s="23"/>
      <c r="E181" s="24" t="s">
        <v>118</v>
      </c>
      <c r="F181" s="25"/>
      <c r="G181" s="25"/>
      <c r="H181" s="25"/>
      <c r="I181" s="25"/>
      <c r="J181" s="25"/>
      <c r="K181" s="25">
        <v>4861</v>
      </c>
      <c r="L181" s="25"/>
      <c r="M181" s="25"/>
      <c r="N181" s="25"/>
      <c r="O181" s="25">
        <f t="shared" si="41"/>
        <v>4861</v>
      </c>
      <c r="P181" s="26"/>
    </row>
    <row r="182" spans="1:16" ht="12.75">
      <c r="A182" s="27"/>
      <c r="B182" s="90"/>
      <c r="C182" s="41" t="s">
        <v>49</v>
      </c>
      <c r="D182" s="23"/>
      <c r="E182" s="24" t="s">
        <v>50</v>
      </c>
      <c r="F182" s="25"/>
      <c r="G182" s="25"/>
      <c r="H182" s="25"/>
      <c r="I182" s="25"/>
      <c r="J182" s="25"/>
      <c r="K182" s="25">
        <v>69.6</v>
      </c>
      <c r="L182" s="25"/>
      <c r="M182" s="25"/>
      <c r="N182" s="25"/>
      <c r="O182" s="25">
        <f t="shared" si="41"/>
        <v>69.6</v>
      </c>
      <c r="P182" s="26"/>
    </row>
    <row r="183" spans="1:16" ht="12.75">
      <c r="A183" s="27"/>
      <c r="B183" s="27"/>
      <c r="C183" s="41" t="s">
        <v>33</v>
      </c>
      <c r="D183" s="23">
        <v>0</v>
      </c>
      <c r="E183" s="24" t="s">
        <v>34</v>
      </c>
      <c r="F183" s="25"/>
      <c r="G183" s="25"/>
      <c r="H183" s="25"/>
      <c r="I183" s="25"/>
      <c r="J183" s="25">
        <f aca="true" t="shared" si="44" ref="J183:J204">SUM(F183:I183)</f>
        <v>0</v>
      </c>
      <c r="K183" s="25">
        <v>149.26</v>
      </c>
      <c r="L183" s="25"/>
      <c r="M183" s="25"/>
      <c r="N183" s="25"/>
      <c r="O183" s="25">
        <f t="shared" si="41"/>
        <v>149.26</v>
      </c>
      <c r="P183" s="26"/>
    </row>
    <row r="184" spans="1:16" ht="12.75">
      <c r="A184" s="27"/>
      <c r="B184" s="40" t="s">
        <v>193</v>
      </c>
      <c r="C184" s="29"/>
      <c r="D184" s="29"/>
      <c r="E184" s="30"/>
      <c r="F184" s="31">
        <f>SUM(F177:F180)</f>
        <v>15300000</v>
      </c>
      <c r="G184" s="31">
        <f>SUM(G177:G180)</f>
        <v>0</v>
      </c>
      <c r="H184" s="31">
        <f>SUM(H177:H180)</f>
        <v>0</v>
      </c>
      <c r="I184" s="31">
        <f>SUM(I177:I180)</f>
        <v>0</v>
      </c>
      <c r="J184" s="31">
        <f t="shared" si="44"/>
        <v>15300000</v>
      </c>
      <c r="K184" s="31">
        <f>SUM(K177:K183)</f>
        <v>13856738.999999998</v>
      </c>
      <c r="L184" s="31">
        <f>SUM(L177:L183)</f>
        <v>0</v>
      </c>
      <c r="M184" s="31">
        <f>SUM(M177:M183)</f>
        <v>0</v>
      </c>
      <c r="N184" s="31">
        <f>SUM(N177:N183)</f>
        <v>0</v>
      </c>
      <c r="O184" s="31">
        <f t="shared" si="41"/>
        <v>13856738.999999998</v>
      </c>
      <c r="P184" s="32">
        <f aca="true" t="shared" si="45" ref="P184:P197">O184/J184</f>
        <v>0.9056692156862743</v>
      </c>
    </row>
    <row r="185" spans="1:16" ht="29.25" customHeight="1">
      <c r="A185" s="27"/>
      <c r="B185" s="87" t="s">
        <v>194</v>
      </c>
      <c r="C185" s="23" t="s">
        <v>195</v>
      </c>
      <c r="D185" s="23" t="s">
        <v>15</v>
      </c>
      <c r="E185" s="24" t="s">
        <v>196</v>
      </c>
      <c r="F185" s="25">
        <v>272370350</v>
      </c>
      <c r="G185" s="25"/>
      <c r="H185" s="25"/>
      <c r="I185" s="25"/>
      <c r="J185" s="25">
        <f t="shared" si="44"/>
        <v>272370350</v>
      </c>
      <c r="K185" s="25">
        <v>274732671</v>
      </c>
      <c r="L185" s="25"/>
      <c r="M185" s="25"/>
      <c r="N185" s="25"/>
      <c r="O185" s="25">
        <f t="shared" si="41"/>
        <v>274732671</v>
      </c>
      <c r="P185" s="26">
        <f t="shared" si="45"/>
        <v>1.0086731944207583</v>
      </c>
    </row>
    <row r="186" spans="1:16" ht="31.5" customHeight="1">
      <c r="A186" s="27"/>
      <c r="B186" s="89"/>
      <c r="C186" s="23" t="s">
        <v>197</v>
      </c>
      <c r="D186" s="23" t="s">
        <v>15</v>
      </c>
      <c r="E186" s="24" t="s">
        <v>198</v>
      </c>
      <c r="F186" s="25">
        <v>23100000</v>
      </c>
      <c r="G186" s="25"/>
      <c r="H186" s="25"/>
      <c r="I186" s="25"/>
      <c r="J186" s="25">
        <f t="shared" si="44"/>
        <v>23100000</v>
      </c>
      <c r="K186" s="25">
        <v>20001316.63</v>
      </c>
      <c r="L186" s="25"/>
      <c r="M186" s="25"/>
      <c r="N186" s="25"/>
      <c r="O186" s="25">
        <f t="shared" si="41"/>
        <v>20001316.63</v>
      </c>
      <c r="P186" s="26">
        <f t="shared" si="45"/>
        <v>0.8658578627705628</v>
      </c>
    </row>
    <row r="187" spans="1:16" ht="12.75">
      <c r="A187" s="27"/>
      <c r="B187" s="40" t="s">
        <v>199</v>
      </c>
      <c r="C187" s="29"/>
      <c r="D187" s="29"/>
      <c r="E187" s="30"/>
      <c r="F187" s="31">
        <f>SUM(F185:F186)</f>
        <v>295470350</v>
      </c>
      <c r="G187" s="31">
        <f>SUM(G185:G186)</f>
        <v>0</v>
      </c>
      <c r="H187" s="31">
        <f>SUM(H185:H186)</f>
        <v>0</v>
      </c>
      <c r="I187" s="31">
        <f>SUM(I185:I186)</f>
        <v>0</v>
      </c>
      <c r="J187" s="31">
        <f t="shared" si="44"/>
        <v>295470350</v>
      </c>
      <c r="K187" s="31">
        <f>SUM(K185:K186)</f>
        <v>294733987.63</v>
      </c>
      <c r="L187" s="31">
        <f>SUM(L185:L186)</f>
        <v>0</v>
      </c>
      <c r="M187" s="31">
        <f>SUM(M185:M186)</f>
        <v>0</v>
      </c>
      <c r="N187" s="31">
        <f>SUM(N185:N186)</f>
        <v>0</v>
      </c>
      <c r="O187" s="31">
        <f t="shared" si="41"/>
        <v>294733987.63</v>
      </c>
      <c r="P187" s="32">
        <f t="shared" si="45"/>
        <v>0.9975078299057757</v>
      </c>
    </row>
    <row r="188" spans="1:16" ht="36" customHeight="1">
      <c r="A188" s="27"/>
      <c r="B188" s="87" t="s">
        <v>200</v>
      </c>
      <c r="C188" s="23" t="s">
        <v>195</v>
      </c>
      <c r="D188" s="23" t="s">
        <v>15</v>
      </c>
      <c r="E188" s="24" t="s">
        <v>196</v>
      </c>
      <c r="F188" s="25">
        <v>74111921</v>
      </c>
      <c r="G188" s="25"/>
      <c r="H188" s="25"/>
      <c r="I188" s="25"/>
      <c r="J188" s="25">
        <f t="shared" si="44"/>
        <v>74111921</v>
      </c>
      <c r="K188" s="25">
        <v>74754705</v>
      </c>
      <c r="L188" s="25"/>
      <c r="M188" s="25"/>
      <c r="N188" s="25"/>
      <c r="O188" s="25">
        <f t="shared" si="41"/>
        <v>74754705</v>
      </c>
      <c r="P188" s="26">
        <f t="shared" si="45"/>
        <v>1.0086731525957882</v>
      </c>
    </row>
    <row r="189" spans="1:16" ht="34.5" customHeight="1">
      <c r="A189" s="27"/>
      <c r="B189" s="89"/>
      <c r="C189" s="23" t="s">
        <v>197</v>
      </c>
      <c r="D189" s="23" t="s">
        <v>15</v>
      </c>
      <c r="E189" s="24" t="s">
        <v>198</v>
      </c>
      <c r="F189" s="25">
        <v>4600000</v>
      </c>
      <c r="G189" s="25"/>
      <c r="H189" s="25"/>
      <c r="I189" s="25"/>
      <c r="J189" s="25">
        <f t="shared" si="44"/>
        <v>4600000</v>
      </c>
      <c r="K189" s="25">
        <v>4175810.38</v>
      </c>
      <c r="L189" s="25"/>
      <c r="M189" s="25"/>
      <c r="N189" s="25"/>
      <c r="O189" s="25">
        <f t="shared" si="41"/>
        <v>4175810.38</v>
      </c>
      <c r="P189" s="26">
        <f t="shared" si="45"/>
        <v>0.9077848652173913</v>
      </c>
    </row>
    <row r="190" spans="1:16" ht="12.75">
      <c r="A190" s="27"/>
      <c r="B190" s="40" t="s">
        <v>201</v>
      </c>
      <c r="C190" s="29"/>
      <c r="D190" s="29"/>
      <c r="E190" s="30"/>
      <c r="F190" s="31">
        <f>SUM(F188:F189)</f>
        <v>78711921</v>
      </c>
      <c r="G190" s="31">
        <f>SUM(G188:G189)</f>
        <v>0</v>
      </c>
      <c r="H190" s="31">
        <f>SUM(H188:H189)</f>
        <v>0</v>
      </c>
      <c r="I190" s="31">
        <f>SUM(I188:I189)</f>
        <v>0</v>
      </c>
      <c r="J190" s="31">
        <f t="shared" si="44"/>
        <v>78711921</v>
      </c>
      <c r="K190" s="31">
        <f>SUM(K188:K189)</f>
        <v>78930515.38</v>
      </c>
      <c r="L190" s="31">
        <f>SUM(L188:L189)</f>
        <v>0</v>
      </c>
      <c r="M190" s="31">
        <f>SUM(M188:M189)</f>
        <v>0</v>
      </c>
      <c r="N190" s="31">
        <f>SUM(N188:N189)</f>
        <v>0</v>
      </c>
      <c r="O190" s="31">
        <f t="shared" si="41"/>
        <v>78930515.38</v>
      </c>
      <c r="P190" s="32">
        <f t="shared" si="45"/>
        <v>1.002777144519189</v>
      </c>
    </row>
    <row r="191" spans="1:16" ht="12.75">
      <c r="A191" s="33" t="s">
        <v>202</v>
      </c>
      <c r="B191" s="34"/>
      <c r="C191" s="35"/>
      <c r="D191" s="35"/>
      <c r="E191" s="36"/>
      <c r="F191" s="37">
        <f>SUM(F190,F187,F184,F176,F165,F156)</f>
        <v>608283871</v>
      </c>
      <c r="G191" s="37">
        <f>SUM(G190,G187,G184,G176,G165,G156)</f>
        <v>0</v>
      </c>
      <c r="H191" s="37">
        <f>SUM(H190,H187,H184,H176,H165,H156)</f>
        <v>0</v>
      </c>
      <c r="I191" s="37">
        <f>SUM(I190,I187,I184,I176,I165,I156)</f>
        <v>0</v>
      </c>
      <c r="J191" s="37">
        <f t="shared" si="44"/>
        <v>608283871</v>
      </c>
      <c r="K191" s="37">
        <f>SUM(K190,K187,K184,K176,K165,K156)</f>
        <v>578215825.08</v>
      </c>
      <c r="L191" s="37">
        <f>SUM(L190,L187,L184,L176,L165,L156)</f>
        <v>0</v>
      </c>
      <c r="M191" s="37">
        <f>SUM(M190,M187,M184,M176,M165,M156)</f>
        <v>0</v>
      </c>
      <c r="N191" s="37">
        <f>SUM(N190,N187,N184,N176,N165,N156)</f>
        <v>0</v>
      </c>
      <c r="O191" s="37">
        <f t="shared" si="41"/>
        <v>578215825.08</v>
      </c>
      <c r="P191" s="38">
        <f t="shared" si="45"/>
        <v>0.9505690560715196</v>
      </c>
    </row>
    <row r="192" spans="1:16" ht="70.5" customHeight="1">
      <c r="A192" s="39" t="s">
        <v>203</v>
      </c>
      <c r="B192" s="39" t="s">
        <v>204</v>
      </c>
      <c r="C192" s="23" t="s">
        <v>205</v>
      </c>
      <c r="D192" s="23" t="s">
        <v>15</v>
      </c>
      <c r="E192" s="24" t="s">
        <v>206</v>
      </c>
      <c r="F192" s="25">
        <v>220169158</v>
      </c>
      <c r="G192" s="25"/>
      <c r="H192" s="25"/>
      <c r="I192" s="25"/>
      <c r="J192" s="25">
        <f t="shared" si="44"/>
        <v>220169158</v>
      </c>
      <c r="K192" s="25">
        <v>220169158</v>
      </c>
      <c r="L192" s="25"/>
      <c r="M192" s="25"/>
      <c r="N192" s="25"/>
      <c r="O192" s="25">
        <f t="shared" si="41"/>
        <v>220169158</v>
      </c>
      <c r="P192" s="26">
        <f t="shared" si="45"/>
        <v>1</v>
      </c>
    </row>
    <row r="193" spans="1:16" ht="12.75">
      <c r="A193" s="104"/>
      <c r="B193" s="40" t="s">
        <v>207</v>
      </c>
      <c r="C193" s="29"/>
      <c r="D193" s="29"/>
      <c r="E193" s="30"/>
      <c r="F193" s="31">
        <f>SUM(F192)</f>
        <v>220169158</v>
      </c>
      <c r="G193" s="31">
        <f>SUM(G192)</f>
        <v>0</v>
      </c>
      <c r="H193" s="31">
        <f>SUM(H192)</f>
        <v>0</v>
      </c>
      <c r="I193" s="31">
        <f>SUM(I192)</f>
        <v>0</v>
      </c>
      <c r="J193" s="31">
        <f t="shared" si="44"/>
        <v>220169158</v>
      </c>
      <c r="K193" s="31">
        <f>SUM(K192)</f>
        <v>220169158</v>
      </c>
      <c r="L193" s="31">
        <f>SUM(L192)</f>
        <v>0</v>
      </c>
      <c r="M193" s="31">
        <f>SUM(M192)</f>
        <v>0</v>
      </c>
      <c r="N193" s="31">
        <f>SUM(N192)</f>
        <v>0</v>
      </c>
      <c r="O193" s="31">
        <f t="shared" si="41"/>
        <v>220169158</v>
      </c>
      <c r="P193" s="32">
        <f t="shared" si="45"/>
        <v>1</v>
      </c>
    </row>
    <row r="194" spans="1:16" ht="67.5" customHeight="1">
      <c r="A194" s="90"/>
      <c r="B194" s="39" t="s">
        <v>208</v>
      </c>
      <c r="C194" s="23">
        <v>276</v>
      </c>
      <c r="D194" s="23" t="s">
        <v>15</v>
      </c>
      <c r="E194" s="24" t="s">
        <v>206</v>
      </c>
      <c r="F194" s="25">
        <v>11665</v>
      </c>
      <c r="G194" s="25"/>
      <c r="H194" s="25"/>
      <c r="I194" s="25"/>
      <c r="J194" s="25">
        <f t="shared" si="44"/>
        <v>11665</v>
      </c>
      <c r="K194" s="25">
        <v>11665</v>
      </c>
      <c r="L194" s="25"/>
      <c r="M194" s="25"/>
      <c r="N194" s="25"/>
      <c r="O194" s="25">
        <f t="shared" si="41"/>
        <v>11665</v>
      </c>
      <c r="P194" s="26">
        <f t="shared" si="45"/>
        <v>1</v>
      </c>
    </row>
    <row r="195" spans="1:16" ht="12.75">
      <c r="A195" s="27"/>
      <c r="B195" s="40" t="s">
        <v>209</v>
      </c>
      <c r="C195" s="29"/>
      <c r="D195" s="29"/>
      <c r="E195" s="30"/>
      <c r="F195" s="31">
        <f>SUM(F194)</f>
        <v>11665</v>
      </c>
      <c r="G195" s="31">
        <f>SUM(G194)</f>
        <v>0</v>
      </c>
      <c r="H195" s="31">
        <f>SUM(H194)</f>
        <v>0</v>
      </c>
      <c r="I195" s="31">
        <f>SUM(I194)</f>
        <v>0</v>
      </c>
      <c r="J195" s="31">
        <f t="shared" si="44"/>
        <v>11665</v>
      </c>
      <c r="K195" s="31">
        <f>SUM(K194)</f>
        <v>11665</v>
      </c>
      <c r="L195" s="31">
        <f>SUM(L194)</f>
        <v>0</v>
      </c>
      <c r="M195" s="31">
        <f>SUM(M194)</f>
        <v>0</v>
      </c>
      <c r="N195" s="31">
        <f>SUM(N194)</f>
        <v>0</v>
      </c>
      <c r="O195" s="31">
        <f t="shared" si="41"/>
        <v>11665</v>
      </c>
      <c r="P195" s="32">
        <f t="shared" si="45"/>
        <v>1</v>
      </c>
    </row>
    <row r="196" spans="1:16" ht="19.5" customHeight="1" hidden="1">
      <c r="A196" s="27"/>
      <c r="B196" s="105"/>
      <c r="C196" s="23" t="s">
        <v>104</v>
      </c>
      <c r="D196" s="23" t="s">
        <v>15</v>
      </c>
      <c r="E196" s="24" t="s">
        <v>210</v>
      </c>
      <c r="F196" s="25"/>
      <c r="G196" s="25"/>
      <c r="H196" s="25"/>
      <c r="I196" s="25"/>
      <c r="J196" s="25">
        <f t="shared" si="44"/>
        <v>0</v>
      </c>
      <c r="K196" s="25"/>
      <c r="L196" s="25"/>
      <c r="M196" s="25"/>
      <c r="N196" s="25"/>
      <c r="O196" s="25">
        <f t="shared" si="41"/>
        <v>0</v>
      </c>
      <c r="P196" s="26" t="e">
        <f t="shared" si="45"/>
        <v>#DIV/0!</v>
      </c>
    </row>
    <row r="197" spans="1:16" ht="12.75">
      <c r="A197" s="27"/>
      <c r="B197" s="54" t="s">
        <v>211</v>
      </c>
      <c r="C197" s="99" t="s">
        <v>33</v>
      </c>
      <c r="D197" s="23" t="s">
        <v>15</v>
      </c>
      <c r="E197" s="43" t="s">
        <v>34</v>
      </c>
      <c r="F197" s="25">
        <v>1000000</v>
      </c>
      <c r="G197" s="25"/>
      <c r="H197" s="25"/>
      <c r="I197" s="25"/>
      <c r="J197" s="25">
        <f t="shared" si="44"/>
        <v>1000000</v>
      </c>
      <c r="K197" s="25">
        <v>361632.35</v>
      </c>
      <c r="L197" s="25"/>
      <c r="M197" s="25"/>
      <c r="N197" s="25"/>
      <c r="O197" s="25">
        <f t="shared" si="41"/>
        <v>361632.35</v>
      </c>
      <c r="P197" s="26">
        <f t="shared" si="45"/>
        <v>0.36163235</v>
      </c>
    </row>
    <row r="198" spans="1:16" ht="12.75">
      <c r="A198" s="27"/>
      <c r="B198" s="47"/>
      <c r="C198" s="99"/>
      <c r="D198" s="23">
        <v>1</v>
      </c>
      <c r="E198" s="43"/>
      <c r="F198" s="25"/>
      <c r="G198" s="25"/>
      <c r="H198" s="25"/>
      <c r="I198" s="25"/>
      <c r="J198" s="25">
        <f t="shared" si="44"/>
        <v>0</v>
      </c>
      <c r="K198" s="25">
        <v>1788.39</v>
      </c>
      <c r="L198" s="25"/>
      <c r="M198" s="25"/>
      <c r="N198" s="25"/>
      <c r="O198" s="25">
        <f t="shared" si="41"/>
        <v>1788.39</v>
      </c>
      <c r="P198" s="26"/>
    </row>
    <row r="199" spans="1:16" ht="12.75">
      <c r="A199" s="27"/>
      <c r="B199" s="103"/>
      <c r="C199" s="99"/>
      <c r="D199" s="23">
        <v>7</v>
      </c>
      <c r="E199" s="43"/>
      <c r="F199" s="25"/>
      <c r="G199" s="25"/>
      <c r="H199" s="25"/>
      <c r="I199" s="25"/>
      <c r="J199" s="25">
        <f t="shared" si="44"/>
        <v>0</v>
      </c>
      <c r="K199" s="25">
        <v>90.24</v>
      </c>
      <c r="L199" s="25"/>
      <c r="M199" s="25"/>
      <c r="N199" s="25"/>
      <c r="O199" s="25">
        <f t="shared" si="41"/>
        <v>90.24</v>
      </c>
      <c r="P199" s="26"/>
    </row>
    <row r="200" spans="1:16" ht="12.75">
      <c r="A200" s="27"/>
      <c r="B200" s="40" t="s">
        <v>212</v>
      </c>
      <c r="C200" s="29"/>
      <c r="D200" s="29"/>
      <c r="E200" s="30"/>
      <c r="F200" s="31">
        <f>SUM(F196:F197)</f>
        <v>1000000</v>
      </c>
      <c r="G200" s="31">
        <f>SUM(G196:G197)</f>
        <v>0</v>
      </c>
      <c r="H200" s="31">
        <f>SUM(H196:H197)</f>
        <v>0</v>
      </c>
      <c r="I200" s="31">
        <f>SUM(I196:I197)</f>
        <v>0</v>
      </c>
      <c r="J200" s="31">
        <f t="shared" si="44"/>
        <v>1000000</v>
      </c>
      <c r="K200" s="31">
        <f>SUM(K196:K199)</f>
        <v>363510.98</v>
      </c>
      <c r="L200" s="31">
        <f>SUM(L196:L199)</f>
        <v>0</v>
      </c>
      <c r="M200" s="31">
        <f>SUM(M196:M199)</f>
        <v>0</v>
      </c>
      <c r="N200" s="31">
        <f>SUM(N196:N199)</f>
        <v>0</v>
      </c>
      <c r="O200" s="31">
        <f t="shared" si="41"/>
        <v>363510.98</v>
      </c>
      <c r="P200" s="32">
        <f>O200/J200</f>
        <v>0.36351098</v>
      </c>
    </row>
    <row r="201" spans="1:16" ht="29.25">
      <c r="A201" s="27"/>
      <c r="B201" s="39" t="s">
        <v>213</v>
      </c>
      <c r="C201" s="23">
        <v>298</v>
      </c>
      <c r="D201" s="23" t="s">
        <v>15</v>
      </c>
      <c r="E201" s="24" t="s">
        <v>214</v>
      </c>
      <c r="F201" s="25"/>
      <c r="G201" s="25"/>
      <c r="H201" s="25"/>
      <c r="I201" s="25"/>
      <c r="J201" s="25">
        <f t="shared" si="44"/>
        <v>0</v>
      </c>
      <c r="K201" s="25">
        <v>-57293.02</v>
      </c>
      <c r="L201" s="25"/>
      <c r="M201" s="25"/>
      <c r="N201" s="25"/>
      <c r="O201" s="25">
        <f t="shared" si="41"/>
        <v>-57293.02</v>
      </c>
      <c r="P201" s="26"/>
    </row>
    <row r="202" spans="1:16" ht="12.75">
      <c r="A202" s="27"/>
      <c r="B202" s="40" t="s">
        <v>215</v>
      </c>
      <c r="C202" s="29"/>
      <c r="D202" s="29"/>
      <c r="E202" s="30"/>
      <c r="F202" s="31">
        <f>SUM(F201)</f>
        <v>0</v>
      </c>
      <c r="G202" s="31">
        <f>SUM(G201)</f>
        <v>0</v>
      </c>
      <c r="H202" s="31">
        <f>SUM(H201)</f>
        <v>0</v>
      </c>
      <c r="I202" s="31">
        <f>SUM(I201)</f>
        <v>0</v>
      </c>
      <c r="J202" s="31">
        <f t="shared" si="44"/>
        <v>0</v>
      </c>
      <c r="K202" s="31">
        <f>SUM(K201)</f>
        <v>-57293.02</v>
      </c>
      <c r="L202" s="31">
        <f>SUM(L201)</f>
        <v>0</v>
      </c>
      <c r="M202" s="31">
        <f>SUM(M201)</f>
        <v>0</v>
      </c>
      <c r="N202" s="31">
        <f>SUM(N201)</f>
        <v>0</v>
      </c>
      <c r="O202" s="31">
        <f t="shared" si="41"/>
        <v>-57293.02</v>
      </c>
      <c r="P202" s="32"/>
    </row>
    <row r="203" spans="1:16" ht="43.5" customHeight="1">
      <c r="A203" s="27"/>
      <c r="B203" s="39" t="s">
        <v>216</v>
      </c>
      <c r="C203" s="23" t="s">
        <v>205</v>
      </c>
      <c r="D203" s="23" t="s">
        <v>15</v>
      </c>
      <c r="E203" s="24" t="s">
        <v>206</v>
      </c>
      <c r="F203" s="25">
        <v>4708355</v>
      </c>
      <c r="G203" s="25"/>
      <c r="H203" s="25"/>
      <c r="I203" s="25"/>
      <c r="J203" s="25">
        <f t="shared" si="44"/>
        <v>4708355</v>
      </c>
      <c r="K203" s="25">
        <v>4709343</v>
      </c>
      <c r="L203" s="25"/>
      <c r="M203" s="25"/>
      <c r="N203" s="25"/>
      <c r="O203" s="25">
        <f t="shared" si="41"/>
        <v>4709343</v>
      </c>
      <c r="P203" s="26">
        <f>O203/J203</f>
        <v>1.0002098397423305</v>
      </c>
    </row>
    <row r="204" spans="1:16" ht="12.75">
      <c r="A204" s="27"/>
      <c r="B204" s="40" t="s">
        <v>217</v>
      </c>
      <c r="C204" s="29"/>
      <c r="D204" s="29"/>
      <c r="E204" s="30"/>
      <c r="F204" s="31">
        <f>SUM(F203)</f>
        <v>4708355</v>
      </c>
      <c r="G204" s="31">
        <f>SUM(G203)</f>
        <v>0</v>
      </c>
      <c r="H204" s="31">
        <f>SUM(H203)</f>
        <v>0</v>
      </c>
      <c r="I204" s="31">
        <f>SUM(I203)</f>
        <v>0</v>
      </c>
      <c r="J204" s="31">
        <f t="shared" si="44"/>
        <v>4708355</v>
      </c>
      <c r="K204" s="31">
        <f>SUM(K203)</f>
        <v>4709343</v>
      </c>
      <c r="L204" s="31">
        <f>SUM(L203)</f>
        <v>0</v>
      </c>
      <c r="M204" s="31">
        <f>SUM(M203)</f>
        <v>0</v>
      </c>
      <c r="N204" s="31">
        <f>SUM(N203)</f>
        <v>0</v>
      </c>
      <c r="O204" s="31">
        <f t="shared" si="41"/>
        <v>4709343</v>
      </c>
      <c r="P204" s="32">
        <f>O204/J204</f>
        <v>1.0002098397423305</v>
      </c>
    </row>
    <row r="205" spans="1:16" ht="12.75">
      <c r="A205" s="33" t="s">
        <v>218</v>
      </c>
      <c r="B205" s="34"/>
      <c r="C205" s="35"/>
      <c r="D205" s="35"/>
      <c r="E205" s="36"/>
      <c r="F205" s="37">
        <f aca="true" t="shared" si="46" ref="F205:N205">SUM(F204,F202,F200,F195,F193)</f>
        <v>225889178</v>
      </c>
      <c r="G205" s="37">
        <f t="shared" si="46"/>
        <v>0</v>
      </c>
      <c r="H205" s="37">
        <f t="shared" si="46"/>
        <v>0</v>
      </c>
      <c r="I205" s="106">
        <f t="shared" si="46"/>
        <v>0</v>
      </c>
      <c r="J205" s="37">
        <f t="shared" si="46"/>
        <v>225889178</v>
      </c>
      <c r="K205" s="37">
        <f t="shared" si="46"/>
        <v>225196383.96</v>
      </c>
      <c r="L205" s="37">
        <f t="shared" si="46"/>
        <v>0</v>
      </c>
      <c r="M205" s="37">
        <f t="shared" si="46"/>
        <v>0</v>
      </c>
      <c r="N205" s="37">
        <f t="shared" si="46"/>
        <v>0</v>
      </c>
      <c r="O205" s="37">
        <f t="shared" si="41"/>
        <v>225196383.96</v>
      </c>
      <c r="P205" s="38">
        <f>O205/J205</f>
        <v>0.9969330357207286</v>
      </c>
    </row>
    <row r="206" spans="1:16" ht="12.75">
      <c r="A206" s="100" t="s">
        <v>219</v>
      </c>
      <c r="B206" s="87" t="s">
        <v>220</v>
      </c>
      <c r="C206" s="23" t="s">
        <v>49</v>
      </c>
      <c r="D206" s="23" t="s">
        <v>15</v>
      </c>
      <c r="E206" s="24" t="s">
        <v>50</v>
      </c>
      <c r="F206" s="25">
        <v>10060</v>
      </c>
      <c r="G206" s="25"/>
      <c r="H206" s="25"/>
      <c r="I206" s="25"/>
      <c r="J206" s="25">
        <f>SUM(F206:I206)</f>
        <v>10060</v>
      </c>
      <c r="K206" s="25">
        <v>9764.93</v>
      </c>
      <c r="L206" s="25"/>
      <c r="M206" s="25"/>
      <c r="N206" s="25"/>
      <c r="O206" s="25">
        <f aca="true" t="shared" si="47" ref="O206:O221">SUM(K206:N206)</f>
        <v>9764.93</v>
      </c>
      <c r="P206" s="26">
        <f>O206/J206</f>
        <v>0.970668986083499</v>
      </c>
    </row>
    <row r="207" spans="1:16" ht="57" customHeight="1">
      <c r="A207" s="102"/>
      <c r="B207" s="107"/>
      <c r="C207" s="23" t="s">
        <v>27</v>
      </c>
      <c r="D207" s="23" t="s">
        <v>15</v>
      </c>
      <c r="E207" s="24" t="s">
        <v>28</v>
      </c>
      <c r="F207" s="25">
        <v>1290830</v>
      </c>
      <c r="G207" s="25"/>
      <c r="H207" s="25"/>
      <c r="I207" s="45"/>
      <c r="J207" s="25">
        <f>SUM(F207:I207)</f>
        <v>1290830</v>
      </c>
      <c r="K207" s="25">
        <v>815657.55</v>
      </c>
      <c r="L207" s="25"/>
      <c r="M207" s="25"/>
      <c r="N207" s="25"/>
      <c r="O207" s="25">
        <f t="shared" si="47"/>
        <v>815657.55</v>
      </c>
      <c r="P207" s="26">
        <f>O207/J207</f>
        <v>0.6318861120364417</v>
      </c>
    </row>
    <row r="208" spans="1:16" ht="67.5" customHeight="1">
      <c r="A208" s="90"/>
      <c r="B208" s="90"/>
      <c r="C208" s="41" t="s">
        <v>106</v>
      </c>
      <c r="D208" s="23">
        <v>0</v>
      </c>
      <c r="E208" s="108" t="s">
        <v>221</v>
      </c>
      <c r="F208" s="25"/>
      <c r="G208" s="25"/>
      <c r="H208" s="25"/>
      <c r="I208" s="45"/>
      <c r="J208" s="25"/>
      <c r="K208" s="25">
        <v>2.34</v>
      </c>
      <c r="L208" s="25"/>
      <c r="M208" s="25"/>
      <c r="N208" s="25"/>
      <c r="O208" s="25">
        <f t="shared" si="47"/>
        <v>2.34</v>
      </c>
      <c r="P208" s="26"/>
    </row>
    <row r="209" spans="1:16" ht="12.75">
      <c r="A209" s="90"/>
      <c r="B209" s="90"/>
      <c r="C209" s="109" t="s">
        <v>33</v>
      </c>
      <c r="D209" s="23">
        <v>0</v>
      </c>
      <c r="E209" s="24" t="s">
        <v>34</v>
      </c>
      <c r="F209" s="25"/>
      <c r="G209" s="25"/>
      <c r="H209" s="25"/>
      <c r="I209" s="45"/>
      <c r="J209" s="25">
        <f aca="true" t="shared" si="48" ref="J209:J220">SUM(F209:I209)</f>
        <v>0</v>
      </c>
      <c r="K209" s="25">
        <v>1551.81</v>
      </c>
      <c r="L209" s="25"/>
      <c r="M209" s="25"/>
      <c r="N209" s="25"/>
      <c r="O209" s="25">
        <f t="shared" si="47"/>
        <v>1551.81</v>
      </c>
      <c r="P209" s="26"/>
    </row>
    <row r="210" spans="1:16" ht="12.75">
      <c r="A210" s="27"/>
      <c r="B210" s="27"/>
      <c r="C210" s="23" t="s">
        <v>35</v>
      </c>
      <c r="D210" s="23" t="s">
        <v>15</v>
      </c>
      <c r="E210" s="24" t="s">
        <v>36</v>
      </c>
      <c r="F210" s="25">
        <v>1063809</v>
      </c>
      <c r="G210" s="25"/>
      <c r="H210" s="25"/>
      <c r="I210" s="45"/>
      <c r="J210" s="25">
        <f t="shared" si="48"/>
        <v>1063809</v>
      </c>
      <c r="K210" s="25">
        <v>1070436.55</v>
      </c>
      <c r="L210" s="25"/>
      <c r="M210" s="25"/>
      <c r="N210" s="25"/>
      <c r="O210" s="25">
        <f t="shared" si="47"/>
        <v>1070436.55</v>
      </c>
      <c r="P210" s="26">
        <f>O210/J210</f>
        <v>1.006230018734566</v>
      </c>
    </row>
    <row r="211" spans="1:16" ht="58.5">
      <c r="A211" s="27"/>
      <c r="B211" s="27"/>
      <c r="C211" s="23">
        <v>201</v>
      </c>
      <c r="D211" s="23">
        <v>0</v>
      </c>
      <c r="E211" s="24" t="s">
        <v>222</v>
      </c>
      <c r="F211" s="25"/>
      <c r="G211" s="25"/>
      <c r="H211" s="25">
        <v>809735</v>
      </c>
      <c r="I211" s="45"/>
      <c r="J211" s="25">
        <f t="shared" si="48"/>
        <v>809735</v>
      </c>
      <c r="K211" s="25"/>
      <c r="L211" s="25"/>
      <c r="M211" s="25">
        <v>776366.68</v>
      </c>
      <c r="N211" s="25"/>
      <c r="O211" s="25">
        <f t="shared" si="47"/>
        <v>776366.68</v>
      </c>
      <c r="P211" s="26">
        <f>O211/J211</f>
        <v>0.9587910612731326</v>
      </c>
    </row>
    <row r="212" spans="1:16" ht="31.5" customHeight="1">
      <c r="A212" s="27"/>
      <c r="B212" s="27"/>
      <c r="C212" s="23" t="s">
        <v>223</v>
      </c>
      <c r="D212" s="23" t="s">
        <v>15</v>
      </c>
      <c r="E212" s="24" t="s">
        <v>224</v>
      </c>
      <c r="F212" s="25">
        <v>46870</v>
      </c>
      <c r="G212" s="25"/>
      <c r="H212" s="25"/>
      <c r="I212" s="25"/>
      <c r="J212" s="25">
        <f t="shared" si="48"/>
        <v>46870</v>
      </c>
      <c r="K212" s="25">
        <v>46849.84</v>
      </c>
      <c r="L212" s="25"/>
      <c r="M212" s="25"/>
      <c r="N212" s="25"/>
      <c r="O212" s="25">
        <f t="shared" si="47"/>
        <v>46849.84</v>
      </c>
      <c r="P212" s="26">
        <f>O212/J212</f>
        <v>0.999569874119906</v>
      </c>
    </row>
    <row r="213" spans="1:16" ht="39">
      <c r="A213" s="27"/>
      <c r="B213" s="27"/>
      <c r="C213" s="23">
        <v>240</v>
      </c>
      <c r="D213" s="23">
        <v>0</v>
      </c>
      <c r="E213" s="24" t="s">
        <v>225</v>
      </c>
      <c r="F213" s="25"/>
      <c r="G213" s="25"/>
      <c r="H213" s="25"/>
      <c r="I213" s="25"/>
      <c r="J213" s="25">
        <f t="shared" si="48"/>
        <v>0</v>
      </c>
      <c r="K213" s="25">
        <v>3619.28</v>
      </c>
      <c r="L213" s="25"/>
      <c r="M213" s="25"/>
      <c r="N213" s="25"/>
      <c r="O213" s="25">
        <f t="shared" si="47"/>
        <v>3619.28</v>
      </c>
      <c r="P213" s="26"/>
    </row>
    <row r="214" spans="1:16" ht="43.5" customHeight="1">
      <c r="A214" s="27"/>
      <c r="B214" s="27"/>
      <c r="C214" s="23" t="s">
        <v>144</v>
      </c>
      <c r="D214" s="23" t="s">
        <v>15</v>
      </c>
      <c r="E214" s="24" t="s">
        <v>59</v>
      </c>
      <c r="F214" s="25">
        <v>61500</v>
      </c>
      <c r="G214" s="25"/>
      <c r="H214" s="25"/>
      <c r="I214" s="25"/>
      <c r="J214" s="25">
        <f t="shared" si="48"/>
        <v>61500</v>
      </c>
      <c r="K214" s="25">
        <v>61500</v>
      </c>
      <c r="L214" s="25"/>
      <c r="M214" s="25"/>
      <c r="N214" s="25"/>
      <c r="O214" s="25">
        <f t="shared" si="47"/>
        <v>61500</v>
      </c>
      <c r="P214" s="26">
        <f>O214/J214</f>
        <v>1</v>
      </c>
    </row>
    <row r="215" spans="1:16" ht="71.25" customHeight="1">
      <c r="A215" s="27"/>
      <c r="B215" s="27"/>
      <c r="C215" s="23">
        <v>291</v>
      </c>
      <c r="D215" s="23">
        <v>0</v>
      </c>
      <c r="E215" s="24" t="s">
        <v>67</v>
      </c>
      <c r="F215" s="25">
        <v>1412</v>
      </c>
      <c r="G215" s="25"/>
      <c r="H215" s="25"/>
      <c r="I215" s="25"/>
      <c r="J215" s="25">
        <f t="shared" si="48"/>
        <v>1412</v>
      </c>
      <c r="K215" s="25">
        <v>1410.97</v>
      </c>
      <c r="L215" s="25"/>
      <c r="M215" s="25"/>
      <c r="N215" s="25"/>
      <c r="O215" s="25">
        <f t="shared" si="47"/>
        <v>1410.97</v>
      </c>
      <c r="P215" s="26">
        <f>O215/J215</f>
        <v>0.9992705382436261</v>
      </c>
    </row>
    <row r="216" spans="1:16" ht="12.75">
      <c r="A216" s="27"/>
      <c r="B216" s="40" t="s">
        <v>226</v>
      </c>
      <c r="C216" s="29"/>
      <c r="D216" s="29"/>
      <c r="E216" s="30"/>
      <c r="F216" s="31">
        <f>SUM(F206:F215)</f>
        <v>2474481</v>
      </c>
      <c r="G216" s="31">
        <f>SUM(G206:G215)</f>
        <v>0</v>
      </c>
      <c r="H216" s="31">
        <f>SUM(H206:H215)</f>
        <v>809735</v>
      </c>
      <c r="I216" s="31">
        <f>SUM(I206:I215)</f>
        <v>0</v>
      </c>
      <c r="J216" s="31">
        <f t="shared" si="48"/>
        <v>3284216</v>
      </c>
      <c r="K216" s="31">
        <f>SUM(K206:K215)</f>
        <v>2010793.2700000003</v>
      </c>
      <c r="L216" s="31">
        <f>SUM(L206:L215)</f>
        <v>0</v>
      </c>
      <c r="M216" s="31">
        <f>SUM(M206:M215)</f>
        <v>776366.68</v>
      </c>
      <c r="N216" s="31">
        <f>SUM(N206:N215)</f>
        <v>0</v>
      </c>
      <c r="O216" s="31">
        <f t="shared" si="47"/>
        <v>2787159.95</v>
      </c>
      <c r="P216" s="32">
        <f>O216/J216</f>
        <v>0.8486530575333657</v>
      </c>
    </row>
    <row r="217" spans="1:16" ht="57.75" customHeight="1">
      <c r="A217" s="27"/>
      <c r="B217" s="39" t="s">
        <v>227</v>
      </c>
      <c r="C217" s="23" t="s">
        <v>27</v>
      </c>
      <c r="D217" s="23" t="s">
        <v>15</v>
      </c>
      <c r="E217" s="24" t="s">
        <v>28</v>
      </c>
      <c r="F217" s="25">
        <v>35000</v>
      </c>
      <c r="G217" s="25"/>
      <c r="H217" s="25"/>
      <c r="I217" s="25"/>
      <c r="J217" s="25">
        <f t="shared" si="48"/>
        <v>35000</v>
      </c>
      <c r="K217" s="25">
        <v>26728.26</v>
      </c>
      <c r="L217" s="25"/>
      <c r="M217" s="25"/>
      <c r="N217" s="25"/>
      <c r="O217" s="25">
        <f t="shared" si="47"/>
        <v>26728.26</v>
      </c>
      <c r="P217" s="26">
        <f>O217/J217</f>
        <v>0.7636645714285714</v>
      </c>
    </row>
    <row r="218" spans="1:16" ht="12.75">
      <c r="A218" s="27"/>
      <c r="B218" s="27"/>
      <c r="C218" s="23" t="s">
        <v>35</v>
      </c>
      <c r="D218" s="23" t="s">
        <v>15</v>
      </c>
      <c r="E218" s="24" t="s">
        <v>36</v>
      </c>
      <c r="F218" s="25"/>
      <c r="G218" s="25"/>
      <c r="H218" s="25"/>
      <c r="I218" s="25"/>
      <c r="J218" s="25">
        <f t="shared" si="48"/>
        <v>0</v>
      </c>
      <c r="K218" s="25">
        <v>3161.5</v>
      </c>
      <c r="L218" s="25"/>
      <c r="M218" s="25"/>
      <c r="N218" s="25"/>
      <c r="O218" s="25">
        <f t="shared" si="47"/>
        <v>3161.5</v>
      </c>
      <c r="P218" s="26"/>
    </row>
    <row r="219" spans="1:16" ht="58.5">
      <c r="A219" s="27"/>
      <c r="B219" s="76"/>
      <c r="C219" s="94">
        <v>211</v>
      </c>
      <c r="D219" s="23">
        <v>0</v>
      </c>
      <c r="E219" s="24" t="s">
        <v>228</v>
      </c>
      <c r="F219" s="25"/>
      <c r="G219" s="25"/>
      <c r="H219" s="25"/>
      <c r="I219" s="25">
        <v>10470</v>
      </c>
      <c r="J219" s="25">
        <f t="shared" si="48"/>
        <v>10470</v>
      </c>
      <c r="K219" s="25"/>
      <c r="L219" s="25"/>
      <c r="M219" s="25"/>
      <c r="N219" s="25">
        <v>10449.99</v>
      </c>
      <c r="O219" s="25">
        <f t="shared" si="47"/>
        <v>10449.99</v>
      </c>
      <c r="P219" s="26">
        <f>O219/J219</f>
        <v>0.9980888252148997</v>
      </c>
    </row>
    <row r="220" spans="1:16" ht="29.25">
      <c r="A220" s="27"/>
      <c r="B220" s="68"/>
      <c r="C220" s="23">
        <v>213</v>
      </c>
      <c r="D220" s="23">
        <v>0</v>
      </c>
      <c r="E220" s="61" t="s">
        <v>229</v>
      </c>
      <c r="F220" s="25">
        <v>1000</v>
      </c>
      <c r="G220" s="25"/>
      <c r="H220" s="25"/>
      <c r="I220" s="25"/>
      <c r="J220" s="25">
        <f t="shared" si="48"/>
        <v>1000</v>
      </c>
      <c r="K220" s="25">
        <v>1000</v>
      </c>
      <c r="L220" s="25"/>
      <c r="M220" s="25"/>
      <c r="N220" s="25"/>
      <c r="O220" s="25">
        <f t="shared" si="47"/>
        <v>1000</v>
      </c>
      <c r="P220" s="26">
        <f>O220/J220</f>
        <v>1</v>
      </c>
    </row>
    <row r="221" spans="1:16" ht="39">
      <c r="A221" s="27"/>
      <c r="B221" s="110"/>
      <c r="C221" s="23">
        <v>240</v>
      </c>
      <c r="D221" s="23">
        <v>0</v>
      </c>
      <c r="E221" s="24" t="s">
        <v>225</v>
      </c>
      <c r="F221" s="25"/>
      <c r="G221" s="25"/>
      <c r="H221" s="25"/>
      <c r="I221" s="25"/>
      <c r="J221" s="25"/>
      <c r="K221" s="25">
        <v>17.51</v>
      </c>
      <c r="L221" s="25"/>
      <c r="M221" s="25"/>
      <c r="N221" s="25"/>
      <c r="O221" s="25">
        <f t="shared" si="47"/>
        <v>17.51</v>
      </c>
      <c r="P221" s="26"/>
    </row>
    <row r="222" spans="1:16" ht="12.75">
      <c r="A222" s="27"/>
      <c r="B222" s="111" t="s">
        <v>230</v>
      </c>
      <c r="C222" s="112"/>
      <c r="D222" s="29"/>
      <c r="E222" s="30"/>
      <c r="F222" s="31">
        <f>SUM(F217:F220)</f>
        <v>36000</v>
      </c>
      <c r="G222" s="31">
        <f>SUM(G217:G220)</f>
        <v>0</v>
      </c>
      <c r="H222" s="31">
        <f>SUM(H217:H220)</f>
        <v>0</v>
      </c>
      <c r="I222" s="31">
        <f>SUM(I217:I220)</f>
        <v>10470</v>
      </c>
      <c r="J222" s="31">
        <f>SUM(J217:J220)</f>
        <v>46470</v>
      </c>
      <c r="K222" s="31">
        <f>SUM(K217:K221)</f>
        <v>30907.269999999997</v>
      </c>
      <c r="L222" s="31">
        <f>SUM(L217:L220)</f>
        <v>0</v>
      </c>
      <c r="M222" s="31">
        <f>SUM(M217:M220)</f>
        <v>0</v>
      </c>
      <c r="N222" s="31">
        <f>SUM(N217:N220)</f>
        <v>10449.99</v>
      </c>
      <c r="O222" s="31">
        <f>SUM(O217:O220)</f>
        <v>41339.75</v>
      </c>
      <c r="P222" s="32">
        <f>O222/J222</f>
        <v>0.88960081773187</v>
      </c>
    </row>
    <row r="223" spans="1:16" ht="39">
      <c r="A223" s="27"/>
      <c r="B223" s="46" t="s">
        <v>231</v>
      </c>
      <c r="C223" s="23" t="s">
        <v>223</v>
      </c>
      <c r="D223" s="23" t="s">
        <v>15</v>
      </c>
      <c r="E223" s="24" t="s">
        <v>224</v>
      </c>
      <c r="F223" s="25">
        <v>2054622</v>
      </c>
      <c r="G223" s="25"/>
      <c r="H223" s="25"/>
      <c r="I223" s="25"/>
      <c r="J223" s="25">
        <f>SUM(F223:I223)</f>
        <v>2054622</v>
      </c>
      <c r="K223" s="25">
        <v>2054622</v>
      </c>
      <c r="L223" s="25"/>
      <c r="M223" s="25"/>
      <c r="N223" s="25"/>
      <c r="O223" s="25">
        <f aca="true" t="shared" si="49" ref="O223:O243">SUM(K223:N223)</f>
        <v>2054622</v>
      </c>
      <c r="P223" s="26">
        <f>O223/J223</f>
        <v>1</v>
      </c>
    </row>
    <row r="224" spans="1:16" ht="48.75">
      <c r="A224" s="27"/>
      <c r="B224" s="103"/>
      <c r="C224" s="23">
        <v>290</v>
      </c>
      <c r="D224" s="23">
        <v>0</v>
      </c>
      <c r="E224" s="24" t="s">
        <v>232</v>
      </c>
      <c r="F224" s="25">
        <v>24779</v>
      </c>
      <c r="G224" s="25"/>
      <c r="H224" s="25"/>
      <c r="I224" s="25"/>
      <c r="J224" s="25">
        <f>SUM(F224:I224)</f>
        <v>24779</v>
      </c>
      <c r="K224" s="25">
        <f>35961.33+8486.72</f>
        <v>44448.05</v>
      </c>
      <c r="L224" s="25"/>
      <c r="M224" s="25"/>
      <c r="N224" s="25"/>
      <c r="O224" s="25">
        <f t="shared" si="49"/>
        <v>44448.05</v>
      </c>
      <c r="P224" s="26">
        <f>O224/J224</f>
        <v>1.793779006416724</v>
      </c>
    </row>
    <row r="225" spans="1:16" ht="12.75">
      <c r="A225" s="27"/>
      <c r="B225" s="40" t="s">
        <v>233</v>
      </c>
      <c r="C225" s="29"/>
      <c r="D225" s="29"/>
      <c r="E225" s="30"/>
      <c r="F225" s="31">
        <f aca="true" t="shared" si="50" ref="F225:N225">SUM(F223:F224)</f>
        <v>2079401</v>
      </c>
      <c r="G225" s="31">
        <f t="shared" si="50"/>
        <v>0</v>
      </c>
      <c r="H225" s="31">
        <f t="shared" si="50"/>
        <v>0</v>
      </c>
      <c r="I225" s="31">
        <f t="shared" si="50"/>
        <v>0</v>
      </c>
      <c r="J225" s="31">
        <f t="shared" si="50"/>
        <v>2079401</v>
      </c>
      <c r="K225" s="31">
        <f t="shared" si="50"/>
        <v>2099070.05</v>
      </c>
      <c r="L225" s="31">
        <f t="shared" si="50"/>
        <v>0</v>
      </c>
      <c r="M225" s="31">
        <f t="shared" si="50"/>
        <v>0</v>
      </c>
      <c r="N225" s="31">
        <f t="shared" si="50"/>
        <v>0</v>
      </c>
      <c r="O225" s="31">
        <f t="shared" si="49"/>
        <v>2099070.05</v>
      </c>
      <c r="P225" s="32">
        <f>O225/J225</f>
        <v>1.0094589980479955</v>
      </c>
    </row>
    <row r="226" spans="1:16" ht="19.5">
      <c r="A226" s="27"/>
      <c r="B226" s="39" t="s">
        <v>234</v>
      </c>
      <c r="C226" s="23" t="s">
        <v>45</v>
      </c>
      <c r="D226" s="23" t="s">
        <v>15</v>
      </c>
      <c r="E226" s="24" t="s">
        <v>46</v>
      </c>
      <c r="F226" s="25">
        <v>3000</v>
      </c>
      <c r="G226" s="25"/>
      <c r="H226" s="25"/>
      <c r="I226" s="25"/>
      <c r="J226" s="25">
        <f>SUM(F226:I226)</f>
        <v>3000</v>
      </c>
      <c r="K226" s="25">
        <v>2877.8</v>
      </c>
      <c r="L226" s="25"/>
      <c r="M226" s="25"/>
      <c r="N226" s="25"/>
      <c r="O226" s="25">
        <f t="shared" si="49"/>
        <v>2877.8</v>
      </c>
      <c r="P226" s="26">
        <f>O226/J226</f>
        <v>0.9592666666666667</v>
      </c>
    </row>
    <row r="227" spans="1:16" ht="29.25">
      <c r="A227" s="27"/>
      <c r="B227" s="90"/>
      <c r="C227" s="23" t="s">
        <v>47</v>
      </c>
      <c r="D227" s="23">
        <v>0</v>
      </c>
      <c r="E227" s="24" t="s">
        <v>48</v>
      </c>
      <c r="F227" s="25"/>
      <c r="G227" s="25"/>
      <c r="H227" s="25"/>
      <c r="I227" s="25"/>
      <c r="J227" s="25"/>
      <c r="K227" s="25">
        <v>34850.3</v>
      </c>
      <c r="L227" s="25"/>
      <c r="M227" s="25"/>
      <c r="N227" s="25"/>
      <c r="O227" s="25">
        <f t="shared" si="49"/>
        <v>34850.3</v>
      </c>
      <c r="P227" s="26"/>
    </row>
    <row r="228" spans="1:16" ht="12.75">
      <c r="A228" s="27"/>
      <c r="B228" s="27"/>
      <c r="C228" s="23" t="s">
        <v>49</v>
      </c>
      <c r="D228" s="23" t="s">
        <v>15</v>
      </c>
      <c r="E228" s="24" t="s">
        <v>50</v>
      </c>
      <c r="F228" s="25">
        <v>200</v>
      </c>
      <c r="G228" s="25"/>
      <c r="H228" s="25"/>
      <c r="I228" s="25"/>
      <c r="J228" s="25">
        <f aca="true" t="shared" si="51" ref="J228:J233">SUM(F228:I228)</f>
        <v>200</v>
      </c>
      <c r="K228" s="25">
        <v>999.2</v>
      </c>
      <c r="L228" s="25"/>
      <c r="M228" s="25"/>
      <c r="N228" s="25"/>
      <c r="O228" s="25">
        <f t="shared" si="49"/>
        <v>999.2</v>
      </c>
      <c r="P228" s="26">
        <f aca="true" t="shared" si="52" ref="P228:P233">O228/J228</f>
        <v>4.996</v>
      </c>
    </row>
    <row r="229" spans="1:16" ht="61.5" customHeight="1">
      <c r="A229" s="27"/>
      <c r="B229" s="27"/>
      <c r="C229" s="23" t="s">
        <v>27</v>
      </c>
      <c r="D229" s="23" t="s">
        <v>15</v>
      </c>
      <c r="E229" s="24" t="s">
        <v>28</v>
      </c>
      <c r="F229" s="25">
        <v>62250</v>
      </c>
      <c r="G229" s="25"/>
      <c r="H229" s="25"/>
      <c r="I229" s="25"/>
      <c r="J229" s="25">
        <f t="shared" si="51"/>
        <v>62250</v>
      </c>
      <c r="K229" s="25">
        <v>35716.61</v>
      </c>
      <c r="L229" s="25"/>
      <c r="M229" s="25"/>
      <c r="N229" s="25"/>
      <c r="O229" s="25">
        <f t="shared" si="49"/>
        <v>35716.61</v>
      </c>
      <c r="P229" s="26">
        <f t="shared" si="52"/>
        <v>0.5737608032128514</v>
      </c>
    </row>
    <row r="230" spans="1:16" ht="12.75">
      <c r="A230" s="27"/>
      <c r="B230" s="27"/>
      <c r="C230" s="23" t="s">
        <v>29</v>
      </c>
      <c r="D230" s="23" t="s">
        <v>15</v>
      </c>
      <c r="E230" s="24" t="s">
        <v>30</v>
      </c>
      <c r="F230" s="25">
        <v>4069230</v>
      </c>
      <c r="G230" s="25"/>
      <c r="H230" s="25"/>
      <c r="I230" s="25"/>
      <c r="J230" s="25">
        <f t="shared" si="51"/>
        <v>4069230</v>
      </c>
      <c r="K230" s="25">
        <v>3902570.69</v>
      </c>
      <c r="L230" s="25"/>
      <c r="M230" s="25"/>
      <c r="N230" s="25"/>
      <c r="O230" s="25">
        <f t="shared" si="49"/>
        <v>3902570.69</v>
      </c>
      <c r="P230" s="26">
        <f t="shared" si="52"/>
        <v>0.959044018155769</v>
      </c>
    </row>
    <row r="231" spans="1:16" ht="12.75">
      <c r="A231" s="27"/>
      <c r="B231" s="27"/>
      <c r="C231" s="23" t="s">
        <v>33</v>
      </c>
      <c r="D231" s="23" t="s">
        <v>15</v>
      </c>
      <c r="E231" s="24" t="s">
        <v>34</v>
      </c>
      <c r="F231" s="25">
        <v>5675</v>
      </c>
      <c r="G231" s="25"/>
      <c r="H231" s="25"/>
      <c r="I231" s="25"/>
      <c r="J231" s="25">
        <f t="shared" si="51"/>
        <v>5675</v>
      </c>
      <c r="K231" s="25">
        <v>6180.83</v>
      </c>
      <c r="L231" s="25"/>
      <c r="M231" s="25"/>
      <c r="N231" s="25"/>
      <c r="O231" s="25">
        <f t="shared" si="49"/>
        <v>6180.83</v>
      </c>
      <c r="P231" s="26">
        <f t="shared" si="52"/>
        <v>1.0891330396475771</v>
      </c>
    </row>
    <row r="232" spans="1:16" ht="12.75">
      <c r="A232" s="27"/>
      <c r="B232" s="27"/>
      <c r="C232" s="23" t="s">
        <v>35</v>
      </c>
      <c r="D232" s="23" t="s">
        <v>15</v>
      </c>
      <c r="E232" s="24" t="s">
        <v>36</v>
      </c>
      <c r="F232" s="25">
        <v>3190</v>
      </c>
      <c r="G232" s="25"/>
      <c r="H232" s="25"/>
      <c r="I232" s="25"/>
      <c r="J232" s="25">
        <f t="shared" si="51"/>
        <v>3190</v>
      </c>
      <c r="K232" s="25">
        <v>3399.62</v>
      </c>
      <c r="L232" s="25"/>
      <c r="M232" s="25"/>
      <c r="N232" s="25"/>
      <c r="O232" s="25">
        <f t="shared" si="49"/>
        <v>3399.62</v>
      </c>
      <c r="P232" s="26">
        <f t="shared" si="52"/>
        <v>1.0657115987460815</v>
      </c>
    </row>
    <row r="233" spans="1:16" ht="30.75" customHeight="1">
      <c r="A233" s="27"/>
      <c r="B233" s="27"/>
      <c r="C233" s="23" t="s">
        <v>223</v>
      </c>
      <c r="D233" s="23" t="s">
        <v>15</v>
      </c>
      <c r="E233" s="24" t="s">
        <v>224</v>
      </c>
      <c r="F233" s="25">
        <v>6945488</v>
      </c>
      <c r="G233" s="25"/>
      <c r="H233" s="25"/>
      <c r="I233" s="25"/>
      <c r="J233" s="25">
        <f t="shared" si="51"/>
        <v>6945488</v>
      </c>
      <c r="K233" s="25">
        <v>6945488</v>
      </c>
      <c r="L233" s="25"/>
      <c r="M233" s="25"/>
      <c r="N233" s="25"/>
      <c r="O233" s="25">
        <f t="shared" si="49"/>
        <v>6945488</v>
      </c>
      <c r="P233" s="26">
        <f t="shared" si="52"/>
        <v>1</v>
      </c>
    </row>
    <row r="234" spans="1:16" ht="39">
      <c r="A234" s="27"/>
      <c r="B234" s="27"/>
      <c r="C234" s="23">
        <v>240</v>
      </c>
      <c r="D234" s="23">
        <v>0</v>
      </c>
      <c r="E234" s="24" t="s">
        <v>225</v>
      </c>
      <c r="F234" s="25"/>
      <c r="G234" s="25"/>
      <c r="H234" s="25"/>
      <c r="I234" s="25"/>
      <c r="J234" s="25"/>
      <c r="K234" s="25">
        <v>672.22</v>
      </c>
      <c r="L234" s="25"/>
      <c r="M234" s="25"/>
      <c r="N234" s="25"/>
      <c r="O234" s="25">
        <f t="shared" si="49"/>
        <v>672.22</v>
      </c>
      <c r="P234" s="26"/>
    </row>
    <row r="235" spans="1:16" ht="48.75">
      <c r="A235" s="27"/>
      <c r="B235" s="90"/>
      <c r="C235" s="23">
        <v>290</v>
      </c>
      <c r="D235" s="23">
        <v>0</v>
      </c>
      <c r="E235" s="24" t="s">
        <v>232</v>
      </c>
      <c r="F235" s="25">
        <v>636752</v>
      </c>
      <c r="G235" s="25"/>
      <c r="H235" s="25"/>
      <c r="I235" s="25"/>
      <c r="J235" s="25">
        <f>SUM(F235:I235)</f>
        <v>636752</v>
      </c>
      <c r="K235" s="25">
        <f>762209.16+2233.8</f>
        <v>764442.9600000001</v>
      </c>
      <c r="L235" s="25"/>
      <c r="M235" s="25"/>
      <c r="N235" s="25"/>
      <c r="O235" s="25">
        <f t="shared" si="49"/>
        <v>764442.9600000001</v>
      </c>
      <c r="P235" s="26">
        <f>O235/J235</f>
        <v>1.200534839309496</v>
      </c>
    </row>
    <row r="236" spans="1:16" ht="68.25" customHeight="1">
      <c r="A236" s="27"/>
      <c r="B236" s="113"/>
      <c r="C236" s="23">
        <v>291</v>
      </c>
      <c r="D236" s="23">
        <v>0</v>
      </c>
      <c r="E236" s="24" t="s">
        <v>67</v>
      </c>
      <c r="F236" s="25"/>
      <c r="G236" s="25"/>
      <c r="H236" s="25"/>
      <c r="I236" s="25"/>
      <c r="J236" s="25">
        <f>SUM(F236:I236)</f>
        <v>0</v>
      </c>
      <c r="K236" s="25">
        <v>36271.92</v>
      </c>
      <c r="L236" s="25"/>
      <c r="M236" s="25"/>
      <c r="N236" s="25"/>
      <c r="O236" s="25">
        <f t="shared" si="49"/>
        <v>36271.92</v>
      </c>
      <c r="P236" s="26"/>
    </row>
    <row r="237" spans="1:16" ht="12.75">
      <c r="A237" s="27"/>
      <c r="B237" s="40" t="s">
        <v>235</v>
      </c>
      <c r="C237" s="29"/>
      <c r="D237" s="29"/>
      <c r="E237" s="30"/>
      <c r="F237" s="31">
        <f aca="true" t="shared" si="53" ref="F237:N237">SUM(F226:F236)</f>
        <v>11725785</v>
      </c>
      <c r="G237" s="31">
        <f t="shared" si="53"/>
        <v>0</v>
      </c>
      <c r="H237" s="31">
        <f t="shared" si="53"/>
        <v>0</v>
      </c>
      <c r="I237" s="31">
        <f t="shared" si="53"/>
        <v>0</v>
      </c>
      <c r="J237" s="31">
        <f t="shared" si="53"/>
        <v>11725785</v>
      </c>
      <c r="K237" s="31">
        <f t="shared" si="53"/>
        <v>11733470.150000002</v>
      </c>
      <c r="L237" s="31">
        <f t="shared" si="53"/>
        <v>0</v>
      </c>
      <c r="M237" s="31">
        <f t="shared" si="53"/>
        <v>0</v>
      </c>
      <c r="N237" s="31">
        <f t="shared" si="53"/>
        <v>0</v>
      </c>
      <c r="O237" s="31">
        <f t="shared" si="49"/>
        <v>11733470.150000002</v>
      </c>
      <c r="P237" s="32">
        <f>O237/J237</f>
        <v>1.000655406013329</v>
      </c>
    </row>
    <row r="238" spans="1:16" ht="30" customHeight="1">
      <c r="A238" s="27"/>
      <c r="B238" s="39" t="s">
        <v>236</v>
      </c>
      <c r="C238" s="23" t="s">
        <v>223</v>
      </c>
      <c r="D238" s="23" t="s">
        <v>15</v>
      </c>
      <c r="E238" s="24" t="s">
        <v>224</v>
      </c>
      <c r="F238" s="25">
        <v>16549</v>
      </c>
      <c r="G238" s="25"/>
      <c r="H238" s="25"/>
      <c r="I238" s="25"/>
      <c r="J238" s="25">
        <f>SUM(F238:I238)</f>
        <v>16549</v>
      </c>
      <c r="K238" s="25">
        <v>16549</v>
      </c>
      <c r="L238" s="25"/>
      <c r="M238" s="25"/>
      <c r="N238" s="25"/>
      <c r="O238" s="25">
        <f t="shared" si="49"/>
        <v>16549</v>
      </c>
      <c r="P238" s="26">
        <f>O238/J238</f>
        <v>1</v>
      </c>
    </row>
    <row r="239" spans="1:16" ht="12.75">
      <c r="A239" s="27"/>
      <c r="B239" s="40" t="s">
        <v>237</v>
      </c>
      <c r="C239" s="29"/>
      <c r="D239" s="29"/>
      <c r="E239" s="30"/>
      <c r="F239" s="31">
        <f>SUM(F238)</f>
        <v>16549</v>
      </c>
      <c r="G239" s="31">
        <f>SUM(G238)</f>
        <v>0</v>
      </c>
      <c r="H239" s="31">
        <f>SUM(H238)</f>
        <v>0</v>
      </c>
      <c r="I239" s="31">
        <f>SUM(I238)</f>
        <v>0</v>
      </c>
      <c r="J239" s="31">
        <f>SUM(F239:I239)</f>
        <v>16549</v>
      </c>
      <c r="K239" s="31">
        <f>SUM(K238)</f>
        <v>16549</v>
      </c>
      <c r="L239" s="31">
        <f>SUM(L238)</f>
        <v>0</v>
      </c>
      <c r="M239" s="31">
        <f>SUM(M238)</f>
        <v>0</v>
      </c>
      <c r="N239" s="31">
        <f>SUM(N238)</f>
        <v>0</v>
      </c>
      <c r="O239" s="31">
        <f t="shared" si="49"/>
        <v>16549</v>
      </c>
      <c r="P239" s="32">
        <f>O239/J239</f>
        <v>1</v>
      </c>
    </row>
    <row r="240" spans="1:16" s="59" customFormat="1" ht="67.5" customHeight="1">
      <c r="A240" s="53"/>
      <c r="B240" s="114" t="s">
        <v>238</v>
      </c>
      <c r="C240" s="55" t="s">
        <v>106</v>
      </c>
      <c r="D240" s="56">
        <v>0</v>
      </c>
      <c r="E240" s="24" t="s">
        <v>107</v>
      </c>
      <c r="F240" s="57"/>
      <c r="G240" s="57"/>
      <c r="H240" s="57"/>
      <c r="I240" s="57"/>
      <c r="J240" s="57"/>
      <c r="K240" s="58">
        <v>424</v>
      </c>
      <c r="L240" s="57"/>
      <c r="M240" s="57"/>
      <c r="N240" s="57"/>
      <c r="O240" s="25">
        <f t="shared" si="49"/>
        <v>424</v>
      </c>
      <c r="P240" s="92"/>
    </row>
    <row r="241" spans="1:16" ht="33" customHeight="1">
      <c r="A241" s="27"/>
      <c r="B241" s="115"/>
      <c r="C241" s="23" t="s">
        <v>223</v>
      </c>
      <c r="D241" s="23" t="s">
        <v>15</v>
      </c>
      <c r="E241" s="24" t="s">
        <v>224</v>
      </c>
      <c r="F241" s="25">
        <v>500289</v>
      </c>
      <c r="G241" s="25"/>
      <c r="H241" s="25"/>
      <c r="I241" s="25"/>
      <c r="J241" s="25">
        <f>SUM(F241:I241)</f>
        <v>500289</v>
      </c>
      <c r="K241" s="25">
        <v>500289</v>
      </c>
      <c r="L241" s="25"/>
      <c r="M241" s="25"/>
      <c r="N241" s="25"/>
      <c r="O241" s="25">
        <f t="shared" si="49"/>
        <v>500289</v>
      </c>
      <c r="P241" s="26">
        <f>O241/J241</f>
        <v>1</v>
      </c>
    </row>
    <row r="242" spans="1:16" ht="51.75" customHeight="1">
      <c r="A242" s="27"/>
      <c r="B242" s="90"/>
      <c r="C242" s="23">
        <v>290</v>
      </c>
      <c r="D242" s="23">
        <v>0</v>
      </c>
      <c r="E242" s="24" t="s">
        <v>232</v>
      </c>
      <c r="F242" s="25">
        <v>70519</v>
      </c>
      <c r="G242" s="25"/>
      <c r="H242" s="25"/>
      <c r="I242" s="25"/>
      <c r="J242" s="25">
        <f>SUM(F242:I242)</f>
        <v>70519</v>
      </c>
      <c r="K242" s="25">
        <f>87420.25-11057.48</f>
        <v>76362.77</v>
      </c>
      <c r="L242" s="25"/>
      <c r="M242" s="25"/>
      <c r="N242" s="25"/>
      <c r="O242" s="25">
        <f t="shared" si="49"/>
        <v>76362.77</v>
      </c>
      <c r="P242" s="26">
        <f>O242/J242</f>
        <v>1.0828680213843078</v>
      </c>
    </row>
    <row r="243" spans="1:16" ht="70.5" customHeight="1">
      <c r="A243" s="27"/>
      <c r="B243" s="113"/>
      <c r="C243" s="23">
        <v>291</v>
      </c>
      <c r="D243" s="23">
        <v>0</v>
      </c>
      <c r="E243" s="24" t="s">
        <v>67</v>
      </c>
      <c r="F243" s="25"/>
      <c r="G243" s="25"/>
      <c r="H243" s="25"/>
      <c r="I243" s="25"/>
      <c r="J243" s="25">
        <f>SUM(F243:I243)</f>
        <v>0</v>
      </c>
      <c r="K243" s="25">
        <v>6456.69</v>
      </c>
      <c r="L243" s="25"/>
      <c r="M243" s="25"/>
      <c r="N243" s="25"/>
      <c r="O243" s="25">
        <f t="shared" si="49"/>
        <v>6456.69</v>
      </c>
      <c r="P243" s="26"/>
    </row>
    <row r="244" spans="1:16" ht="12.75">
      <c r="A244" s="27"/>
      <c r="B244" s="40" t="s">
        <v>239</v>
      </c>
      <c r="C244" s="29"/>
      <c r="D244" s="29"/>
      <c r="E244" s="30"/>
      <c r="F244" s="31">
        <f aca="true" t="shared" si="54" ref="F244:O244">SUM(F240:F243)</f>
        <v>570808</v>
      </c>
      <c r="G244" s="31">
        <f t="shared" si="54"/>
        <v>0</v>
      </c>
      <c r="H244" s="31">
        <f t="shared" si="54"/>
        <v>0</v>
      </c>
      <c r="I244" s="31">
        <f t="shared" si="54"/>
        <v>0</v>
      </c>
      <c r="J244" s="31">
        <f t="shared" si="54"/>
        <v>570808</v>
      </c>
      <c r="K244" s="31">
        <f t="shared" si="54"/>
        <v>583532.46</v>
      </c>
      <c r="L244" s="31">
        <f t="shared" si="54"/>
        <v>0</v>
      </c>
      <c r="M244" s="31">
        <f t="shared" si="54"/>
        <v>0</v>
      </c>
      <c r="N244" s="31">
        <f t="shared" si="54"/>
        <v>0</v>
      </c>
      <c r="O244" s="31">
        <f t="shared" si="54"/>
        <v>583532.46</v>
      </c>
      <c r="P244" s="32">
        <f>O244/J244</f>
        <v>1.0222920141273422</v>
      </c>
    </row>
    <row r="245" spans="1:16" ht="12.75">
      <c r="A245" s="27"/>
      <c r="B245" s="46" t="s">
        <v>240</v>
      </c>
      <c r="C245" s="23" t="s">
        <v>49</v>
      </c>
      <c r="D245" s="23" t="s">
        <v>15</v>
      </c>
      <c r="E245" s="24" t="s">
        <v>50</v>
      </c>
      <c r="F245" s="25">
        <v>3280</v>
      </c>
      <c r="G245" s="25"/>
      <c r="H245" s="25"/>
      <c r="I245" s="25"/>
      <c r="J245" s="25">
        <f aca="true" t="shared" si="55" ref="J245:J251">SUM(F245:I245)</f>
        <v>3280</v>
      </c>
      <c r="K245" s="25">
        <v>3036</v>
      </c>
      <c r="L245" s="25"/>
      <c r="M245" s="25"/>
      <c r="N245" s="25"/>
      <c r="O245" s="25">
        <f aca="true" t="shared" si="56" ref="O245:O258">SUM(K245:N245)</f>
        <v>3036</v>
      </c>
      <c r="P245" s="26">
        <f>O245/J245</f>
        <v>0.925609756097561</v>
      </c>
    </row>
    <row r="246" spans="1:16" ht="68.25">
      <c r="A246" s="27"/>
      <c r="B246" s="49"/>
      <c r="C246" s="23" t="s">
        <v>27</v>
      </c>
      <c r="D246" s="23" t="s">
        <v>15</v>
      </c>
      <c r="E246" s="24" t="s">
        <v>28</v>
      </c>
      <c r="F246" s="25">
        <v>229394</v>
      </c>
      <c r="G246" s="25"/>
      <c r="H246" s="25"/>
      <c r="I246" s="25"/>
      <c r="J246" s="25">
        <f t="shared" si="55"/>
        <v>229394</v>
      </c>
      <c r="K246" s="25">
        <v>154515.53</v>
      </c>
      <c r="L246" s="25"/>
      <c r="M246" s="25"/>
      <c r="N246" s="25"/>
      <c r="O246" s="25">
        <f t="shared" si="56"/>
        <v>154515.53</v>
      </c>
      <c r="P246" s="26">
        <f>O246/J246</f>
        <v>0.6735813927129741</v>
      </c>
    </row>
    <row r="247" spans="1:16" ht="12.75">
      <c r="A247" s="27"/>
      <c r="B247" s="27"/>
      <c r="C247" s="23" t="s">
        <v>29</v>
      </c>
      <c r="D247" s="23" t="s">
        <v>15</v>
      </c>
      <c r="E247" s="24" t="s">
        <v>30</v>
      </c>
      <c r="F247" s="25">
        <v>26320</v>
      </c>
      <c r="G247" s="25"/>
      <c r="H247" s="25"/>
      <c r="I247" s="25"/>
      <c r="J247" s="25">
        <f t="shared" si="55"/>
        <v>26320</v>
      </c>
      <c r="K247" s="25"/>
      <c r="L247" s="25"/>
      <c r="M247" s="25"/>
      <c r="N247" s="25"/>
      <c r="O247" s="25">
        <f t="shared" si="56"/>
        <v>0</v>
      </c>
      <c r="P247" s="26">
        <f>O247/J247</f>
        <v>0</v>
      </c>
    </row>
    <row r="248" spans="1:16" ht="12.75">
      <c r="A248" s="27"/>
      <c r="B248" s="27"/>
      <c r="C248" s="99" t="s">
        <v>33</v>
      </c>
      <c r="D248" s="23">
        <v>0</v>
      </c>
      <c r="E248" s="43" t="s">
        <v>34</v>
      </c>
      <c r="F248" s="25"/>
      <c r="G248" s="25"/>
      <c r="H248" s="25"/>
      <c r="I248" s="25"/>
      <c r="J248" s="25">
        <f t="shared" si="55"/>
        <v>0</v>
      </c>
      <c r="K248" s="25">
        <v>354.36</v>
      </c>
      <c r="L248" s="25"/>
      <c r="M248" s="25"/>
      <c r="N248" s="25"/>
      <c r="O248" s="25">
        <f t="shared" si="56"/>
        <v>354.36</v>
      </c>
      <c r="P248" s="26"/>
    </row>
    <row r="249" spans="1:16" ht="12.75">
      <c r="A249" s="27"/>
      <c r="B249" s="27"/>
      <c r="C249" s="99"/>
      <c r="D249" s="23" t="s">
        <v>129</v>
      </c>
      <c r="E249" s="43"/>
      <c r="F249" s="25"/>
      <c r="G249" s="25"/>
      <c r="H249" s="25"/>
      <c r="I249" s="25"/>
      <c r="J249" s="25">
        <f t="shared" si="55"/>
        <v>0</v>
      </c>
      <c r="K249" s="25">
        <v>971.81</v>
      </c>
      <c r="L249" s="25"/>
      <c r="M249" s="25"/>
      <c r="N249" s="25"/>
      <c r="O249" s="25">
        <f t="shared" si="56"/>
        <v>971.81</v>
      </c>
      <c r="P249" s="26"/>
    </row>
    <row r="250" spans="1:16" ht="12.75">
      <c r="A250" s="27"/>
      <c r="B250" s="27"/>
      <c r="C250" s="23" t="s">
        <v>35</v>
      </c>
      <c r="D250" s="23" t="s">
        <v>15</v>
      </c>
      <c r="E250" s="24" t="s">
        <v>36</v>
      </c>
      <c r="F250" s="25">
        <v>10000</v>
      </c>
      <c r="G250" s="25"/>
      <c r="H250" s="25"/>
      <c r="I250" s="25"/>
      <c r="J250" s="25">
        <f t="shared" si="55"/>
        <v>10000</v>
      </c>
      <c r="K250" s="25">
        <v>9585.79</v>
      </c>
      <c r="L250" s="25"/>
      <c r="M250" s="25"/>
      <c r="N250" s="25"/>
      <c r="O250" s="25">
        <f t="shared" si="56"/>
        <v>9585.79</v>
      </c>
      <c r="P250" s="26">
        <f>O250/J250</f>
        <v>0.9585790000000001</v>
      </c>
    </row>
    <row r="251" spans="1:16" ht="58.5">
      <c r="A251" s="27"/>
      <c r="B251" s="27"/>
      <c r="C251" s="23">
        <v>201</v>
      </c>
      <c r="D251" s="23">
        <v>0</v>
      </c>
      <c r="E251" s="24" t="s">
        <v>222</v>
      </c>
      <c r="F251" s="25"/>
      <c r="G251" s="25"/>
      <c r="H251" s="25">
        <v>667408</v>
      </c>
      <c r="I251" s="25"/>
      <c r="J251" s="25">
        <f t="shared" si="55"/>
        <v>667408</v>
      </c>
      <c r="K251" s="25"/>
      <c r="L251" s="25"/>
      <c r="M251" s="25">
        <v>627641.21</v>
      </c>
      <c r="N251" s="25"/>
      <c r="O251" s="25">
        <f t="shared" si="56"/>
        <v>627641.21</v>
      </c>
      <c r="P251" s="26">
        <f>O251/J251</f>
        <v>0.9404160723275717</v>
      </c>
    </row>
    <row r="252" spans="1:16" ht="38.25" customHeight="1">
      <c r="A252" s="27"/>
      <c r="B252" s="27"/>
      <c r="C252" s="23">
        <v>240</v>
      </c>
      <c r="D252" s="23">
        <v>0</v>
      </c>
      <c r="E252" s="24" t="s">
        <v>225</v>
      </c>
      <c r="F252" s="25"/>
      <c r="G252" s="25"/>
      <c r="H252" s="25"/>
      <c r="I252" s="25"/>
      <c r="J252" s="25"/>
      <c r="K252" s="25">
        <v>63.97</v>
      </c>
      <c r="L252" s="25"/>
      <c r="M252" s="25"/>
      <c r="N252" s="25"/>
      <c r="O252" s="25">
        <f t="shared" si="56"/>
        <v>63.97</v>
      </c>
      <c r="P252" s="26"/>
    </row>
    <row r="253" spans="1:16" ht="48.75">
      <c r="A253" s="27"/>
      <c r="B253" s="27"/>
      <c r="C253" s="23" t="s">
        <v>144</v>
      </c>
      <c r="D253" s="23" t="s">
        <v>15</v>
      </c>
      <c r="E253" s="24" t="s">
        <v>59</v>
      </c>
      <c r="F253" s="25">
        <v>32500</v>
      </c>
      <c r="G253" s="25"/>
      <c r="H253" s="25"/>
      <c r="I253" s="25"/>
      <c r="J253" s="25">
        <f aca="true" t="shared" si="57" ref="J253:J258">SUM(F253:I253)</f>
        <v>32500</v>
      </c>
      <c r="K253" s="25">
        <v>32500</v>
      </c>
      <c r="L253" s="25"/>
      <c r="M253" s="25"/>
      <c r="N253" s="25"/>
      <c r="O253" s="25">
        <f t="shared" si="56"/>
        <v>32500</v>
      </c>
      <c r="P253" s="26">
        <f>O253/J253</f>
        <v>1</v>
      </c>
    </row>
    <row r="254" spans="1:16" ht="48.75">
      <c r="A254" s="27"/>
      <c r="B254" s="27"/>
      <c r="C254" s="23" t="s">
        <v>60</v>
      </c>
      <c r="D254" s="23" t="s">
        <v>129</v>
      </c>
      <c r="E254" s="24" t="s">
        <v>61</v>
      </c>
      <c r="F254" s="25">
        <v>290669</v>
      </c>
      <c r="G254" s="25"/>
      <c r="H254" s="25"/>
      <c r="I254" s="25"/>
      <c r="J254" s="25">
        <f t="shared" si="57"/>
        <v>290669</v>
      </c>
      <c r="K254" s="25">
        <v>183968.04</v>
      </c>
      <c r="L254" s="25"/>
      <c r="M254" s="25"/>
      <c r="N254" s="25"/>
      <c r="O254" s="25">
        <f t="shared" si="56"/>
        <v>183968.04</v>
      </c>
      <c r="P254" s="26">
        <f>O254/J254</f>
        <v>0.632912488087825</v>
      </c>
    </row>
    <row r="255" spans="1:16" ht="12.75">
      <c r="A255" s="27"/>
      <c r="B255" s="111" t="s">
        <v>241</v>
      </c>
      <c r="C255" s="29"/>
      <c r="D255" s="29"/>
      <c r="E255" s="30"/>
      <c r="F255" s="31">
        <f>SUM(F245:F254)</f>
        <v>592163</v>
      </c>
      <c r="G255" s="31">
        <f>SUM(G245:G254)</f>
        <v>0</v>
      </c>
      <c r="H255" s="31">
        <f>SUM(H245:H254)</f>
        <v>667408</v>
      </c>
      <c r="I255" s="31">
        <f>SUM(I245:I254)</f>
        <v>0</v>
      </c>
      <c r="J255" s="31">
        <f t="shared" si="57"/>
        <v>1259571</v>
      </c>
      <c r="K255" s="31">
        <f>SUM(K245:K254)</f>
        <v>384995.5</v>
      </c>
      <c r="L255" s="31">
        <f>SUM(L245:L254)</f>
        <v>0</v>
      </c>
      <c r="M255" s="31">
        <f>SUM(M245:M254)</f>
        <v>627641.21</v>
      </c>
      <c r="N255" s="31">
        <f>SUM(N245:N254)</f>
        <v>0</v>
      </c>
      <c r="O255" s="31">
        <f t="shared" si="56"/>
        <v>1012636.71</v>
      </c>
      <c r="P255" s="32">
        <f>O255/J255</f>
        <v>0.8039536556494234</v>
      </c>
    </row>
    <row r="256" spans="1:16" ht="12.75">
      <c r="A256" s="27"/>
      <c r="B256" s="70" t="s">
        <v>242</v>
      </c>
      <c r="C256" s="23" t="s">
        <v>33</v>
      </c>
      <c r="D256" s="23">
        <v>1</v>
      </c>
      <c r="E256" s="24" t="s">
        <v>34</v>
      </c>
      <c r="F256" s="25"/>
      <c r="G256" s="25"/>
      <c r="H256" s="25"/>
      <c r="I256" s="25"/>
      <c r="J256" s="25">
        <f t="shared" si="57"/>
        <v>0</v>
      </c>
      <c r="K256" s="25">
        <v>39.58</v>
      </c>
      <c r="L256" s="25"/>
      <c r="M256" s="25"/>
      <c r="N256" s="25"/>
      <c r="O256" s="25">
        <f t="shared" si="56"/>
        <v>39.58</v>
      </c>
      <c r="P256" s="26"/>
    </row>
    <row r="257" spans="1:16" ht="48.75">
      <c r="A257" s="27"/>
      <c r="B257" s="72"/>
      <c r="C257" s="23">
        <v>211</v>
      </c>
      <c r="D257" s="23">
        <v>0</v>
      </c>
      <c r="E257" s="24" t="s">
        <v>83</v>
      </c>
      <c r="F257" s="25"/>
      <c r="G257" s="25"/>
      <c r="H257" s="25"/>
      <c r="I257" s="25">
        <v>13213</v>
      </c>
      <c r="J257" s="25">
        <f t="shared" si="57"/>
        <v>13213</v>
      </c>
      <c r="K257" s="25"/>
      <c r="L257" s="25"/>
      <c r="M257" s="25"/>
      <c r="N257" s="25">
        <v>13212.14</v>
      </c>
      <c r="O257" s="25">
        <f t="shared" si="56"/>
        <v>13212.14</v>
      </c>
      <c r="P257" s="26">
        <f>O257/J257</f>
        <v>0.9999349125860895</v>
      </c>
    </row>
    <row r="258" spans="1:16" ht="48.75">
      <c r="A258" s="27"/>
      <c r="B258" s="116"/>
      <c r="C258" s="23" t="s">
        <v>60</v>
      </c>
      <c r="D258" s="23" t="s">
        <v>129</v>
      </c>
      <c r="E258" s="24" t="s">
        <v>61</v>
      </c>
      <c r="F258" s="25">
        <v>16351</v>
      </c>
      <c r="G258" s="25"/>
      <c r="H258" s="25"/>
      <c r="I258" s="25"/>
      <c r="J258" s="25">
        <f t="shared" si="57"/>
        <v>16351</v>
      </c>
      <c r="K258" s="25">
        <v>16850.4</v>
      </c>
      <c r="L258" s="25"/>
      <c r="M258" s="25"/>
      <c r="N258" s="25"/>
      <c r="O258" s="25">
        <f t="shared" si="56"/>
        <v>16850.4</v>
      </c>
      <c r="P258" s="26">
        <f>O258/J258</f>
        <v>1.0305424744663936</v>
      </c>
    </row>
    <row r="259" spans="1:16" ht="12.75">
      <c r="A259" s="27"/>
      <c r="B259" s="40" t="s">
        <v>243</v>
      </c>
      <c r="C259" s="29"/>
      <c r="D259" s="29"/>
      <c r="E259" s="30"/>
      <c r="F259" s="31">
        <f aca="true" t="shared" si="58" ref="F259:O259">SUM(F256:F258)</f>
        <v>16351</v>
      </c>
      <c r="G259" s="31">
        <f t="shared" si="58"/>
        <v>0</v>
      </c>
      <c r="H259" s="31">
        <f t="shared" si="58"/>
        <v>0</v>
      </c>
      <c r="I259" s="31">
        <f t="shared" si="58"/>
        <v>13213</v>
      </c>
      <c r="J259" s="31">
        <f t="shared" si="58"/>
        <v>29564</v>
      </c>
      <c r="K259" s="31">
        <f t="shared" si="58"/>
        <v>16889.980000000003</v>
      </c>
      <c r="L259" s="31">
        <f t="shared" si="58"/>
        <v>0</v>
      </c>
      <c r="M259" s="31">
        <f t="shared" si="58"/>
        <v>0</v>
      </c>
      <c r="N259" s="31">
        <f t="shared" si="58"/>
        <v>13212.14</v>
      </c>
      <c r="O259" s="31">
        <f t="shared" si="58"/>
        <v>30102.120000000003</v>
      </c>
      <c r="P259" s="32">
        <f>O259/J259</f>
        <v>1.0182018671357056</v>
      </c>
    </row>
    <row r="260" spans="1:16" s="59" customFormat="1" ht="12.75">
      <c r="A260" s="53"/>
      <c r="B260" s="87" t="s">
        <v>244</v>
      </c>
      <c r="C260" s="23" t="s">
        <v>49</v>
      </c>
      <c r="D260" s="23" t="s">
        <v>15</v>
      </c>
      <c r="E260" s="24" t="s">
        <v>50</v>
      </c>
      <c r="F260" s="58">
        <v>1500</v>
      </c>
      <c r="G260" s="58"/>
      <c r="H260" s="58"/>
      <c r="I260" s="58"/>
      <c r="J260" s="58">
        <f>SUM(F260:I260)</f>
        <v>1500</v>
      </c>
      <c r="K260" s="58">
        <v>3431</v>
      </c>
      <c r="L260" s="58"/>
      <c r="M260" s="58"/>
      <c r="N260" s="58"/>
      <c r="O260" s="25">
        <f aca="true" t="shared" si="59" ref="O260:O289">SUM(K260:N260)</f>
        <v>3431</v>
      </c>
      <c r="P260" s="92">
        <f>O260/J260</f>
        <v>2.287333333333333</v>
      </c>
    </row>
    <row r="261" spans="1:16" ht="62.25" customHeight="1">
      <c r="A261" s="27"/>
      <c r="B261" s="107"/>
      <c r="C261" s="23" t="s">
        <v>27</v>
      </c>
      <c r="D261" s="23" t="s">
        <v>15</v>
      </c>
      <c r="E261" s="24" t="s">
        <v>28</v>
      </c>
      <c r="F261" s="25">
        <v>172917</v>
      </c>
      <c r="G261" s="25"/>
      <c r="H261" s="25"/>
      <c r="I261" s="25"/>
      <c r="J261" s="25">
        <f>SUM(F261:I261)</f>
        <v>172917</v>
      </c>
      <c r="K261" s="25">
        <v>120758.3</v>
      </c>
      <c r="L261" s="25"/>
      <c r="M261" s="25"/>
      <c r="N261" s="25"/>
      <c r="O261" s="25">
        <f t="shared" si="59"/>
        <v>120758.3</v>
      </c>
      <c r="P261" s="26">
        <f>O261/J261</f>
        <v>0.6983599067760834</v>
      </c>
    </row>
    <row r="262" spans="1:16" ht="12.75">
      <c r="A262" s="27"/>
      <c r="B262" s="27"/>
      <c r="C262" s="41" t="s">
        <v>33</v>
      </c>
      <c r="D262" s="23">
        <v>0</v>
      </c>
      <c r="E262" s="24" t="s">
        <v>34</v>
      </c>
      <c r="F262" s="25"/>
      <c r="G262" s="25"/>
      <c r="H262" s="25"/>
      <c r="I262" s="25"/>
      <c r="J262" s="25">
        <f>SUM(F262:I262)</f>
        <v>0</v>
      </c>
      <c r="K262" s="25">
        <v>32.61</v>
      </c>
      <c r="L262" s="25"/>
      <c r="M262" s="25"/>
      <c r="N262" s="25"/>
      <c r="O262" s="25">
        <f t="shared" si="59"/>
        <v>32.61</v>
      </c>
      <c r="P262" s="26"/>
    </row>
    <row r="263" spans="1:16" ht="12.75">
      <c r="A263" s="27"/>
      <c r="B263" s="27"/>
      <c r="C263" s="23" t="s">
        <v>35</v>
      </c>
      <c r="D263" s="23" t="s">
        <v>15</v>
      </c>
      <c r="E263" s="24" t="s">
        <v>36</v>
      </c>
      <c r="F263" s="25">
        <v>800</v>
      </c>
      <c r="G263" s="25"/>
      <c r="H263" s="25"/>
      <c r="I263" s="25"/>
      <c r="J263" s="25">
        <f>SUM(F263:I263)</f>
        <v>800</v>
      </c>
      <c r="K263" s="25">
        <v>5253.59</v>
      </c>
      <c r="L263" s="25"/>
      <c r="M263" s="25"/>
      <c r="N263" s="25"/>
      <c r="O263" s="25">
        <f t="shared" si="59"/>
        <v>5253.59</v>
      </c>
      <c r="P263" s="26">
        <f>O263/J263</f>
        <v>6.5669875</v>
      </c>
    </row>
    <row r="264" spans="1:16" ht="42" customHeight="1">
      <c r="A264" s="27"/>
      <c r="B264" s="27"/>
      <c r="C264" s="23">
        <v>240</v>
      </c>
      <c r="D264" s="23">
        <v>0</v>
      </c>
      <c r="E264" s="24" t="s">
        <v>225</v>
      </c>
      <c r="F264" s="25"/>
      <c r="G264" s="25"/>
      <c r="H264" s="25"/>
      <c r="I264" s="25"/>
      <c r="J264" s="25"/>
      <c r="K264" s="25">
        <v>261863.85</v>
      </c>
      <c r="L264" s="25"/>
      <c r="M264" s="25"/>
      <c r="N264" s="25"/>
      <c r="O264" s="25">
        <f t="shared" si="59"/>
        <v>261863.85</v>
      </c>
      <c r="P264" s="26"/>
    </row>
    <row r="265" spans="1:16" ht="48.75">
      <c r="A265" s="27"/>
      <c r="B265" s="27"/>
      <c r="C265" s="23" t="s">
        <v>144</v>
      </c>
      <c r="D265" s="23" t="s">
        <v>15</v>
      </c>
      <c r="E265" s="24" t="s">
        <v>59</v>
      </c>
      <c r="F265" s="25">
        <v>32500</v>
      </c>
      <c r="G265" s="25"/>
      <c r="H265" s="25"/>
      <c r="I265" s="25"/>
      <c r="J265" s="25">
        <f aca="true" t="shared" si="60" ref="J265:J271">SUM(F265:I265)</f>
        <v>32500</v>
      </c>
      <c r="K265" s="25">
        <v>32500</v>
      </c>
      <c r="L265" s="25"/>
      <c r="M265" s="25"/>
      <c r="N265" s="25"/>
      <c r="O265" s="25">
        <f t="shared" si="59"/>
        <v>32500</v>
      </c>
      <c r="P265" s="26">
        <f>O265/J265</f>
        <v>1</v>
      </c>
    </row>
    <row r="266" spans="1:16" ht="48.75">
      <c r="A266" s="27"/>
      <c r="B266" s="27"/>
      <c r="C266" s="23" t="s">
        <v>60</v>
      </c>
      <c r="D266" s="23" t="s">
        <v>129</v>
      </c>
      <c r="E266" s="24" t="s">
        <v>61</v>
      </c>
      <c r="F266" s="25">
        <v>17110</v>
      </c>
      <c r="G266" s="25"/>
      <c r="H266" s="25"/>
      <c r="I266" s="25"/>
      <c r="J266" s="25">
        <f t="shared" si="60"/>
        <v>17110</v>
      </c>
      <c r="K266" s="25">
        <v>15512.55</v>
      </c>
      <c r="L266" s="25"/>
      <c r="M266" s="25"/>
      <c r="N266" s="25"/>
      <c r="O266" s="25">
        <f t="shared" si="59"/>
        <v>15512.55</v>
      </c>
      <c r="P266" s="26">
        <f>O266/J266</f>
        <v>0.9066364699006428</v>
      </c>
    </row>
    <row r="267" spans="1:16" ht="72.75" customHeight="1">
      <c r="A267" s="27"/>
      <c r="B267" s="113"/>
      <c r="C267" s="23">
        <v>291</v>
      </c>
      <c r="D267" s="23">
        <v>0</v>
      </c>
      <c r="E267" s="24" t="s">
        <v>67</v>
      </c>
      <c r="F267" s="25"/>
      <c r="G267" s="25"/>
      <c r="H267" s="25"/>
      <c r="I267" s="25"/>
      <c r="J267" s="25">
        <f t="shared" si="60"/>
        <v>0</v>
      </c>
      <c r="K267" s="25">
        <v>18513.87</v>
      </c>
      <c r="L267" s="25"/>
      <c r="M267" s="25"/>
      <c r="N267" s="25"/>
      <c r="O267" s="25">
        <f t="shared" si="59"/>
        <v>18513.87</v>
      </c>
      <c r="P267" s="26"/>
    </row>
    <row r="268" spans="1:16" ht="12.75">
      <c r="A268" s="27"/>
      <c r="B268" s="40" t="s">
        <v>245</v>
      </c>
      <c r="C268" s="29"/>
      <c r="D268" s="29"/>
      <c r="E268" s="30"/>
      <c r="F268" s="31">
        <f>SUM(F260:F266)</f>
        <v>224827</v>
      </c>
      <c r="G268" s="31">
        <f>SUM(G261:G266)</f>
        <v>0</v>
      </c>
      <c r="H268" s="31">
        <f>SUM(H261:H266)</f>
        <v>0</v>
      </c>
      <c r="I268" s="31">
        <f>SUM(I261:I266)</f>
        <v>0</v>
      </c>
      <c r="J268" s="31">
        <f t="shared" si="60"/>
        <v>224827</v>
      </c>
      <c r="K268" s="31">
        <f>SUM(K260:K267)</f>
        <v>457865.76999999996</v>
      </c>
      <c r="L268" s="31">
        <f>SUM(L260:L267)</f>
        <v>0</v>
      </c>
      <c r="M268" s="31">
        <f>SUM(M260:M267)</f>
        <v>0</v>
      </c>
      <c r="N268" s="31">
        <f>SUM(N260:N267)</f>
        <v>0</v>
      </c>
      <c r="O268" s="31">
        <f t="shared" si="59"/>
        <v>457865.76999999996</v>
      </c>
      <c r="P268" s="32">
        <f>O268/J268</f>
        <v>2.0365248390985067</v>
      </c>
    </row>
    <row r="269" spans="1:16" s="59" customFormat="1" ht="12.75">
      <c r="A269" s="53"/>
      <c r="B269" s="46" t="s">
        <v>246</v>
      </c>
      <c r="C269" s="23" t="s">
        <v>49</v>
      </c>
      <c r="D269" s="23" t="s">
        <v>15</v>
      </c>
      <c r="E269" s="24" t="s">
        <v>50</v>
      </c>
      <c r="F269" s="58">
        <v>4650</v>
      </c>
      <c r="G269" s="58"/>
      <c r="H269" s="58"/>
      <c r="I269" s="58"/>
      <c r="J269" s="58">
        <f t="shared" si="60"/>
        <v>4650</v>
      </c>
      <c r="K269" s="58">
        <v>8823</v>
      </c>
      <c r="L269" s="58"/>
      <c r="M269" s="58"/>
      <c r="N269" s="58"/>
      <c r="O269" s="25">
        <f t="shared" si="59"/>
        <v>8823</v>
      </c>
      <c r="P269" s="26">
        <f>O269/J269</f>
        <v>1.8974193548387097</v>
      </c>
    </row>
    <row r="270" spans="1:16" ht="63" customHeight="1">
      <c r="A270" s="27"/>
      <c r="B270" s="47"/>
      <c r="C270" s="23" t="s">
        <v>27</v>
      </c>
      <c r="D270" s="23" t="s">
        <v>15</v>
      </c>
      <c r="E270" s="24" t="s">
        <v>28</v>
      </c>
      <c r="F270" s="25">
        <v>174750</v>
      </c>
      <c r="G270" s="25"/>
      <c r="H270" s="25"/>
      <c r="I270" s="25"/>
      <c r="J270" s="25">
        <f t="shared" si="60"/>
        <v>174750</v>
      </c>
      <c r="K270" s="25">
        <v>95015.32</v>
      </c>
      <c r="L270" s="25"/>
      <c r="M270" s="25"/>
      <c r="N270" s="25"/>
      <c r="O270" s="25">
        <f t="shared" si="59"/>
        <v>95015.32</v>
      </c>
      <c r="P270" s="26">
        <f>O270/J270</f>
        <v>0.5437214306151645</v>
      </c>
    </row>
    <row r="271" spans="1:16" ht="12.75">
      <c r="A271" s="27"/>
      <c r="B271" s="90"/>
      <c r="C271" s="41" t="s">
        <v>29</v>
      </c>
      <c r="D271" s="23">
        <v>0</v>
      </c>
      <c r="E271" s="24" t="s">
        <v>30</v>
      </c>
      <c r="F271" s="25">
        <v>19000</v>
      </c>
      <c r="G271" s="25"/>
      <c r="H271" s="25"/>
      <c r="I271" s="25"/>
      <c r="J271" s="25">
        <f t="shared" si="60"/>
        <v>19000</v>
      </c>
      <c r="K271" s="25">
        <v>28819.14</v>
      </c>
      <c r="L271" s="25"/>
      <c r="M271" s="25"/>
      <c r="N271" s="25"/>
      <c r="O271" s="25">
        <f t="shared" si="59"/>
        <v>28819.14</v>
      </c>
      <c r="P271" s="26">
        <f>O271/J271</f>
        <v>1.516796842105263</v>
      </c>
    </row>
    <row r="272" spans="1:16" ht="19.5">
      <c r="A272" s="27"/>
      <c r="B272" s="90"/>
      <c r="C272" s="41" t="s">
        <v>31</v>
      </c>
      <c r="D272" s="23">
        <v>0</v>
      </c>
      <c r="E272" s="24" t="s">
        <v>32</v>
      </c>
      <c r="F272" s="25"/>
      <c r="G272" s="25"/>
      <c r="H272" s="25"/>
      <c r="I272" s="25"/>
      <c r="J272" s="25"/>
      <c r="K272" s="25">
        <v>485.12</v>
      </c>
      <c r="L272" s="25"/>
      <c r="M272" s="25"/>
      <c r="N272" s="25"/>
      <c r="O272" s="25">
        <f t="shared" si="59"/>
        <v>485.12</v>
      </c>
      <c r="P272" s="26"/>
    </row>
    <row r="273" spans="1:16" ht="69.75" customHeight="1">
      <c r="A273" s="27"/>
      <c r="B273" s="90"/>
      <c r="C273" s="41" t="s">
        <v>106</v>
      </c>
      <c r="D273" s="23">
        <v>0</v>
      </c>
      <c r="E273" s="24" t="s">
        <v>221</v>
      </c>
      <c r="F273" s="25"/>
      <c r="G273" s="25"/>
      <c r="H273" s="25"/>
      <c r="I273" s="25"/>
      <c r="J273" s="25">
        <f>SUM(F273:I273)</f>
        <v>0</v>
      </c>
      <c r="K273" s="25">
        <v>243078</v>
      </c>
      <c r="L273" s="25"/>
      <c r="M273" s="25"/>
      <c r="N273" s="25"/>
      <c r="O273" s="25">
        <f t="shared" si="59"/>
        <v>243078</v>
      </c>
      <c r="P273" s="26"/>
    </row>
    <row r="274" spans="1:16" ht="12.75">
      <c r="A274" s="27"/>
      <c r="B274" s="90"/>
      <c r="C274" s="98" t="s">
        <v>33</v>
      </c>
      <c r="D274" s="23">
        <v>0</v>
      </c>
      <c r="E274" s="43" t="s">
        <v>34</v>
      </c>
      <c r="F274" s="25"/>
      <c r="G274" s="25"/>
      <c r="H274" s="25"/>
      <c r="I274" s="25"/>
      <c r="J274" s="25">
        <f>SUM(F274:I274)</f>
        <v>0</v>
      </c>
      <c r="K274" s="25">
        <v>2.24</v>
      </c>
      <c r="L274" s="25"/>
      <c r="M274" s="25"/>
      <c r="N274" s="25"/>
      <c r="O274" s="25">
        <f t="shared" si="59"/>
        <v>2.24</v>
      </c>
      <c r="P274" s="26"/>
    </row>
    <row r="275" spans="1:16" ht="12.75">
      <c r="A275" s="27"/>
      <c r="B275" s="90"/>
      <c r="C275" s="98"/>
      <c r="D275" s="23">
        <v>1</v>
      </c>
      <c r="E275" s="43"/>
      <c r="F275" s="25"/>
      <c r="G275" s="25"/>
      <c r="H275" s="25"/>
      <c r="I275" s="25"/>
      <c r="J275" s="25">
        <f>SUM(F275:I275)</f>
        <v>0</v>
      </c>
      <c r="K275" s="25">
        <v>668.39</v>
      </c>
      <c r="L275" s="25"/>
      <c r="M275" s="25"/>
      <c r="N275" s="25"/>
      <c r="O275" s="25">
        <f t="shared" si="59"/>
        <v>668.39</v>
      </c>
      <c r="P275" s="26"/>
    </row>
    <row r="276" spans="1:16" ht="12.75">
      <c r="A276" s="27"/>
      <c r="B276" s="27"/>
      <c r="C276" s="23" t="s">
        <v>35</v>
      </c>
      <c r="D276" s="23" t="s">
        <v>15</v>
      </c>
      <c r="E276" s="24" t="s">
        <v>36</v>
      </c>
      <c r="F276" s="25">
        <v>3600</v>
      </c>
      <c r="G276" s="25"/>
      <c r="H276" s="25"/>
      <c r="I276" s="25"/>
      <c r="J276" s="25">
        <f>SUM(F276:I276)</f>
        <v>3600</v>
      </c>
      <c r="K276" s="25">
        <v>6414.95</v>
      </c>
      <c r="L276" s="25"/>
      <c r="M276" s="25"/>
      <c r="N276" s="25"/>
      <c r="O276" s="25">
        <f t="shared" si="59"/>
        <v>6414.95</v>
      </c>
      <c r="P276" s="26">
        <f>O276/J276</f>
        <v>1.7819305555555556</v>
      </c>
    </row>
    <row r="277" spans="1:16" ht="68.25">
      <c r="A277" s="27"/>
      <c r="B277" s="27"/>
      <c r="C277" s="23">
        <v>200</v>
      </c>
      <c r="D277" s="23">
        <v>1</v>
      </c>
      <c r="E277" s="24" t="s">
        <v>39</v>
      </c>
      <c r="F277" s="25">
        <v>40024</v>
      </c>
      <c r="G277" s="25"/>
      <c r="H277" s="25"/>
      <c r="I277" s="25"/>
      <c r="J277" s="25">
        <f>SUM(F277:I277)</f>
        <v>40024</v>
      </c>
      <c r="K277" s="25"/>
      <c r="L277" s="25"/>
      <c r="M277" s="25"/>
      <c r="N277" s="25"/>
      <c r="O277" s="25">
        <f t="shared" si="59"/>
        <v>0</v>
      </c>
      <c r="P277" s="26">
        <f>O277/J277</f>
        <v>0</v>
      </c>
    </row>
    <row r="278" spans="1:16" ht="37.5" customHeight="1">
      <c r="A278" s="27"/>
      <c r="B278" s="27"/>
      <c r="C278" s="23">
        <v>240</v>
      </c>
      <c r="D278" s="23">
        <v>0</v>
      </c>
      <c r="E278" s="24" t="s">
        <v>225</v>
      </c>
      <c r="F278" s="25"/>
      <c r="G278" s="25"/>
      <c r="H278" s="25"/>
      <c r="I278" s="25"/>
      <c r="J278" s="25"/>
      <c r="K278" s="25">
        <v>5503.81</v>
      </c>
      <c r="L278" s="25"/>
      <c r="M278" s="25"/>
      <c r="N278" s="25"/>
      <c r="O278" s="25">
        <f t="shared" si="59"/>
        <v>5503.81</v>
      </c>
      <c r="P278" s="26"/>
    </row>
    <row r="279" spans="1:16" ht="25.5" customHeight="1">
      <c r="A279" s="27"/>
      <c r="B279" s="27"/>
      <c r="C279" s="42" t="s">
        <v>60</v>
      </c>
      <c r="D279" s="23" t="s">
        <v>129</v>
      </c>
      <c r="E279" s="43" t="s">
        <v>61</v>
      </c>
      <c r="F279" s="25">
        <v>66570</v>
      </c>
      <c r="G279" s="25"/>
      <c r="H279" s="25"/>
      <c r="I279" s="25"/>
      <c r="J279" s="25">
        <f>SUM(F279:I279)</f>
        <v>66570</v>
      </c>
      <c r="K279" s="25">
        <v>71371.27</v>
      </c>
      <c r="L279" s="25"/>
      <c r="M279" s="25"/>
      <c r="N279" s="25"/>
      <c r="O279" s="25">
        <f t="shared" si="59"/>
        <v>71371.27</v>
      </c>
      <c r="P279" s="26">
        <f>O279/J279</f>
        <v>1.0721236292624305</v>
      </c>
    </row>
    <row r="280" spans="1:16" ht="12.75">
      <c r="A280" s="27"/>
      <c r="B280" s="27"/>
      <c r="C280" s="44"/>
      <c r="D280" s="23" t="s">
        <v>38</v>
      </c>
      <c r="E280" s="43"/>
      <c r="F280" s="25">
        <v>26140</v>
      </c>
      <c r="G280" s="25"/>
      <c r="H280" s="25"/>
      <c r="I280" s="25"/>
      <c r="J280" s="25">
        <f>SUM(F280:I280)</f>
        <v>26140</v>
      </c>
      <c r="K280" s="25">
        <v>19004.7</v>
      </c>
      <c r="L280" s="25"/>
      <c r="M280" s="25"/>
      <c r="N280" s="25"/>
      <c r="O280" s="25">
        <f t="shared" si="59"/>
        <v>19004.7</v>
      </c>
      <c r="P280" s="26">
        <f>O280/J280</f>
        <v>0.72703519510329</v>
      </c>
    </row>
    <row r="281" spans="1:16" ht="69" customHeight="1">
      <c r="A281" s="27"/>
      <c r="B281" s="113"/>
      <c r="C281" s="23">
        <v>291</v>
      </c>
      <c r="D281" s="23">
        <v>0</v>
      </c>
      <c r="E281" s="24" t="s">
        <v>67</v>
      </c>
      <c r="F281" s="25"/>
      <c r="G281" s="25"/>
      <c r="H281" s="25"/>
      <c r="I281" s="25"/>
      <c r="J281" s="25">
        <f>SUM(F281:I281)</f>
        <v>0</v>
      </c>
      <c r="K281" s="25">
        <v>834325.79</v>
      </c>
      <c r="L281" s="25"/>
      <c r="M281" s="25"/>
      <c r="N281" s="25"/>
      <c r="O281" s="25">
        <f t="shared" si="59"/>
        <v>834325.79</v>
      </c>
      <c r="P281" s="26"/>
    </row>
    <row r="282" spans="1:16" ht="12.75">
      <c r="A282" s="27"/>
      <c r="B282" s="40" t="s">
        <v>247</v>
      </c>
      <c r="C282" s="29"/>
      <c r="D282" s="29"/>
      <c r="E282" s="30"/>
      <c r="F282" s="31">
        <f aca="true" t="shared" si="61" ref="F282:N282">SUM(F269:F281)</f>
        <v>334734</v>
      </c>
      <c r="G282" s="31">
        <f t="shared" si="61"/>
        <v>0</v>
      </c>
      <c r="H282" s="31">
        <f t="shared" si="61"/>
        <v>0</v>
      </c>
      <c r="I282" s="31">
        <f t="shared" si="61"/>
        <v>0</v>
      </c>
      <c r="J282" s="31">
        <f t="shared" si="61"/>
        <v>334734</v>
      </c>
      <c r="K282" s="31">
        <f t="shared" si="61"/>
        <v>1313511.73</v>
      </c>
      <c r="L282" s="31">
        <f t="shared" si="61"/>
        <v>0</v>
      </c>
      <c r="M282" s="31">
        <f t="shared" si="61"/>
        <v>0</v>
      </c>
      <c r="N282" s="31">
        <f t="shared" si="61"/>
        <v>0</v>
      </c>
      <c r="O282" s="31">
        <f t="shared" si="59"/>
        <v>1313511.73</v>
      </c>
      <c r="P282" s="32">
        <f>O282/J282</f>
        <v>3.92404634724886</v>
      </c>
    </row>
    <row r="283" spans="1:16" ht="57.75" customHeight="1">
      <c r="A283" s="27"/>
      <c r="B283" s="39" t="s">
        <v>248</v>
      </c>
      <c r="C283" s="23" t="s">
        <v>27</v>
      </c>
      <c r="D283" s="23" t="s">
        <v>15</v>
      </c>
      <c r="E283" s="24" t="s">
        <v>28</v>
      </c>
      <c r="F283" s="25">
        <v>5000</v>
      </c>
      <c r="G283" s="25"/>
      <c r="H283" s="25"/>
      <c r="I283" s="25"/>
      <c r="J283" s="25">
        <f>SUM(F283:I283)</f>
        <v>5000</v>
      </c>
      <c r="K283" s="25">
        <v>4519.97</v>
      </c>
      <c r="L283" s="25"/>
      <c r="M283" s="25"/>
      <c r="N283" s="25"/>
      <c r="O283" s="25">
        <f t="shared" si="59"/>
        <v>4519.97</v>
      </c>
      <c r="P283" s="26">
        <f>O283/J283</f>
        <v>0.9039940000000001</v>
      </c>
    </row>
    <row r="284" spans="1:16" ht="12.75">
      <c r="A284" s="27"/>
      <c r="B284" s="90"/>
      <c r="C284" s="41" t="s">
        <v>33</v>
      </c>
      <c r="D284" s="23">
        <v>0</v>
      </c>
      <c r="E284" s="24" t="s">
        <v>34</v>
      </c>
      <c r="F284" s="25"/>
      <c r="G284" s="25"/>
      <c r="H284" s="25"/>
      <c r="I284" s="25"/>
      <c r="J284" s="25">
        <f>SUM(F284:I284)</f>
        <v>0</v>
      </c>
      <c r="K284" s="25">
        <v>1082.56</v>
      </c>
      <c r="L284" s="25"/>
      <c r="M284" s="25"/>
      <c r="N284" s="25"/>
      <c r="O284" s="25">
        <f t="shared" si="59"/>
        <v>1082.56</v>
      </c>
      <c r="P284" s="26"/>
    </row>
    <row r="285" spans="1:16" ht="12.75">
      <c r="A285" s="27"/>
      <c r="B285" s="90"/>
      <c r="C285" s="23" t="s">
        <v>35</v>
      </c>
      <c r="D285" s="23" t="s">
        <v>15</v>
      </c>
      <c r="E285" s="24" t="s">
        <v>36</v>
      </c>
      <c r="F285" s="25"/>
      <c r="G285" s="25"/>
      <c r="H285" s="25"/>
      <c r="I285" s="25"/>
      <c r="J285" s="25">
        <f>SUM(F285:I285)</f>
        <v>0</v>
      </c>
      <c r="K285" s="25">
        <v>4302.97</v>
      </c>
      <c r="L285" s="25"/>
      <c r="M285" s="25"/>
      <c r="N285" s="25"/>
      <c r="O285" s="25">
        <f t="shared" si="59"/>
        <v>4302.97</v>
      </c>
      <c r="P285" s="26"/>
    </row>
    <row r="286" spans="1:16" ht="39.75" customHeight="1">
      <c r="A286" s="27"/>
      <c r="B286" s="27"/>
      <c r="C286" s="23">
        <v>240</v>
      </c>
      <c r="D286" s="23">
        <v>0</v>
      </c>
      <c r="E286" s="24" t="s">
        <v>225</v>
      </c>
      <c r="F286" s="25"/>
      <c r="G286" s="25"/>
      <c r="H286" s="25"/>
      <c r="I286" s="25"/>
      <c r="J286" s="25"/>
      <c r="K286" s="25">
        <v>11.71</v>
      </c>
      <c r="L286" s="25"/>
      <c r="M286" s="25"/>
      <c r="N286" s="25"/>
      <c r="O286" s="25">
        <f t="shared" si="59"/>
        <v>11.71</v>
      </c>
      <c r="P286" s="26"/>
    </row>
    <row r="287" spans="1:16" ht="66.75" customHeight="1">
      <c r="A287" s="27"/>
      <c r="B287" s="27"/>
      <c r="C287" s="23" t="s">
        <v>51</v>
      </c>
      <c r="D287" s="23" t="s">
        <v>38</v>
      </c>
      <c r="E287" s="24" t="s">
        <v>52</v>
      </c>
      <c r="F287" s="25">
        <v>1675679</v>
      </c>
      <c r="G287" s="25"/>
      <c r="H287" s="25"/>
      <c r="I287" s="25"/>
      <c r="J287" s="25">
        <f>SUM(F287:I287)</f>
        <v>1675679</v>
      </c>
      <c r="K287" s="25">
        <v>1675678.85</v>
      </c>
      <c r="L287" s="25"/>
      <c r="M287" s="25"/>
      <c r="N287" s="25"/>
      <c r="O287" s="25">
        <f t="shared" si="59"/>
        <v>1675678.85</v>
      </c>
      <c r="P287" s="26">
        <f>O287/J287</f>
        <v>0.9999999104840486</v>
      </c>
    </row>
    <row r="288" spans="1:16" ht="12.75">
      <c r="A288" s="27"/>
      <c r="B288" s="40" t="s">
        <v>249</v>
      </c>
      <c r="C288" s="29"/>
      <c r="D288" s="29"/>
      <c r="E288" s="30"/>
      <c r="F288" s="31">
        <f>SUM(F283:F287)</f>
        <v>1680679</v>
      </c>
      <c r="G288" s="31">
        <f>SUM(G283:G287)</f>
        <v>0</v>
      </c>
      <c r="H288" s="31">
        <f>SUM(H283:H287)</f>
        <v>0</v>
      </c>
      <c r="I288" s="31">
        <f>SUM(I283:I287)</f>
        <v>0</v>
      </c>
      <c r="J288" s="31">
        <f>SUM(F288:I288)</f>
        <v>1680679</v>
      </c>
      <c r="K288" s="31">
        <f>SUM(K283:K287)</f>
        <v>1685596.06</v>
      </c>
      <c r="L288" s="31">
        <f>SUM(L283:L287)</f>
        <v>0</v>
      </c>
      <c r="M288" s="31">
        <f>SUM(M283:M287)</f>
        <v>0</v>
      </c>
      <c r="N288" s="31">
        <f>SUM(N283:N287)</f>
        <v>0</v>
      </c>
      <c r="O288" s="31">
        <f t="shared" si="59"/>
        <v>1685596.06</v>
      </c>
      <c r="P288" s="32">
        <f>O288/J288</f>
        <v>1.0029256389828158</v>
      </c>
    </row>
    <row r="289" spans="1:16" ht="94.5" customHeight="1">
      <c r="A289" s="27"/>
      <c r="B289" s="114" t="s">
        <v>250</v>
      </c>
      <c r="C289" s="56">
        <v>232</v>
      </c>
      <c r="D289" s="56"/>
      <c r="E289" s="117" t="s">
        <v>251</v>
      </c>
      <c r="F289" s="57"/>
      <c r="G289" s="57"/>
      <c r="H289" s="57"/>
      <c r="I289" s="57"/>
      <c r="J289" s="25">
        <f>SUM(F289:I289)</f>
        <v>0</v>
      </c>
      <c r="K289" s="58"/>
      <c r="L289" s="58">
        <v>14750</v>
      </c>
      <c r="M289" s="58"/>
      <c r="N289" s="58"/>
      <c r="O289" s="25">
        <f t="shared" si="59"/>
        <v>14750</v>
      </c>
      <c r="P289" s="26"/>
    </row>
    <row r="290" spans="1:16" ht="12.75">
      <c r="A290" s="27"/>
      <c r="B290" s="40" t="s">
        <v>252</v>
      </c>
      <c r="C290" s="29"/>
      <c r="D290" s="29"/>
      <c r="E290" s="30"/>
      <c r="F290" s="31">
        <f aca="true" t="shared" si="62" ref="F290:O290">SUM(F289:F289)</f>
        <v>0</v>
      </c>
      <c r="G290" s="31">
        <f t="shared" si="62"/>
        <v>0</v>
      </c>
      <c r="H290" s="31">
        <f t="shared" si="62"/>
        <v>0</v>
      </c>
      <c r="I290" s="31">
        <f t="shared" si="62"/>
        <v>0</v>
      </c>
      <c r="J290" s="31">
        <f t="shared" si="62"/>
        <v>0</v>
      </c>
      <c r="K290" s="31">
        <f t="shared" si="62"/>
        <v>0</v>
      </c>
      <c r="L290" s="31">
        <f t="shared" si="62"/>
        <v>14750</v>
      </c>
      <c r="M290" s="31">
        <f t="shared" si="62"/>
        <v>0</v>
      </c>
      <c r="N290" s="31">
        <f t="shared" si="62"/>
        <v>0</v>
      </c>
      <c r="O290" s="31">
        <f t="shared" si="62"/>
        <v>14750</v>
      </c>
      <c r="P290" s="32"/>
    </row>
    <row r="291" spans="1:16" ht="40.5" customHeight="1">
      <c r="A291" s="27"/>
      <c r="B291" s="39" t="s">
        <v>253</v>
      </c>
      <c r="C291" s="41">
        <v>240</v>
      </c>
      <c r="D291" s="23">
        <v>0</v>
      </c>
      <c r="E291" s="24" t="s">
        <v>225</v>
      </c>
      <c r="F291" s="25"/>
      <c r="G291" s="25"/>
      <c r="H291" s="25"/>
      <c r="I291" s="25"/>
      <c r="J291" s="25">
        <f>SUM(F291:I291)</f>
        <v>0</v>
      </c>
      <c r="K291" s="25">
        <v>2336.41</v>
      </c>
      <c r="L291" s="25"/>
      <c r="M291" s="25"/>
      <c r="N291" s="25"/>
      <c r="O291" s="25">
        <f aca="true" t="shared" si="63" ref="O291:O313">SUM(K291:N291)</f>
        <v>2336.41</v>
      </c>
      <c r="P291" s="26"/>
    </row>
    <row r="292" spans="1:16" ht="12.75">
      <c r="A292" s="27"/>
      <c r="B292" s="40" t="s">
        <v>254</v>
      </c>
      <c r="C292" s="29"/>
      <c r="D292" s="29"/>
      <c r="E292" s="30"/>
      <c r="F292" s="31">
        <f aca="true" t="shared" si="64" ref="F292:N292">SUM(F291)</f>
        <v>0</v>
      </c>
      <c r="G292" s="31">
        <f t="shared" si="64"/>
        <v>0</v>
      </c>
      <c r="H292" s="31">
        <f t="shared" si="64"/>
        <v>0</v>
      </c>
      <c r="I292" s="31">
        <f t="shared" si="64"/>
        <v>0</v>
      </c>
      <c r="J292" s="31">
        <f t="shared" si="64"/>
        <v>0</v>
      </c>
      <c r="K292" s="31">
        <f t="shared" si="64"/>
        <v>2336.41</v>
      </c>
      <c r="L292" s="31">
        <f t="shared" si="64"/>
        <v>0</v>
      </c>
      <c r="M292" s="31">
        <f t="shared" si="64"/>
        <v>0</v>
      </c>
      <c r="N292" s="31">
        <f t="shared" si="64"/>
        <v>0</v>
      </c>
      <c r="O292" s="31">
        <f t="shared" si="63"/>
        <v>2336.41</v>
      </c>
      <c r="P292" s="32"/>
    </row>
    <row r="293" spans="1:16" ht="12.75" hidden="1">
      <c r="A293" s="27"/>
      <c r="B293" s="87" t="s">
        <v>255</v>
      </c>
      <c r="C293" s="41" t="s">
        <v>29</v>
      </c>
      <c r="D293" s="23">
        <v>0</v>
      </c>
      <c r="E293" s="24" t="s">
        <v>30</v>
      </c>
      <c r="F293" s="25"/>
      <c r="G293" s="25"/>
      <c r="H293" s="25"/>
      <c r="I293" s="25"/>
      <c r="J293" s="25">
        <f>SUM(F293:I293)</f>
        <v>0</v>
      </c>
      <c r="K293" s="25"/>
      <c r="L293" s="25"/>
      <c r="M293" s="25"/>
      <c r="N293" s="25"/>
      <c r="O293" s="25">
        <f t="shared" si="63"/>
        <v>0</v>
      </c>
      <c r="P293" s="26" t="e">
        <f>O293/J293</f>
        <v>#DIV/0!</v>
      </c>
    </row>
    <row r="294" spans="1:16" ht="12.75">
      <c r="A294" s="27"/>
      <c r="B294" s="88"/>
      <c r="C294" s="23" t="s">
        <v>35</v>
      </c>
      <c r="D294" s="23" t="s">
        <v>15</v>
      </c>
      <c r="E294" s="24" t="s">
        <v>36</v>
      </c>
      <c r="F294" s="25"/>
      <c r="G294" s="25"/>
      <c r="H294" s="25"/>
      <c r="I294" s="25"/>
      <c r="J294" s="25"/>
      <c r="K294" s="25">
        <v>83214.34</v>
      </c>
      <c r="L294" s="25"/>
      <c r="M294" s="25"/>
      <c r="N294" s="25"/>
      <c r="O294" s="25">
        <f t="shared" si="63"/>
        <v>83214.34</v>
      </c>
      <c r="P294" s="26"/>
    </row>
    <row r="295" spans="1:16" ht="39">
      <c r="A295" s="27"/>
      <c r="B295" s="89"/>
      <c r="C295" s="41">
        <v>240</v>
      </c>
      <c r="D295" s="23">
        <v>0</v>
      </c>
      <c r="E295" s="24" t="s">
        <v>225</v>
      </c>
      <c r="F295" s="25"/>
      <c r="G295" s="25"/>
      <c r="H295" s="25"/>
      <c r="I295" s="25"/>
      <c r="J295" s="25">
        <f>SUM(F295:I295)</f>
        <v>0</v>
      </c>
      <c r="K295" s="25">
        <v>34119.98</v>
      </c>
      <c r="L295" s="25"/>
      <c r="M295" s="25"/>
      <c r="N295" s="25"/>
      <c r="O295" s="25">
        <f t="shared" si="63"/>
        <v>34119.98</v>
      </c>
      <c r="P295" s="26"/>
    </row>
    <row r="296" spans="1:16" ht="12.75">
      <c r="A296" s="27"/>
      <c r="B296" s="40" t="s">
        <v>256</v>
      </c>
      <c r="C296" s="29"/>
      <c r="D296" s="29"/>
      <c r="E296" s="30"/>
      <c r="F296" s="31">
        <f>SUM(F293)</f>
        <v>0</v>
      </c>
      <c r="G296" s="31">
        <f>SUM(G293)</f>
        <v>0</v>
      </c>
      <c r="H296" s="31">
        <f>SUM(H293)</f>
        <v>0</v>
      </c>
      <c r="I296" s="31">
        <f>SUM(I293)</f>
        <v>0</v>
      </c>
      <c r="J296" s="31">
        <f>SUM(F296:I296)</f>
        <v>0</v>
      </c>
      <c r="K296" s="31">
        <f>SUM(K293:K295)</f>
        <v>117334.32</v>
      </c>
      <c r="L296" s="31">
        <f>SUM(L293:L295)</f>
        <v>0</v>
      </c>
      <c r="M296" s="31">
        <f>SUM(M293:M295)</f>
        <v>0</v>
      </c>
      <c r="N296" s="31">
        <f>SUM(N293:N295)</f>
        <v>0</v>
      </c>
      <c r="O296" s="31">
        <f t="shared" si="63"/>
        <v>117334.32</v>
      </c>
      <c r="P296" s="32"/>
    </row>
    <row r="297" spans="1:16" ht="205.5" customHeight="1">
      <c r="A297" s="27"/>
      <c r="B297" s="39" t="s">
        <v>257</v>
      </c>
      <c r="C297" s="41">
        <v>201</v>
      </c>
      <c r="D297" s="23">
        <v>0</v>
      </c>
      <c r="E297" s="24" t="s">
        <v>222</v>
      </c>
      <c r="F297" s="25"/>
      <c r="G297" s="25"/>
      <c r="H297" s="25">
        <v>62514</v>
      </c>
      <c r="I297" s="25"/>
      <c r="J297" s="25">
        <f>SUM(F297:I297)</f>
        <v>62514</v>
      </c>
      <c r="K297" s="25"/>
      <c r="L297" s="25"/>
      <c r="M297" s="25">
        <v>23146.07</v>
      </c>
      <c r="N297" s="25"/>
      <c r="O297" s="25">
        <f t="shared" si="63"/>
        <v>23146.07</v>
      </c>
      <c r="P297" s="26">
        <f>O297/J297</f>
        <v>0.3702541830629939</v>
      </c>
    </row>
    <row r="298" spans="1:16" ht="12.75">
      <c r="A298" s="27"/>
      <c r="B298" s="40" t="s">
        <v>258</v>
      </c>
      <c r="C298" s="29"/>
      <c r="D298" s="29"/>
      <c r="E298" s="30"/>
      <c r="F298" s="31">
        <f aca="true" t="shared" si="65" ref="F298:N298">SUM(F297)</f>
        <v>0</v>
      </c>
      <c r="G298" s="31">
        <f t="shared" si="65"/>
        <v>0</v>
      </c>
      <c r="H298" s="31">
        <f t="shared" si="65"/>
        <v>62514</v>
      </c>
      <c r="I298" s="31">
        <f t="shared" si="65"/>
        <v>0</v>
      </c>
      <c r="J298" s="31">
        <f t="shared" si="65"/>
        <v>62514</v>
      </c>
      <c r="K298" s="31">
        <f t="shared" si="65"/>
        <v>0</v>
      </c>
      <c r="L298" s="31">
        <f t="shared" si="65"/>
        <v>0</v>
      </c>
      <c r="M298" s="31">
        <f t="shared" si="65"/>
        <v>23146.07</v>
      </c>
      <c r="N298" s="31">
        <f t="shared" si="65"/>
        <v>0</v>
      </c>
      <c r="O298" s="31">
        <f t="shared" si="63"/>
        <v>23146.07</v>
      </c>
      <c r="P298" s="32">
        <f>O298/J298</f>
        <v>0.3702541830629939</v>
      </c>
    </row>
    <row r="299" spans="1:16" ht="12.75">
      <c r="A299" s="27"/>
      <c r="B299" s="87" t="s">
        <v>259</v>
      </c>
      <c r="C299" s="23" t="s">
        <v>29</v>
      </c>
      <c r="D299" s="23" t="s">
        <v>15</v>
      </c>
      <c r="E299" s="24" t="s">
        <v>30</v>
      </c>
      <c r="F299" s="25">
        <v>2423311</v>
      </c>
      <c r="G299" s="25"/>
      <c r="H299" s="25"/>
      <c r="I299" s="25"/>
      <c r="J299" s="25">
        <f aca="true" t="shared" si="66" ref="J299:J309">SUM(F299:I299)</f>
        <v>2423311</v>
      </c>
      <c r="K299" s="25">
        <v>2366375.57</v>
      </c>
      <c r="L299" s="25"/>
      <c r="M299" s="25"/>
      <c r="N299" s="25"/>
      <c r="O299" s="25">
        <f t="shared" si="63"/>
        <v>2366375.57</v>
      </c>
      <c r="P299" s="26">
        <f>O299/J299</f>
        <v>0.9765051080938434</v>
      </c>
    </row>
    <row r="300" spans="1:16" ht="69" customHeight="1">
      <c r="A300" s="27"/>
      <c r="B300" s="88"/>
      <c r="C300" s="41" t="s">
        <v>106</v>
      </c>
      <c r="D300" s="23">
        <v>0</v>
      </c>
      <c r="E300" s="24" t="s">
        <v>221</v>
      </c>
      <c r="F300" s="25"/>
      <c r="G300" s="25"/>
      <c r="H300" s="25"/>
      <c r="I300" s="25"/>
      <c r="J300" s="25">
        <f t="shared" si="66"/>
        <v>0</v>
      </c>
      <c r="K300" s="25">
        <v>3.13</v>
      </c>
      <c r="L300" s="25"/>
      <c r="M300" s="25"/>
      <c r="N300" s="25"/>
      <c r="O300" s="25">
        <f t="shared" si="63"/>
        <v>3.13</v>
      </c>
      <c r="P300" s="26"/>
    </row>
    <row r="301" spans="1:16" ht="12.75">
      <c r="A301" s="27"/>
      <c r="B301" s="88"/>
      <c r="C301" s="41" t="s">
        <v>33</v>
      </c>
      <c r="D301" s="23">
        <v>0</v>
      </c>
      <c r="E301" s="24" t="s">
        <v>34</v>
      </c>
      <c r="F301" s="25"/>
      <c r="G301" s="25"/>
      <c r="H301" s="25"/>
      <c r="I301" s="25"/>
      <c r="J301" s="25">
        <f t="shared" si="66"/>
        <v>0</v>
      </c>
      <c r="K301" s="25">
        <v>416</v>
      </c>
      <c r="L301" s="25"/>
      <c r="M301" s="25"/>
      <c r="N301" s="25"/>
      <c r="O301" s="25">
        <f t="shared" si="63"/>
        <v>416</v>
      </c>
      <c r="P301" s="26"/>
    </row>
    <row r="302" spans="1:16" ht="48.75">
      <c r="A302" s="27"/>
      <c r="B302" s="90"/>
      <c r="C302" s="23">
        <v>202</v>
      </c>
      <c r="D302" s="23">
        <v>0</v>
      </c>
      <c r="E302" s="24" t="s">
        <v>101</v>
      </c>
      <c r="F302" s="25"/>
      <c r="G302" s="25">
        <v>794.4</v>
      </c>
      <c r="H302" s="25"/>
      <c r="I302" s="25"/>
      <c r="J302" s="25">
        <f t="shared" si="66"/>
        <v>794.4</v>
      </c>
      <c r="K302" s="25"/>
      <c r="L302" s="25">
        <v>772.39</v>
      </c>
      <c r="M302" s="25"/>
      <c r="N302" s="25"/>
      <c r="O302" s="25">
        <f t="shared" si="63"/>
        <v>772.39</v>
      </c>
      <c r="P302" s="26">
        <f>O302/J302</f>
        <v>0.9722935548841893</v>
      </c>
    </row>
    <row r="303" spans="1:16" ht="51" customHeight="1">
      <c r="A303" s="27"/>
      <c r="B303" s="90"/>
      <c r="C303" s="23">
        <v>212</v>
      </c>
      <c r="D303" s="23">
        <v>0</v>
      </c>
      <c r="E303" s="24" t="s">
        <v>260</v>
      </c>
      <c r="F303" s="25"/>
      <c r="G303" s="25">
        <v>1316.23</v>
      </c>
      <c r="H303" s="25"/>
      <c r="I303" s="25"/>
      <c r="J303" s="25">
        <f t="shared" si="66"/>
        <v>1316.23</v>
      </c>
      <c r="K303" s="25"/>
      <c r="L303" s="25">
        <v>1296.23</v>
      </c>
      <c r="M303" s="25"/>
      <c r="N303" s="25"/>
      <c r="O303" s="25">
        <f t="shared" si="63"/>
        <v>1296.23</v>
      </c>
      <c r="P303" s="26">
        <f>O303/J303</f>
        <v>0.9848050872567864</v>
      </c>
    </row>
    <row r="304" spans="1:16" ht="39">
      <c r="A304" s="27"/>
      <c r="B304" s="27"/>
      <c r="C304" s="23" t="s">
        <v>41</v>
      </c>
      <c r="D304" s="23" t="s">
        <v>15</v>
      </c>
      <c r="E304" s="24" t="s">
        <v>42</v>
      </c>
      <c r="F304" s="25"/>
      <c r="G304" s="25"/>
      <c r="H304" s="25"/>
      <c r="I304" s="25"/>
      <c r="J304" s="25">
        <f t="shared" si="66"/>
        <v>0</v>
      </c>
      <c r="K304" s="25"/>
      <c r="L304" s="25">
        <v>5338.81</v>
      </c>
      <c r="M304" s="25"/>
      <c r="N304" s="25"/>
      <c r="O304" s="25">
        <f t="shared" si="63"/>
        <v>5338.81</v>
      </c>
      <c r="P304" s="26"/>
    </row>
    <row r="305" spans="1:16" ht="39">
      <c r="A305" s="27"/>
      <c r="B305" s="90"/>
      <c r="C305" s="41">
        <v>240</v>
      </c>
      <c r="D305" s="23">
        <v>0</v>
      </c>
      <c r="E305" s="24" t="s">
        <v>225</v>
      </c>
      <c r="F305" s="25"/>
      <c r="G305" s="25"/>
      <c r="H305" s="25"/>
      <c r="I305" s="25"/>
      <c r="J305" s="25">
        <f t="shared" si="66"/>
        <v>0</v>
      </c>
      <c r="K305" s="25">
        <v>1653.36</v>
      </c>
      <c r="L305" s="25"/>
      <c r="M305" s="25"/>
      <c r="N305" s="25"/>
      <c r="O305" s="25">
        <f t="shared" si="63"/>
        <v>1653.36</v>
      </c>
      <c r="P305" s="26"/>
    </row>
    <row r="306" spans="1:16" ht="48.75">
      <c r="A306" s="27"/>
      <c r="B306" s="90"/>
      <c r="C306" s="41">
        <v>270</v>
      </c>
      <c r="D306" s="23">
        <v>0</v>
      </c>
      <c r="E306" s="24" t="s">
        <v>61</v>
      </c>
      <c r="F306" s="25">
        <v>4817</v>
      </c>
      <c r="G306" s="25"/>
      <c r="H306" s="25"/>
      <c r="I306" s="25"/>
      <c r="J306" s="25">
        <f t="shared" si="66"/>
        <v>4817</v>
      </c>
      <c r="K306" s="25">
        <v>4817</v>
      </c>
      <c r="L306" s="25"/>
      <c r="M306" s="25"/>
      <c r="N306" s="25"/>
      <c r="O306" s="25">
        <f t="shared" si="63"/>
        <v>4817</v>
      </c>
      <c r="P306" s="26">
        <f>O306/J306</f>
        <v>1</v>
      </c>
    </row>
    <row r="307" spans="1:16" ht="70.5" customHeight="1">
      <c r="A307" s="27"/>
      <c r="B307" s="90"/>
      <c r="C307" s="23">
        <v>291</v>
      </c>
      <c r="D307" s="23">
        <v>0</v>
      </c>
      <c r="E307" s="24" t="s">
        <v>67</v>
      </c>
      <c r="F307" s="25"/>
      <c r="G307" s="25"/>
      <c r="H307" s="25"/>
      <c r="I307" s="25"/>
      <c r="J307" s="25">
        <f t="shared" si="66"/>
        <v>0</v>
      </c>
      <c r="K307" s="25">
        <v>5359.99</v>
      </c>
      <c r="L307" s="25"/>
      <c r="M307" s="25"/>
      <c r="N307" s="25"/>
      <c r="O307" s="25">
        <f t="shared" si="63"/>
        <v>5359.99</v>
      </c>
      <c r="P307" s="26"/>
    </row>
    <row r="308" spans="1:16" ht="70.5" customHeight="1">
      <c r="A308" s="27"/>
      <c r="B308" s="27"/>
      <c r="C308" s="23" t="s">
        <v>51</v>
      </c>
      <c r="D308" s="23" t="s">
        <v>38</v>
      </c>
      <c r="E308" s="24" t="s">
        <v>52</v>
      </c>
      <c r="F308" s="25">
        <v>304861</v>
      </c>
      <c r="G308" s="25"/>
      <c r="H308" s="25"/>
      <c r="I308" s="25"/>
      <c r="J308" s="25">
        <f t="shared" si="66"/>
        <v>304861</v>
      </c>
      <c r="K308" s="25">
        <v>304860.81</v>
      </c>
      <c r="L308" s="25"/>
      <c r="M308" s="25"/>
      <c r="N308" s="25"/>
      <c r="O308" s="25">
        <f t="shared" si="63"/>
        <v>304860.81</v>
      </c>
      <c r="P308" s="26">
        <f>O308/J308</f>
        <v>0.9999993767651487</v>
      </c>
    </row>
    <row r="309" spans="1:16" ht="12.75">
      <c r="A309" s="27"/>
      <c r="B309" s="40" t="s">
        <v>261</v>
      </c>
      <c r="C309" s="29"/>
      <c r="D309" s="29"/>
      <c r="E309" s="30"/>
      <c r="F309" s="31">
        <f>SUM(F299:F308)</f>
        <v>2732989</v>
      </c>
      <c r="G309" s="31">
        <f>SUM(G299:G308)</f>
        <v>2110.63</v>
      </c>
      <c r="H309" s="31">
        <f>SUM(H299:H308)</f>
        <v>0</v>
      </c>
      <c r="I309" s="31">
        <f>SUM(I299:I308)</f>
        <v>0</v>
      </c>
      <c r="J309" s="31">
        <f t="shared" si="66"/>
        <v>2735099.63</v>
      </c>
      <c r="K309" s="31">
        <f>SUM(K299:K308)</f>
        <v>2683485.86</v>
      </c>
      <c r="L309" s="31">
        <f>SUM(L299:L308)</f>
        <v>7407.43</v>
      </c>
      <c r="M309" s="31">
        <f>SUM(M299:M308)</f>
        <v>0</v>
      </c>
      <c r="N309" s="31">
        <f>SUM(N299:N308)</f>
        <v>0</v>
      </c>
      <c r="O309" s="31">
        <f t="shared" si="63"/>
        <v>2690893.29</v>
      </c>
      <c r="P309" s="32">
        <f>O309/J309</f>
        <v>0.9838373931555832</v>
      </c>
    </row>
    <row r="310" spans="1:16" ht="12.75">
      <c r="A310" s="33" t="s">
        <v>262</v>
      </c>
      <c r="B310" s="34"/>
      <c r="C310" s="35"/>
      <c r="D310" s="35"/>
      <c r="E310" s="36"/>
      <c r="F310" s="37">
        <f aca="true" t="shared" si="67" ref="F310:N310">SUM(F309,F298,F296,F292,F290,F288,F282,F268,F259,F255,F244,F239,F237,F225,F222,F216)</f>
        <v>22484767</v>
      </c>
      <c r="G310" s="37">
        <f t="shared" si="67"/>
        <v>2110.63</v>
      </c>
      <c r="H310" s="37">
        <f t="shared" si="67"/>
        <v>1539657</v>
      </c>
      <c r="I310" s="37">
        <f t="shared" si="67"/>
        <v>23683</v>
      </c>
      <c r="J310" s="37">
        <f t="shared" si="67"/>
        <v>24050217.63</v>
      </c>
      <c r="K310" s="37">
        <f t="shared" si="67"/>
        <v>23136337.830000002</v>
      </c>
      <c r="L310" s="37">
        <f t="shared" si="67"/>
        <v>22157.43</v>
      </c>
      <c r="M310" s="37">
        <f t="shared" si="67"/>
        <v>1427153.96</v>
      </c>
      <c r="N310" s="37">
        <f t="shared" si="67"/>
        <v>23662.129999999997</v>
      </c>
      <c r="O310" s="37">
        <f t="shared" si="63"/>
        <v>24609311.35</v>
      </c>
      <c r="P310" s="38">
        <f>O310/J310</f>
        <v>1.0232469297617746</v>
      </c>
    </row>
    <row r="311" spans="1:16" ht="72" customHeight="1">
      <c r="A311" s="118" t="s">
        <v>263</v>
      </c>
      <c r="B311" s="39" t="s">
        <v>264</v>
      </c>
      <c r="C311" s="23">
        <v>291</v>
      </c>
      <c r="D311" s="23" t="s">
        <v>15</v>
      </c>
      <c r="E311" s="24" t="s">
        <v>67</v>
      </c>
      <c r="F311" s="25"/>
      <c r="G311" s="25"/>
      <c r="H311" s="25"/>
      <c r="I311" s="25"/>
      <c r="J311" s="25">
        <f>SUM(F311:I311)</f>
        <v>0</v>
      </c>
      <c r="K311" s="25">
        <v>31616.99</v>
      </c>
      <c r="L311" s="25"/>
      <c r="M311" s="25"/>
      <c r="N311" s="25"/>
      <c r="O311" s="25">
        <f t="shared" si="63"/>
        <v>31616.99</v>
      </c>
      <c r="P311" s="26"/>
    </row>
    <row r="312" spans="1:16" ht="12.75">
      <c r="A312" s="119"/>
      <c r="B312" s="40" t="s">
        <v>265</v>
      </c>
      <c r="C312" s="29"/>
      <c r="D312" s="29"/>
      <c r="E312" s="30"/>
      <c r="F312" s="31">
        <f>SUM(F311)</f>
        <v>0</v>
      </c>
      <c r="G312" s="31">
        <f>SUM(G311)</f>
        <v>0</v>
      </c>
      <c r="H312" s="31">
        <f>SUM(H311)</f>
        <v>0</v>
      </c>
      <c r="I312" s="31">
        <f>SUM(I311)</f>
        <v>0</v>
      </c>
      <c r="J312" s="31">
        <f>SUM(F312:I312)</f>
        <v>0</v>
      </c>
      <c r="K312" s="31">
        <f>SUM(K311)</f>
        <v>31616.99</v>
      </c>
      <c r="L312" s="31">
        <f>SUM(L311)</f>
        <v>0</v>
      </c>
      <c r="M312" s="31">
        <f>SUM(M311)</f>
        <v>0</v>
      </c>
      <c r="N312" s="31">
        <f>SUM(N311)</f>
        <v>0</v>
      </c>
      <c r="O312" s="31">
        <f t="shared" si="63"/>
        <v>31616.99</v>
      </c>
      <c r="P312" s="32"/>
    </row>
    <row r="313" spans="1:16" ht="58.5">
      <c r="A313" s="90"/>
      <c r="B313" s="39" t="s">
        <v>266</v>
      </c>
      <c r="C313" s="23">
        <v>641</v>
      </c>
      <c r="D313" s="23">
        <v>0</v>
      </c>
      <c r="E313" s="24" t="s">
        <v>148</v>
      </c>
      <c r="F313" s="25"/>
      <c r="G313" s="25"/>
      <c r="H313" s="25"/>
      <c r="I313" s="25">
        <v>470000</v>
      </c>
      <c r="J313" s="25">
        <f>SUM(F313:I313)</f>
        <v>470000</v>
      </c>
      <c r="K313" s="25"/>
      <c r="L313" s="25"/>
      <c r="M313" s="25"/>
      <c r="N313" s="25">
        <v>470000</v>
      </c>
      <c r="O313" s="25">
        <f t="shared" si="63"/>
        <v>470000</v>
      </c>
      <c r="P313" s="26">
        <f>O313/J313</f>
        <v>1</v>
      </c>
    </row>
    <row r="314" spans="1:16" ht="12.75">
      <c r="A314" s="27"/>
      <c r="B314" s="40" t="s">
        <v>267</v>
      </c>
      <c r="C314" s="29"/>
      <c r="D314" s="29"/>
      <c r="E314" s="30"/>
      <c r="F314" s="31">
        <f aca="true" t="shared" si="68" ref="F314:O314">SUM(F313:F313)</f>
        <v>0</v>
      </c>
      <c r="G314" s="31">
        <f t="shared" si="68"/>
        <v>0</v>
      </c>
      <c r="H314" s="31">
        <f t="shared" si="68"/>
        <v>0</v>
      </c>
      <c r="I314" s="31">
        <f t="shared" si="68"/>
        <v>470000</v>
      </c>
      <c r="J314" s="31">
        <f t="shared" si="68"/>
        <v>470000</v>
      </c>
      <c r="K314" s="31">
        <f t="shared" si="68"/>
        <v>0</v>
      </c>
      <c r="L314" s="31">
        <f t="shared" si="68"/>
        <v>0</v>
      </c>
      <c r="M314" s="31">
        <f t="shared" si="68"/>
        <v>0</v>
      </c>
      <c r="N314" s="31">
        <f t="shared" si="68"/>
        <v>470000</v>
      </c>
      <c r="O314" s="31">
        <f t="shared" si="68"/>
        <v>470000</v>
      </c>
      <c r="P314" s="32">
        <f>O314/J314</f>
        <v>1</v>
      </c>
    </row>
    <row r="315" spans="2:16" ht="105.75" customHeight="1" hidden="1">
      <c r="B315" s="39" t="s">
        <v>268</v>
      </c>
      <c r="C315" s="23">
        <v>291</v>
      </c>
      <c r="D315" s="23" t="s">
        <v>15</v>
      </c>
      <c r="E315" s="24" t="s">
        <v>67</v>
      </c>
      <c r="F315" s="25"/>
      <c r="G315" s="25"/>
      <c r="H315" s="25"/>
      <c r="I315" s="25"/>
      <c r="J315" s="25">
        <f aca="true" t="shared" si="69" ref="J315:J326">SUM(F315:I315)</f>
        <v>0</v>
      </c>
      <c r="K315" s="25"/>
      <c r="L315" s="25"/>
      <c r="M315" s="25"/>
      <c r="N315" s="25"/>
      <c r="O315" s="25">
        <f aca="true" t="shared" si="70" ref="O315:O326">SUM(K315:N315)</f>
        <v>0</v>
      </c>
      <c r="P315" s="26"/>
    </row>
    <row r="316" spans="1:16" ht="12.75" hidden="1">
      <c r="A316" s="27"/>
      <c r="B316" s="40" t="s">
        <v>269</v>
      </c>
      <c r="C316" s="29"/>
      <c r="D316" s="29"/>
      <c r="E316" s="30"/>
      <c r="F316" s="31">
        <f>SUM(F315)</f>
        <v>0</v>
      </c>
      <c r="G316" s="31">
        <f>SUM(G315)</f>
        <v>0</v>
      </c>
      <c r="H316" s="31">
        <f>SUM(H315)</f>
        <v>0</v>
      </c>
      <c r="I316" s="31">
        <f>SUM(I315)</f>
        <v>0</v>
      </c>
      <c r="J316" s="31">
        <f t="shared" si="69"/>
        <v>0</v>
      </c>
      <c r="K316" s="31">
        <f>SUM(K315)</f>
        <v>0</v>
      </c>
      <c r="L316" s="31">
        <f>SUM(L315)</f>
        <v>0</v>
      </c>
      <c r="M316" s="31">
        <f>SUM(M315)</f>
        <v>0</v>
      </c>
      <c r="N316" s="31">
        <f>SUM(N315)</f>
        <v>0</v>
      </c>
      <c r="O316" s="31">
        <f t="shared" si="70"/>
        <v>0</v>
      </c>
      <c r="P316" s="32"/>
    </row>
    <row r="317" spans="1:16" s="59" customFormat="1" ht="72" customHeight="1">
      <c r="A317" s="121"/>
      <c r="B317" s="39" t="s">
        <v>270</v>
      </c>
      <c r="C317" s="41" t="s">
        <v>106</v>
      </c>
      <c r="D317" s="23">
        <v>0</v>
      </c>
      <c r="E317" s="24" t="s">
        <v>221</v>
      </c>
      <c r="F317" s="58"/>
      <c r="G317" s="58"/>
      <c r="H317" s="58"/>
      <c r="I317" s="58"/>
      <c r="J317" s="58">
        <f t="shared" si="69"/>
        <v>0</v>
      </c>
      <c r="K317" s="58">
        <v>95.94</v>
      </c>
      <c r="L317" s="58"/>
      <c r="M317" s="58"/>
      <c r="N317" s="58"/>
      <c r="O317" s="25">
        <f t="shared" si="70"/>
        <v>95.94</v>
      </c>
      <c r="P317" s="92"/>
    </row>
    <row r="318" spans="1:16" s="59" customFormat="1" ht="12.75">
      <c r="A318" s="121"/>
      <c r="B318" s="90"/>
      <c r="C318" s="41" t="s">
        <v>33</v>
      </c>
      <c r="D318" s="23">
        <v>0</v>
      </c>
      <c r="E318" s="24" t="s">
        <v>34</v>
      </c>
      <c r="F318" s="57"/>
      <c r="G318" s="57"/>
      <c r="H318" s="57"/>
      <c r="I318" s="57"/>
      <c r="J318" s="58">
        <f t="shared" si="69"/>
        <v>0</v>
      </c>
      <c r="K318" s="58">
        <v>2.22</v>
      </c>
      <c r="L318" s="58"/>
      <c r="M318" s="58"/>
      <c r="N318" s="58"/>
      <c r="O318" s="25">
        <f t="shared" si="70"/>
        <v>2.22</v>
      </c>
      <c r="P318" s="92"/>
    </row>
    <row r="319" spans="1:16" ht="69.75" customHeight="1">
      <c r="A319" s="81"/>
      <c r="B319" s="113"/>
      <c r="C319" s="23">
        <v>291</v>
      </c>
      <c r="D319" s="23" t="s">
        <v>15</v>
      </c>
      <c r="E319" s="24" t="s">
        <v>67</v>
      </c>
      <c r="F319" s="25"/>
      <c r="G319" s="25"/>
      <c r="H319" s="25"/>
      <c r="I319" s="25"/>
      <c r="J319" s="25">
        <f t="shared" si="69"/>
        <v>0</v>
      </c>
      <c r="K319" s="25">
        <v>31672.68</v>
      </c>
      <c r="L319" s="25"/>
      <c r="M319" s="25"/>
      <c r="N319" s="25"/>
      <c r="O319" s="25">
        <f t="shared" si="70"/>
        <v>31672.68</v>
      </c>
      <c r="P319" s="26"/>
    </row>
    <row r="320" spans="1:16" ht="12.75">
      <c r="A320" s="27"/>
      <c r="B320" s="40" t="s">
        <v>271</v>
      </c>
      <c r="C320" s="29"/>
      <c r="D320" s="29"/>
      <c r="E320" s="30"/>
      <c r="F320" s="31">
        <f>SUM(F319)</f>
        <v>0</v>
      </c>
      <c r="G320" s="31">
        <f>SUM(G319)</f>
        <v>0</v>
      </c>
      <c r="H320" s="31">
        <f>SUM(H319)</f>
        <v>0</v>
      </c>
      <c r="I320" s="31">
        <f>SUM(I319)</f>
        <v>0</v>
      </c>
      <c r="J320" s="31">
        <f t="shared" si="69"/>
        <v>0</v>
      </c>
      <c r="K320" s="31">
        <f>SUM(K317:K319)</f>
        <v>31770.84</v>
      </c>
      <c r="L320" s="31">
        <f>SUM(L317:L319)</f>
        <v>0</v>
      </c>
      <c r="M320" s="31">
        <f>SUM(M317:M319)</f>
        <v>0</v>
      </c>
      <c r="N320" s="31">
        <f>SUM(N317:N319)</f>
        <v>0</v>
      </c>
      <c r="O320" s="31">
        <f t="shared" si="70"/>
        <v>31770.84</v>
      </c>
      <c r="P320" s="32"/>
    </row>
    <row r="321" spans="1:16" ht="112.5" customHeight="1">
      <c r="A321" s="81"/>
      <c r="B321" s="39" t="s">
        <v>272</v>
      </c>
      <c r="C321" s="23" t="s">
        <v>82</v>
      </c>
      <c r="D321" s="23" t="s">
        <v>15</v>
      </c>
      <c r="E321" s="24" t="s">
        <v>83</v>
      </c>
      <c r="F321" s="25"/>
      <c r="G321" s="25"/>
      <c r="H321" s="25"/>
      <c r="I321" s="25">
        <v>4255251</v>
      </c>
      <c r="J321" s="25">
        <f t="shared" si="69"/>
        <v>4255251</v>
      </c>
      <c r="K321" s="25"/>
      <c r="L321" s="25"/>
      <c r="M321" s="25"/>
      <c r="N321" s="25">
        <v>4048134.2</v>
      </c>
      <c r="O321" s="25">
        <f t="shared" si="70"/>
        <v>4048134.2</v>
      </c>
      <c r="P321" s="26">
        <f>O321/J321</f>
        <v>0.9513267724982616</v>
      </c>
    </row>
    <row r="322" spans="1:16" ht="12.75">
      <c r="A322" s="27"/>
      <c r="B322" s="40" t="s">
        <v>273</v>
      </c>
      <c r="C322" s="29"/>
      <c r="D322" s="29"/>
      <c r="E322" s="30"/>
      <c r="F322" s="31">
        <f>SUM(F321)</f>
        <v>0</v>
      </c>
      <c r="G322" s="31">
        <f>SUM(G321)</f>
        <v>0</v>
      </c>
      <c r="H322" s="31">
        <f>SUM(H321)</f>
        <v>0</v>
      </c>
      <c r="I322" s="31">
        <f>SUM(I321)</f>
        <v>4255251</v>
      </c>
      <c r="J322" s="31">
        <f t="shared" si="69"/>
        <v>4255251</v>
      </c>
      <c r="K322" s="31">
        <f>SUM(K321)</f>
        <v>0</v>
      </c>
      <c r="L322" s="31">
        <f>SUM(L321)</f>
        <v>0</v>
      </c>
      <c r="M322" s="31">
        <f>SUM(M321)</f>
        <v>0</v>
      </c>
      <c r="N322" s="31">
        <f>SUM(N321)</f>
        <v>4048134.2</v>
      </c>
      <c r="O322" s="31">
        <f t="shared" si="70"/>
        <v>4048134.2</v>
      </c>
      <c r="P322" s="32">
        <f>O322/J322</f>
        <v>0.9513267724982616</v>
      </c>
    </row>
    <row r="323" spans="1:16" s="59" customFormat="1" ht="67.5" customHeight="1">
      <c r="A323" s="53"/>
      <c r="B323" s="39" t="s">
        <v>274</v>
      </c>
      <c r="C323" s="41" t="s">
        <v>106</v>
      </c>
      <c r="D323" s="23">
        <v>0</v>
      </c>
      <c r="E323" s="24" t="s">
        <v>221</v>
      </c>
      <c r="F323" s="57"/>
      <c r="G323" s="57"/>
      <c r="H323" s="57"/>
      <c r="I323" s="57"/>
      <c r="J323" s="25">
        <f t="shared" si="69"/>
        <v>0</v>
      </c>
      <c r="K323" s="58">
        <v>10.53</v>
      </c>
      <c r="L323" s="58"/>
      <c r="M323" s="58"/>
      <c r="N323" s="58"/>
      <c r="O323" s="25">
        <f t="shared" si="70"/>
        <v>10.53</v>
      </c>
      <c r="P323" s="84"/>
    </row>
    <row r="324" spans="1:16" ht="48.75">
      <c r="A324" s="27"/>
      <c r="B324" s="122"/>
      <c r="C324" s="23" t="s">
        <v>14</v>
      </c>
      <c r="D324" s="23" t="s">
        <v>15</v>
      </c>
      <c r="E324" s="24" t="s">
        <v>16</v>
      </c>
      <c r="F324" s="25"/>
      <c r="G324" s="25"/>
      <c r="H324" s="25">
        <v>44300</v>
      </c>
      <c r="I324" s="25"/>
      <c r="J324" s="25">
        <f t="shared" si="69"/>
        <v>44300</v>
      </c>
      <c r="K324" s="25"/>
      <c r="L324" s="25"/>
      <c r="M324" s="25">
        <v>44300</v>
      </c>
      <c r="N324" s="25"/>
      <c r="O324" s="25">
        <f t="shared" si="70"/>
        <v>44300</v>
      </c>
      <c r="P324" s="26">
        <f>O324/J324</f>
        <v>1</v>
      </c>
    </row>
    <row r="325" spans="1:16" ht="68.25" customHeight="1">
      <c r="A325" s="81"/>
      <c r="B325" s="113"/>
      <c r="C325" s="23">
        <v>291</v>
      </c>
      <c r="D325" s="23" t="s">
        <v>15</v>
      </c>
      <c r="E325" s="24" t="s">
        <v>67</v>
      </c>
      <c r="F325" s="25"/>
      <c r="G325" s="25"/>
      <c r="H325" s="25"/>
      <c r="I325" s="25"/>
      <c r="J325" s="25">
        <f t="shared" si="69"/>
        <v>0</v>
      </c>
      <c r="K325" s="25">
        <v>43833.4</v>
      </c>
      <c r="L325" s="25"/>
      <c r="M325" s="25"/>
      <c r="N325" s="25"/>
      <c r="O325" s="25">
        <f t="shared" si="70"/>
        <v>43833.4</v>
      </c>
      <c r="P325" s="26"/>
    </row>
    <row r="326" spans="1:16" ht="12.75">
      <c r="A326" s="27"/>
      <c r="B326" s="40" t="s">
        <v>275</v>
      </c>
      <c r="C326" s="29"/>
      <c r="D326" s="29"/>
      <c r="E326" s="30"/>
      <c r="F326" s="31">
        <f>SUM(F324)</f>
        <v>0</v>
      </c>
      <c r="G326" s="31">
        <f>SUM(G324)</f>
        <v>0</v>
      </c>
      <c r="H326" s="31">
        <f>SUM(H324)</f>
        <v>44300</v>
      </c>
      <c r="I326" s="31">
        <f>SUM(I324)</f>
        <v>0</v>
      </c>
      <c r="J326" s="31">
        <f t="shared" si="69"/>
        <v>44300</v>
      </c>
      <c r="K326" s="31">
        <f>SUM(K323:K325)</f>
        <v>43843.93</v>
      </c>
      <c r="L326" s="31">
        <f>SUM(L323:L325)</f>
        <v>0</v>
      </c>
      <c r="M326" s="31">
        <f>SUM(M323:M325)</f>
        <v>44300</v>
      </c>
      <c r="N326" s="31">
        <f>SUM(N323:N325)</f>
        <v>0</v>
      </c>
      <c r="O326" s="31">
        <f t="shared" si="70"/>
        <v>88143.93</v>
      </c>
      <c r="P326" s="32"/>
    </row>
    <row r="327" spans="1:16" ht="12.75">
      <c r="A327" s="33" t="s">
        <v>276</v>
      </c>
      <c r="B327" s="34"/>
      <c r="C327" s="35"/>
      <c r="D327" s="35"/>
      <c r="E327" s="36"/>
      <c r="F327" s="37">
        <f aca="true" t="shared" si="71" ref="F327:O327">SUM(F326,F322,F320,F316,F314,F312)</f>
        <v>0</v>
      </c>
      <c r="G327" s="37">
        <f t="shared" si="71"/>
        <v>0</v>
      </c>
      <c r="H327" s="37">
        <f t="shared" si="71"/>
        <v>44300</v>
      </c>
      <c r="I327" s="37">
        <f t="shared" si="71"/>
        <v>4725251</v>
      </c>
      <c r="J327" s="37">
        <f t="shared" si="71"/>
        <v>4769551</v>
      </c>
      <c r="K327" s="37">
        <f t="shared" si="71"/>
        <v>107231.76000000001</v>
      </c>
      <c r="L327" s="37">
        <f t="shared" si="71"/>
        <v>0</v>
      </c>
      <c r="M327" s="37">
        <f t="shared" si="71"/>
        <v>44300</v>
      </c>
      <c r="N327" s="37">
        <f t="shared" si="71"/>
        <v>4518134.2</v>
      </c>
      <c r="O327" s="37">
        <f t="shared" si="71"/>
        <v>4669665.960000001</v>
      </c>
      <c r="P327" s="38">
        <f>O327/J327</f>
        <v>0.9790577687501404</v>
      </c>
    </row>
    <row r="328" spans="1:16" s="59" customFormat="1" ht="51" customHeight="1">
      <c r="A328" s="39" t="s">
        <v>277</v>
      </c>
      <c r="B328" s="39" t="s">
        <v>278</v>
      </c>
      <c r="C328" s="55" t="s">
        <v>279</v>
      </c>
      <c r="D328" s="60">
        <v>0</v>
      </c>
      <c r="E328" s="61" t="s">
        <v>280</v>
      </c>
      <c r="F328" s="58"/>
      <c r="G328" s="58"/>
      <c r="H328" s="58"/>
      <c r="I328" s="58"/>
      <c r="J328" s="58">
        <f>SUM(F328:I328)</f>
        <v>0</v>
      </c>
      <c r="K328" s="58">
        <v>5981.17</v>
      </c>
      <c r="L328" s="58"/>
      <c r="M328" s="58"/>
      <c r="N328" s="58"/>
      <c r="O328" s="25">
        <f>SUM(K328:N328)</f>
        <v>5981.17</v>
      </c>
      <c r="P328" s="63"/>
    </row>
    <row r="329" spans="1:16" s="59" customFormat="1" ht="12.75">
      <c r="A329" s="123"/>
      <c r="B329" s="90"/>
      <c r="C329" s="55" t="s">
        <v>33</v>
      </c>
      <c r="D329" s="60">
        <v>0</v>
      </c>
      <c r="E329" s="60" t="s">
        <v>34</v>
      </c>
      <c r="F329" s="58"/>
      <c r="G329" s="58"/>
      <c r="H329" s="58"/>
      <c r="I329" s="58"/>
      <c r="J329" s="58">
        <f>SUM(F329:I329)</f>
        <v>0</v>
      </c>
      <c r="K329" s="58">
        <v>246.47</v>
      </c>
      <c r="L329" s="58"/>
      <c r="M329" s="58"/>
      <c r="N329" s="58"/>
      <c r="O329" s="25">
        <f>SUM(K329:N329)</f>
        <v>246.47</v>
      </c>
      <c r="P329" s="26"/>
    </row>
    <row r="330" spans="1:16" s="59" customFormat="1" ht="19.5">
      <c r="A330" s="123"/>
      <c r="B330" s="90"/>
      <c r="C330" s="55" t="s">
        <v>281</v>
      </c>
      <c r="D330" s="60">
        <v>0</v>
      </c>
      <c r="E330" s="24" t="s">
        <v>282</v>
      </c>
      <c r="F330" s="58">
        <v>39300</v>
      </c>
      <c r="G330" s="58"/>
      <c r="H330" s="58"/>
      <c r="I330" s="58"/>
      <c r="J330" s="58">
        <f>SUM(F330:I330)</f>
        <v>39300</v>
      </c>
      <c r="K330" s="58">
        <v>39300</v>
      </c>
      <c r="L330" s="58"/>
      <c r="M330" s="58"/>
      <c r="N330" s="58"/>
      <c r="O330" s="25">
        <f>SUM(K330:N330)</f>
        <v>39300</v>
      </c>
      <c r="P330" s="26">
        <f>O330/J330</f>
        <v>1</v>
      </c>
    </row>
    <row r="331" spans="1:16" s="59" customFormat="1" ht="12.75">
      <c r="A331" s="123"/>
      <c r="B331" s="90"/>
      <c r="C331" s="55" t="s">
        <v>35</v>
      </c>
      <c r="D331" s="60">
        <v>0</v>
      </c>
      <c r="E331" s="61" t="s">
        <v>36</v>
      </c>
      <c r="F331" s="58"/>
      <c r="G331" s="58"/>
      <c r="H331" s="58"/>
      <c r="I331" s="58"/>
      <c r="J331" s="58">
        <f>SUM(F331:I331)</f>
        <v>0</v>
      </c>
      <c r="K331" s="58">
        <f>12736.83+67939.95</f>
        <v>80676.78</v>
      </c>
      <c r="L331" s="58"/>
      <c r="M331" s="58"/>
      <c r="N331" s="58"/>
      <c r="O331" s="25">
        <f>SUM(K331:N331)</f>
        <v>80676.78</v>
      </c>
      <c r="P331" s="26"/>
    </row>
    <row r="332" spans="1:16" ht="48.75">
      <c r="A332" s="90"/>
      <c r="B332" s="124"/>
      <c r="C332" s="23">
        <v>290</v>
      </c>
      <c r="D332" s="23">
        <v>0</v>
      </c>
      <c r="E332" s="24" t="s">
        <v>232</v>
      </c>
      <c r="F332" s="83"/>
      <c r="G332" s="83">
        <v>140932</v>
      </c>
      <c r="H332" s="83"/>
      <c r="I332" s="83"/>
      <c r="J332" s="83">
        <f>SUM(F332:I332)</f>
        <v>140932</v>
      </c>
      <c r="K332" s="45"/>
      <c r="L332" s="45">
        <f>165219.53-67939.95</f>
        <v>97279.58</v>
      </c>
      <c r="M332" s="25"/>
      <c r="N332" s="25"/>
      <c r="O332" s="25">
        <f>SUM(K332:N332)</f>
        <v>97279.58</v>
      </c>
      <c r="P332" s="26">
        <f>O332/J332</f>
        <v>0.6902589901512787</v>
      </c>
    </row>
    <row r="333" spans="1:16" ht="12.75">
      <c r="A333" s="90"/>
      <c r="B333" s="111" t="s">
        <v>283</v>
      </c>
      <c r="C333" s="29"/>
      <c r="D333" s="29"/>
      <c r="E333" s="30"/>
      <c r="F333" s="31">
        <f aca="true" t="shared" si="72" ref="F333:O333">SUM(F328:F332)</f>
        <v>39300</v>
      </c>
      <c r="G333" s="31">
        <f t="shared" si="72"/>
        <v>140932</v>
      </c>
      <c r="H333" s="31">
        <f t="shared" si="72"/>
        <v>0</v>
      </c>
      <c r="I333" s="31">
        <f t="shared" si="72"/>
        <v>0</v>
      </c>
      <c r="J333" s="31">
        <f t="shared" si="72"/>
        <v>180232</v>
      </c>
      <c r="K333" s="31">
        <f t="shared" si="72"/>
        <v>126204.42</v>
      </c>
      <c r="L333" s="31">
        <f t="shared" si="72"/>
        <v>97279.58</v>
      </c>
      <c r="M333" s="31">
        <f t="shared" si="72"/>
        <v>0</v>
      </c>
      <c r="N333" s="31">
        <f t="shared" si="72"/>
        <v>0</v>
      </c>
      <c r="O333" s="31">
        <f t="shared" si="72"/>
        <v>223484</v>
      </c>
      <c r="P333" s="32">
        <f>O333/J333</f>
        <v>1.2399795818722534</v>
      </c>
    </row>
    <row r="334" spans="1:16" ht="15.75" customHeight="1">
      <c r="A334" s="27"/>
      <c r="B334" s="87" t="s">
        <v>284</v>
      </c>
      <c r="C334" s="23" t="s">
        <v>49</v>
      </c>
      <c r="D334" s="23" t="s">
        <v>15</v>
      </c>
      <c r="E334" s="61" t="s">
        <v>50</v>
      </c>
      <c r="F334" s="83">
        <v>239417</v>
      </c>
      <c r="G334" s="83"/>
      <c r="H334" s="83"/>
      <c r="I334" s="83"/>
      <c r="J334" s="83">
        <f aca="true" t="shared" si="73" ref="J334:J344">SUM(F334:I334)</f>
        <v>239417</v>
      </c>
      <c r="K334" s="25">
        <v>230451.52</v>
      </c>
      <c r="L334" s="25"/>
      <c r="M334" s="25"/>
      <c r="N334" s="25"/>
      <c r="O334" s="25">
        <f aca="true" t="shared" si="74" ref="O334:O352">SUM(K334:N334)</f>
        <v>230451.52</v>
      </c>
      <c r="P334" s="26">
        <f>O334/J334</f>
        <v>0.9625528680085373</v>
      </c>
    </row>
    <row r="335" spans="1:16" ht="12" customHeight="1">
      <c r="A335" s="27"/>
      <c r="B335" s="88"/>
      <c r="C335" s="23" t="s">
        <v>29</v>
      </c>
      <c r="D335" s="23" t="s">
        <v>15</v>
      </c>
      <c r="E335" s="61" t="s">
        <v>30</v>
      </c>
      <c r="F335" s="83">
        <v>730000</v>
      </c>
      <c r="G335" s="83"/>
      <c r="H335" s="83"/>
      <c r="I335" s="83"/>
      <c r="J335" s="83">
        <f t="shared" si="73"/>
        <v>730000</v>
      </c>
      <c r="K335" s="25">
        <v>771005.08</v>
      </c>
      <c r="L335" s="25"/>
      <c r="M335" s="25"/>
      <c r="N335" s="25"/>
      <c r="O335" s="25">
        <f t="shared" si="74"/>
        <v>771005.08</v>
      </c>
      <c r="P335" s="26">
        <f>O335/J335</f>
        <v>1.0561713424657533</v>
      </c>
    </row>
    <row r="336" spans="1:16" s="59" customFormat="1" ht="12.75">
      <c r="A336" s="123"/>
      <c r="B336" s="88"/>
      <c r="C336" s="55" t="s">
        <v>35</v>
      </c>
      <c r="D336" s="60">
        <v>0</v>
      </c>
      <c r="E336" s="61" t="s">
        <v>36</v>
      </c>
      <c r="F336" s="58"/>
      <c r="G336" s="58"/>
      <c r="H336" s="58"/>
      <c r="I336" s="58"/>
      <c r="J336" s="58">
        <f t="shared" si="73"/>
        <v>0</v>
      </c>
      <c r="K336" s="58">
        <v>614</v>
      </c>
      <c r="L336" s="58"/>
      <c r="M336" s="58"/>
      <c r="N336" s="58"/>
      <c r="O336" s="25">
        <f t="shared" si="74"/>
        <v>614</v>
      </c>
      <c r="P336" s="63"/>
    </row>
    <row r="337" spans="1:16" ht="28.5" customHeight="1">
      <c r="A337" s="27"/>
      <c r="B337" s="89"/>
      <c r="C337" s="23" t="s">
        <v>285</v>
      </c>
      <c r="D337" s="23" t="s">
        <v>15</v>
      </c>
      <c r="E337" s="61" t="s">
        <v>229</v>
      </c>
      <c r="F337" s="83">
        <v>462826</v>
      </c>
      <c r="G337" s="83"/>
      <c r="H337" s="83"/>
      <c r="I337" s="83"/>
      <c r="J337" s="83">
        <f t="shared" si="73"/>
        <v>462826</v>
      </c>
      <c r="K337" s="25">
        <v>462826</v>
      </c>
      <c r="L337" s="25"/>
      <c r="M337" s="25"/>
      <c r="N337" s="25"/>
      <c r="O337" s="25">
        <f t="shared" si="74"/>
        <v>462826</v>
      </c>
      <c r="P337" s="26">
        <f>O337/J337</f>
        <v>1</v>
      </c>
    </row>
    <row r="338" spans="1:16" ht="12.75">
      <c r="A338" s="27"/>
      <c r="B338" s="40" t="s">
        <v>286</v>
      </c>
      <c r="C338" s="29"/>
      <c r="D338" s="29"/>
      <c r="E338" s="30"/>
      <c r="F338" s="31">
        <f>SUM(F334:F337)</f>
        <v>1432243</v>
      </c>
      <c r="G338" s="31">
        <f>SUM(G334:G337)</f>
        <v>0</v>
      </c>
      <c r="H338" s="31">
        <f>SUM(H334:H337)</f>
        <v>0</v>
      </c>
      <c r="I338" s="31">
        <f>SUM(I334:I337)</f>
        <v>0</v>
      </c>
      <c r="J338" s="31">
        <f t="shared" si="73"/>
        <v>1432243</v>
      </c>
      <c r="K338" s="31">
        <f>SUM(K334:K337)</f>
        <v>1464896.6</v>
      </c>
      <c r="L338" s="31">
        <f>SUM(L334:L337)</f>
        <v>0</v>
      </c>
      <c r="M338" s="31">
        <f>SUM(M334:M337)</f>
        <v>0</v>
      </c>
      <c r="N338" s="31">
        <f>SUM(N334:N337)</f>
        <v>0</v>
      </c>
      <c r="O338" s="31">
        <f t="shared" si="74"/>
        <v>1464896.6</v>
      </c>
      <c r="P338" s="32">
        <f>O338/J338</f>
        <v>1.0227989244841833</v>
      </c>
    </row>
    <row r="339" spans="1:16" ht="12.75" customHeight="1">
      <c r="A339" s="27"/>
      <c r="B339" s="46" t="s">
        <v>287</v>
      </c>
      <c r="C339" s="23" t="s">
        <v>29</v>
      </c>
      <c r="D339" s="23" t="s">
        <v>15</v>
      </c>
      <c r="E339" s="61" t="s">
        <v>30</v>
      </c>
      <c r="F339" s="83">
        <v>732000</v>
      </c>
      <c r="G339" s="83"/>
      <c r="H339" s="83"/>
      <c r="I339" s="83"/>
      <c r="J339" s="83">
        <f t="shared" si="73"/>
        <v>732000</v>
      </c>
      <c r="K339" s="25">
        <v>764307.73</v>
      </c>
      <c r="L339" s="25"/>
      <c r="M339" s="25"/>
      <c r="N339" s="25"/>
      <c r="O339" s="25">
        <f t="shared" si="74"/>
        <v>764307.73</v>
      </c>
      <c r="P339" s="26">
        <f>O339/J339</f>
        <v>1.0441362431693988</v>
      </c>
    </row>
    <row r="340" spans="1:16" s="59" customFormat="1" ht="66.75" customHeight="1">
      <c r="A340" s="123"/>
      <c r="B340" s="47"/>
      <c r="C340" s="55" t="s">
        <v>106</v>
      </c>
      <c r="D340" s="60">
        <v>0</v>
      </c>
      <c r="E340" s="61" t="s">
        <v>221</v>
      </c>
      <c r="F340" s="58"/>
      <c r="G340" s="58"/>
      <c r="H340" s="58"/>
      <c r="I340" s="58"/>
      <c r="J340" s="58">
        <f t="shared" si="73"/>
        <v>0</v>
      </c>
      <c r="K340" s="58">
        <v>1.59</v>
      </c>
      <c r="L340" s="58"/>
      <c r="M340" s="58"/>
      <c r="N340" s="58"/>
      <c r="O340" s="25">
        <f t="shared" si="74"/>
        <v>1.59</v>
      </c>
      <c r="P340" s="63"/>
    </row>
    <row r="341" spans="1:16" s="59" customFormat="1" ht="12.75">
      <c r="A341" s="123"/>
      <c r="B341" s="90"/>
      <c r="C341" s="55" t="s">
        <v>35</v>
      </c>
      <c r="D341" s="60">
        <v>0</v>
      </c>
      <c r="E341" s="61" t="s">
        <v>36</v>
      </c>
      <c r="F341" s="58"/>
      <c r="G341" s="58"/>
      <c r="H341" s="58"/>
      <c r="I341" s="58"/>
      <c r="J341" s="58">
        <f t="shared" si="73"/>
        <v>0</v>
      </c>
      <c r="K341" s="58">
        <v>51.55</v>
      </c>
      <c r="L341" s="58"/>
      <c r="M341" s="58"/>
      <c r="N341" s="58"/>
      <c r="O341" s="25">
        <f t="shared" si="74"/>
        <v>51.55</v>
      </c>
      <c r="P341" s="63"/>
    </row>
    <row r="342" spans="1:16" ht="52.5" customHeight="1">
      <c r="A342" s="27"/>
      <c r="B342" s="93"/>
      <c r="C342" s="23" t="s">
        <v>14</v>
      </c>
      <c r="D342" s="23" t="s">
        <v>15</v>
      </c>
      <c r="E342" s="61" t="s">
        <v>16</v>
      </c>
      <c r="F342" s="83"/>
      <c r="G342" s="83"/>
      <c r="H342" s="83">
        <v>2102197</v>
      </c>
      <c r="I342" s="83"/>
      <c r="J342" s="83">
        <f t="shared" si="73"/>
        <v>2102197</v>
      </c>
      <c r="K342" s="25"/>
      <c r="L342" s="25"/>
      <c r="M342" s="25">
        <v>2099311.1</v>
      </c>
      <c r="N342" s="25"/>
      <c r="O342" s="25">
        <f t="shared" si="74"/>
        <v>2099311.1</v>
      </c>
      <c r="P342" s="26">
        <f>O342/J342</f>
        <v>0.9986271981170176</v>
      </c>
    </row>
    <row r="343" spans="1:16" ht="30.75" customHeight="1">
      <c r="A343" s="27"/>
      <c r="B343" s="90"/>
      <c r="C343" s="23">
        <v>203</v>
      </c>
      <c r="D343" s="23">
        <v>0</v>
      </c>
      <c r="E343" s="24" t="s">
        <v>224</v>
      </c>
      <c r="F343" s="83">
        <v>3000</v>
      </c>
      <c r="G343" s="83"/>
      <c r="H343" s="83"/>
      <c r="I343" s="83"/>
      <c r="J343" s="83">
        <f t="shared" si="73"/>
        <v>3000</v>
      </c>
      <c r="K343" s="25">
        <v>2320</v>
      </c>
      <c r="L343" s="25"/>
      <c r="M343" s="25"/>
      <c r="N343" s="25"/>
      <c r="O343" s="25">
        <f t="shared" si="74"/>
        <v>2320</v>
      </c>
      <c r="P343" s="26">
        <f>O343/J343</f>
        <v>0.7733333333333333</v>
      </c>
    </row>
    <row r="344" spans="1:16" ht="45.75" customHeight="1">
      <c r="A344" s="27"/>
      <c r="B344" s="27"/>
      <c r="C344" s="23" t="s">
        <v>84</v>
      </c>
      <c r="D344" s="23" t="s">
        <v>15</v>
      </c>
      <c r="E344" s="61" t="s">
        <v>85</v>
      </c>
      <c r="F344" s="83">
        <v>3916</v>
      </c>
      <c r="G344" s="83"/>
      <c r="H344" s="83"/>
      <c r="I344" s="83"/>
      <c r="J344" s="83">
        <f t="shared" si="73"/>
        <v>3916</v>
      </c>
      <c r="K344" s="25">
        <v>5325.95</v>
      </c>
      <c r="L344" s="25"/>
      <c r="M344" s="25"/>
      <c r="N344" s="25"/>
      <c r="O344" s="25">
        <f t="shared" si="74"/>
        <v>5325.95</v>
      </c>
      <c r="P344" s="26">
        <f>O344/J344</f>
        <v>1.3600485188968334</v>
      </c>
    </row>
    <row r="345" spans="1:16" ht="12.75" customHeight="1">
      <c r="A345" s="27"/>
      <c r="B345" s="40" t="s">
        <v>288</v>
      </c>
      <c r="C345" s="29"/>
      <c r="D345" s="29"/>
      <c r="E345" s="30"/>
      <c r="F345" s="31">
        <f aca="true" t="shared" si="75" ref="F345:N345">SUM(F339:F344)</f>
        <v>738916</v>
      </c>
      <c r="G345" s="31">
        <f t="shared" si="75"/>
        <v>0</v>
      </c>
      <c r="H345" s="31">
        <f t="shared" si="75"/>
        <v>2102197</v>
      </c>
      <c r="I345" s="31">
        <f t="shared" si="75"/>
        <v>0</v>
      </c>
      <c r="J345" s="31">
        <f t="shared" si="75"/>
        <v>2841113</v>
      </c>
      <c r="K345" s="31">
        <f t="shared" si="75"/>
        <v>772006.82</v>
      </c>
      <c r="L345" s="31">
        <f t="shared" si="75"/>
        <v>0</v>
      </c>
      <c r="M345" s="31">
        <f t="shared" si="75"/>
        <v>2099311.1</v>
      </c>
      <c r="N345" s="31">
        <f t="shared" si="75"/>
        <v>0</v>
      </c>
      <c r="O345" s="31">
        <f t="shared" si="74"/>
        <v>2871317.92</v>
      </c>
      <c r="P345" s="32">
        <f>O345/J345</f>
        <v>1.0106313687628756</v>
      </c>
    </row>
    <row r="346" spans="1:16" s="59" customFormat="1" ht="52.5" customHeight="1">
      <c r="A346" s="53"/>
      <c r="B346" s="39" t="s">
        <v>289</v>
      </c>
      <c r="C346" s="55" t="s">
        <v>279</v>
      </c>
      <c r="D346" s="60">
        <v>0</v>
      </c>
      <c r="E346" s="61" t="s">
        <v>280</v>
      </c>
      <c r="F346" s="58"/>
      <c r="G346" s="58"/>
      <c r="H346" s="58"/>
      <c r="I346" s="58"/>
      <c r="J346" s="58">
        <f aca="true" t="shared" si="76" ref="J346:J352">SUM(F346:I346)</f>
        <v>0</v>
      </c>
      <c r="K346" s="58">
        <f>4301.27-80.05</f>
        <v>4221.22</v>
      </c>
      <c r="L346" s="58"/>
      <c r="M346" s="58"/>
      <c r="N346" s="58"/>
      <c r="O346" s="25">
        <f t="shared" si="74"/>
        <v>4221.22</v>
      </c>
      <c r="P346" s="92"/>
    </row>
    <row r="347" spans="1:16" s="59" customFormat="1" ht="12.75">
      <c r="A347" s="123"/>
      <c r="B347" s="90"/>
      <c r="C347" s="55" t="s">
        <v>49</v>
      </c>
      <c r="D347" s="60">
        <v>0</v>
      </c>
      <c r="E347" s="60" t="s">
        <v>50</v>
      </c>
      <c r="F347" s="58"/>
      <c r="G347" s="58"/>
      <c r="H347" s="58"/>
      <c r="I347" s="58"/>
      <c r="J347" s="58">
        <f t="shared" si="76"/>
        <v>0</v>
      </c>
      <c r="K347" s="58">
        <v>46.8</v>
      </c>
      <c r="L347" s="58"/>
      <c r="M347" s="58"/>
      <c r="N347" s="58"/>
      <c r="O347" s="25">
        <f t="shared" si="74"/>
        <v>46.8</v>
      </c>
      <c r="P347" s="63"/>
    </row>
    <row r="348" spans="1:16" s="59" customFormat="1" ht="12.75" customHeight="1">
      <c r="A348" s="53"/>
      <c r="B348" s="90"/>
      <c r="C348" s="55" t="s">
        <v>33</v>
      </c>
      <c r="D348" s="60">
        <v>0</v>
      </c>
      <c r="E348" s="61" t="s">
        <v>34</v>
      </c>
      <c r="F348" s="58"/>
      <c r="G348" s="58"/>
      <c r="H348" s="58"/>
      <c r="I348" s="58"/>
      <c r="J348" s="58">
        <f t="shared" si="76"/>
        <v>0</v>
      </c>
      <c r="K348" s="58">
        <f>80.05+97.1</f>
        <v>177.14999999999998</v>
      </c>
      <c r="L348" s="58"/>
      <c r="M348" s="58"/>
      <c r="N348" s="58"/>
      <c r="O348" s="25">
        <f t="shared" si="74"/>
        <v>177.14999999999998</v>
      </c>
      <c r="P348" s="26"/>
    </row>
    <row r="349" spans="1:16" s="59" customFormat="1" ht="12.75">
      <c r="A349" s="53"/>
      <c r="B349" s="68"/>
      <c r="C349" s="55" t="s">
        <v>35</v>
      </c>
      <c r="D349" s="60">
        <v>0</v>
      </c>
      <c r="E349" s="61" t="s">
        <v>36</v>
      </c>
      <c r="F349" s="58"/>
      <c r="G349" s="58"/>
      <c r="H349" s="58"/>
      <c r="I349" s="58"/>
      <c r="J349" s="58">
        <f t="shared" si="76"/>
        <v>0</v>
      </c>
      <c r="K349" s="58">
        <v>2843.26</v>
      </c>
      <c r="L349" s="58"/>
      <c r="M349" s="58"/>
      <c r="N349" s="58"/>
      <c r="O349" s="25">
        <f t="shared" si="74"/>
        <v>2843.26</v>
      </c>
      <c r="P349" s="26"/>
    </row>
    <row r="350" spans="1:16" ht="48.75">
      <c r="A350" s="27"/>
      <c r="B350" s="125"/>
      <c r="C350" s="23" t="s">
        <v>82</v>
      </c>
      <c r="D350" s="23" t="s">
        <v>15</v>
      </c>
      <c r="E350" s="61" t="s">
        <v>83</v>
      </c>
      <c r="F350" s="83"/>
      <c r="G350" s="83"/>
      <c r="H350" s="83"/>
      <c r="I350" s="83">
        <v>68920</v>
      </c>
      <c r="J350" s="83">
        <f t="shared" si="76"/>
        <v>68920</v>
      </c>
      <c r="K350" s="25"/>
      <c r="L350" s="25"/>
      <c r="M350" s="25"/>
      <c r="N350" s="25">
        <v>63269.28</v>
      </c>
      <c r="O350" s="25">
        <f t="shared" si="74"/>
        <v>63269.28</v>
      </c>
      <c r="P350" s="26">
        <f aca="true" t="shared" si="77" ref="P350:P364">O350/J350</f>
        <v>0.9180104468949507</v>
      </c>
    </row>
    <row r="351" spans="1:16" ht="39">
      <c r="A351" s="27"/>
      <c r="B351" s="122"/>
      <c r="C351" s="23">
        <v>213</v>
      </c>
      <c r="D351" s="23">
        <v>0</v>
      </c>
      <c r="E351" s="61" t="s">
        <v>290</v>
      </c>
      <c r="F351" s="83">
        <v>216250</v>
      </c>
      <c r="G351" s="83"/>
      <c r="H351" s="83"/>
      <c r="I351" s="83"/>
      <c r="J351" s="83">
        <f t="shared" si="76"/>
        <v>216250</v>
      </c>
      <c r="K351" s="25">
        <v>208265.33</v>
      </c>
      <c r="L351" s="25"/>
      <c r="M351" s="25"/>
      <c r="N351" s="25"/>
      <c r="O351" s="25">
        <f t="shared" si="74"/>
        <v>208265.33</v>
      </c>
      <c r="P351" s="26">
        <f t="shared" si="77"/>
        <v>0.9630766705202312</v>
      </c>
    </row>
    <row r="352" spans="1:16" ht="48.75">
      <c r="A352" s="27"/>
      <c r="B352" s="90"/>
      <c r="C352" s="23">
        <v>290</v>
      </c>
      <c r="D352" s="23">
        <v>0</v>
      </c>
      <c r="E352" s="24" t="s">
        <v>232</v>
      </c>
      <c r="F352" s="83"/>
      <c r="G352" s="83">
        <v>491110</v>
      </c>
      <c r="H352" s="83"/>
      <c r="I352" s="83"/>
      <c r="J352" s="83">
        <f t="shared" si="76"/>
        <v>491110</v>
      </c>
      <c r="K352" s="25">
        <v>0.12</v>
      </c>
      <c r="L352" s="25">
        <v>459787.23</v>
      </c>
      <c r="M352" s="25"/>
      <c r="N352" s="25"/>
      <c r="O352" s="25">
        <f t="shared" si="74"/>
        <v>459787.35</v>
      </c>
      <c r="P352" s="26">
        <f t="shared" si="77"/>
        <v>0.9362207041192401</v>
      </c>
    </row>
    <row r="353" spans="1:16" ht="12.75">
      <c r="A353" s="27"/>
      <c r="B353" s="40" t="s">
        <v>291</v>
      </c>
      <c r="C353" s="29"/>
      <c r="D353" s="29"/>
      <c r="E353" s="30"/>
      <c r="F353" s="31">
        <f aca="true" t="shared" si="78" ref="F353:O353">SUM(F346:F352)</f>
        <v>216250</v>
      </c>
      <c r="G353" s="31">
        <f t="shared" si="78"/>
        <v>491110</v>
      </c>
      <c r="H353" s="31">
        <f t="shared" si="78"/>
        <v>0</v>
      </c>
      <c r="I353" s="31">
        <f t="shared" si="78"/>
        <v>68920</v>
      </c>
      <c r="J353" s="31">
        <f t="shared" si="78"/>
        <v>776280</v>
      </c>
      <c r="K353" s="31">
        <f t="shared" si="78"/>
        <v>215553.87999999998</v>
      </c>
      <c r="L353" s="31">
        <f t="shared" si="78"/>
        <v>459787.23</v>
      </c>
      <c r="M353" s="31">
        <f t="shared" si="78"/>
        <v>0</v>
      </c>
      <c r="N353" s="31">
        <f t="shared" si="78"/>
        <v>63269.28</v>
      </c>
      <c r="O353" s="31">
        <f t="shared" si="78"/>
        <v>738610.3899999999</v>
      </c>
      <c r="P353" s="32">
        <f t="shared" si="77"/>
        <v>0.9514741974545265</v>
      </c>
    </row>
    <row r="354" spans="1:16" ht="68.25">
      <c r="A354" s="27"/>
      <c r="B354" s="39" t="s">
        <v>292</v>
      </c>
      <c r="C354" s="23" t="s">
        <v>37</v>
      </c>
      <c r="D354" s="23" t="s">
        <v>38</v>
      </c>
      <c r="E354" s="24" t="s">
        <v>39</v>
      </c>
      <c r="F354" s="25">
        <v>20000</v>
      </c>
      <c r="G354" s="25"/>
      <c r="H354" s="25"/>
      <c r="I354" s="25"/>
      <c r="J354" s="25">
        <f aca="true" t="shared" si="79" ref="J354:J369">SUM(F354:I354)</f>
        <v>20000</v>
      </c>
      <c r="K354" s="25"/>
      <c r="L354" s="25"/>
      <c r="M354" s="25"/>
      <c r="N354" s="25"/>
      <c r="O354" s="25">
        <f aca="true" t="shared" si="80" ref="O354:O396">SUM(K354:N354)</f>
        <v>0</v>
      </c>
      <c r="P354" s="26">
        <f t="shared" si="77"/>
        <v>0</v>
      </c>
    </row>
    <row r="355" spans="1:16" ht="48.75">
      <c r="A355" s="27"/>
      <c r="B355" s="27"/>
      <c r="C355" s="23" t="s">
        <v>82</v>
      </c>
      <c r="D355" s="23" t="s">
        <v>15</v>
      </c>
      <c r="E355" s="24" t="s">
        <v>83</v>
      </c>
      <c r="F355" s="25"/>
      <c r="G355" s="25"/>
      <c r="H355" s="25"/>
      <c r="I355" s="25">
        <v>407000</v>
      </c>
      <c r="J355" s="25">
        <f t="shared" si="79"/>
        <v>407000</v>
      </c>
      <c r="K355" s="25"/>
      <c r="L355" s="25"/>
      <c r="M355" s="25"/>
      <c r="N355" s="25">
        <v>388054.18</v>
      </c>
      <c r="O355" s="25">
        <f t="shared" si="80"/>
        <v>388054.18</v>
      </c>
      <c r="P355" s="26">
        <f t="shared" si="77"/>
        <v>0.9534500737100737</v>
      </c>
    </row>
    <row r="356" spans="1:16" ht="12.75">
      <c r="A356" s="27"/>
      <c r="B356" s="40" t="s">
        <v>293</v>
      </c>
      <c r="C356" s="29"/>
      <c r="D356" s="29"/>
      <c r="E356" s="30"/>
      <c r="F356" s="31">
        <f>SUM(F354:F355)</f>
        <v>20000</v>
      </c>
      <c r="G356" s="31">
        <f>SUM(G354:G355)</f>
        <v>0</v>
      </c>
      <c r="H356" s="31">
        <f>SUM(H354:H355)</f>
        <v>0</v>
      </c>
      <c r="I356" s="31">
        <f>SUM(I354:I355)</f>
        <v>407000</v>
      </c>
      <c r="J356" s="31">
        <f t="shared" si="79"/>
        <v>427000</v>
      </c>
      <c r="K356" s="31">
        <f>SUM(K354:K355)</f>
        <v>0</v>
      </c>
      <c r="L356" s="31">
        <f>SUM(L354:L355)</f>
        <v>0</v>
      </c>
      <c r="M356" s="31">
        <f>SUM(M354:M355)</f>
        <v>0</v>
      </c>
      <c r="N356" s="31">
        <f>SUM(N354:N355)</f>
        <v>388054.18</v>
      </c>
      <c r="O356" s="31">
        <f t="shared" si="80"/>
        <v>388054.18</v>
      </c>
      <c r="P356" s="32">
        <f t="shared" si="77"/>
        <v>0.9087919906323185</v>
      </c>
    </row>
    <row r="357" spans="1:16" ht="39">
      <c r="A357" s="27"/>
      <c r="B357" s="39" t="s">
        <v>294</v>
      </c>
      <c r="C357" s="23">
        <v>203</v>
      </c>
      <c r="D357" s="23">
        <v>0</v>
      </c>
      <c r="E357" s="24" t="s">
        <v>295</v>
      </c>
      <c r="F357" s="25">
        <v>150330</v>
      </c>
      <c r="G357" s="25"/>
      <c r="H357" s="25"/>
      <c r="I357" s="25"/>
      <c r="J357" s="25">
        <f t="shared" si="79"/>
        <v>150330</v>
      </c>
      <c r="K357" s="25">
        <v>150330</v>
      </c>
      <c r="L357" s="25"/>
      <c r="M357" s="25"/>
      <c r="N357" s="25"/>
      <c r="O357" s="25">
        <f t="shared" si="80"/>
        <v>150330</v>
      </c>
      <c r="P357" s="26">
        <f t="shared" si="77"/>
        <v>1</v>
      </c>
    </row>
    <row r="358" spans="1:16" ht="12.75">
      <c r="A358" s="27"/>
      <c r="B358" s="40" t="s">
        <v>296</v>
      </c>
      <c r="C358" s="29"/>
      <c r="D358" s="29"/>
      <c r="E358" s="30"/>
      <c r="F358" s="31">
        <f>SUM(F357:F357)</f>
        <v>150330</v>
      </c>
      <c r="G358" s="31">
        <f>SUM(G357:G357)</f>
        <v>0</v>
      </c>
      <c r="H358" s="31">
        <f>SUM(H357:H357)</f>
        <v>0</v>
      </c>
      <c r="I358" s="31">
        <f>SUM(I357:I357)</f>
        <v>0</v>
      </c>
      <c r="J358" s="31">
        <f t="shared" si="79"/>
        <v>150330</v>
      </c>
      <c r="K358" s="31">
        <f>SUM(K357:K357)</f>
        <v>150330</v>
      </c>
      <c r="L358" s="31">
        <f>SUM(L357:L357)</f>
        <v>0</v>
      </c>
      <c r="M358" s="31">
        <f>SUM(M357:M357)</f>
        <v>0</v>
      </c>
      <c r="N358" s="31">
        <f>SUM(N357:N357)</f>
        <v>0</v>
      </c>
      <c r="O358" s="31">
        <f t="shared" si="80"/>
        <v>150330</v>
      </c>
      <c r="P358" s="32">
        <f t="shared" si="77"/>
        <v>1</v>
      </c>
    </row>
    <row r="359" spans="1:16" ht="48.75">
      <c r="A359" s="27"/>
      <c r="B359" s="87" t="s">
        <v>297</v>
      </c>
      <c r="C359" s="23" t="s">
        <v>14</v>
      </c>
      <c r="D359" s="23" t="s">
        <v>15</v>
      </c>
      <c r="E359" s="24" t="s">
        <v>16</v>
      </c>
      <c r="F359" s="25"/>
      <c r="G359" s="25"/>
      <c r="H359" s="25">
        <v>45550000</v>
      </c>
      <c r="I359" s="25"/>
      <c r="J359" s="25">
        <f t="shared" si="79"/>
        <v>45550000</v>
      </c>
      <c r="K359" s="25"/>
      <c r="L359" s="25"/>
      <c r="M359" s="25">
        <v>44804721.67</v>
      </c>
      <c r="N359" s="25"/>
      <c r="O359" s="25">
        <f t="shared" si="80"/>
        <v>44804721.67</v>
      </c>
      <c r="P359" s="26">
        <f t="shared" si="77"/>
        <v>0.9836382364434687</v>
      </c>
    </row>
    <row r="360" spans="1:16" ht="64.5" customHeight="1">
      <c r="A360" s="27"/>
      <c r="B360" s="89"/>
      <c r="C360" s="23" t="s">
        <v>84</v>
      </c>
      <c r="D360" s="23" t="s">
        <v>15</v>
      </c>
      <c r="E360" s="24" t="s">
        <v>85</v>
      </c>
      <c r="F360" s="25">
        <v>480000</v>
      </c>
      <c r="G360" s="25"/>
      <c r="H360" s="25"/>
      <c r="I360" s="25"/>
      <c r="J360" s="25">
        <f t="shared" si="79"/>
        <v>480000</v>
      </c>
      <c r="K360" s="25">
        <v>455182.38</v>
      </c>
      <c r="L360" s="25"/>
      <c r="M360" s="25"/>
      <c r="N360" s="25"/>
      <c r="O360" s="25">
        <f t="shared" si="80"/>
        <v>455182.38</v>
      </c>
      <c r="P360" s="26">
        <f t="shared" si="77"/>
        <v>0.948296625</v>
      </c>
    </row>
    <row r="361" spans="1:16" ht="12.75">
      <c r="A361" s="27"/>
      <c r="B361" s="40" t="s">
        <v>298</v>
      </c>
      <c r="C361" s="29"/>
      <c r="D361" s="29"/>
      <c r="E361" s="30"/>
      <c r="F361" s="31">
        <f>SUM(F359:F360)</f>
        <v>480000</v>
      </c>
      <c r="G361" s="31">
        <f>SUM(G359:G360)</f>
        <v>0</v>
      </c>
      <c r="H361" s="31">
        <f>SUM(H359:H360)</f>
        <v>45550000</v>
      </c>
      <c r="I361" s="31">
        <f>SUM(I359:I360)</f>
        <v>0</v>
      </c>
      <c r="J361" s="31">
        <f t="shared" si="79"/>
        <v>46030000</v>
      </c>
      <c r="K361" s="31">
        <f>SUM(K359:K360)</f>
        <v>455182.38</v>
      </c>
      <c r="L361" s="31">
        <f>SUM(L359:L360)</f>
        <v>0</v>
      </c>
      <c r="M361" s="31">
        <f>SUM(M359:M360)</f>
        <v>44804721.67</v>
      </c>
      <c r="N361" s="31">
        <f>SUM(N359:N360)</f>
        <v>0</v>
      </c>
      <c r="O361" s="31">
        <f t="shared" si="80"/>
        <v>45259904.050000004</v>
      </c>
      <c r="P361" s="32">
        <f t="shared" si="77"/>
        <v>0.9832696947642843</v>
      </c>
    </row>
    <row r="362" spans="1:16" ht="48.75">
      <c r="A362" s="27"/>
      <c r="B362" s="70" t="s">
        <v>299</v>
      </c>
      <c r="C362" s="23" t="s">
        <v>14</v>
      </c>
      <c r="D362" s="23" t="s">
        <v>15</v>
      </c>
      <c r="E362" s="24" t="s">
        <v>16</v>
      </c>
      <c r="F362" s="25"/>
      <c r="G362" s="25"/>
      <c r="H362" s="25">
        <v>314000</v>
      </c>
      <c r="I362" s="25"/>
      <c r="J362" s="25">
        <f t="shared" si="79"/>
        <v>314000</v>
      </c>
      <c r="K362" s="25"/>
      <c r="L362" s="25"/>
      <c r="M362" s="25">
        <v>303572.64</v>
      </c>
      <c r="N362" s="25"/>
      <c r="O362" s="25">
        <f t="shared" si="80"/>
        <v>303572.64</v>
      </c>
      <c r="P362" s="26">
        <f t="shared" si="77"/>
        <v>0.966791847133758</v>
      </c>
    </row>
    <row r="363" spans="1:16" ht="39">
      <c r="A363" s="27"/>
      <c r="B363" s="116"/>
      <c r="C363" s="23" t="s">
        <v>223</v>
      </c>
      <c r="D363" s="23" t="s">
        <v>15</v>
      </c>
      <c r="E363" s="24" t="s">
        <v>224</v>
      </c>
      <c r="F363" s="25">
        <v>689900</v>
      </c>
      <c r="G363" s="25"/>
      <c r="H363" s="25"/>
      <c r="I363" s="25"/>
      <c r="J363" s="25">
        <f t="shared" si="79"/>
        <v>689900</v>
      </c>
      <c r="K363" s="25">
        <v>689682.04</v>
      </c>
      <c r="L363" s="25"/>
      <c r="M363" s="25"/>
      <c r="N363" s="25"/>
      <c r="O363" s="25">
        <f t="shared" si="80"/>
        <v>689682.04</v>
      </c>
      <c r="P363" s="26">
        <f t="shared" si="77"/>
        <v>0.999684070155095</v>
      </c>
    </row>
    <row r="364" spans="1:16" ht="12.75">
      <c r="A364" s="27"/>
      <c r="B364" s="40" t="s">
        <v>300</v>
      </c>
      <c r="C364" s="29"/>
      <c r="D364" s="29"/>
      <c r="E364" s="30"/>
      <c r="F364" s="31">
        <f>SUM(F362:F363)</f>
        <v>689900</v>
      </c>
      <c r="G364" s="31">
        <f>SUM(G362:G363)</f>
        <v>0</v>
      </c>
      <c r="H364" s="31">
        <f>SUM(H362:H363)</f>
        <v>314000</v>
      </c>
      <c r="I364" s="31">
        <f>SUM(I362:I363)</f>
        <v>0</v>
      </c>
      <c r="J364" s="31">
        <f t="shared" si="79"/>
        <v>1003900</v>
      </c>
      <c r="K364" s="31">
        <f>SUM(K362:K363)</f>
        <v>689682.04</v>
      </c>
      <c r="L364" s="31">
        <f>SUM(L362:L363)</f>
        <v>0</v>
      </c>
      <c r="M364" s="31">
        <f>SUM(M362:M363)</f>
        <v>303572.64</v>
      </c>
      <c r="N364" s="31">
        <f>SUM(N362:N363)</f>
        <v>0</v>
      </c>
      <c r="O364" s="31">
        <f t="shared" si="80"/>
        <v>993254.68</v>
      </c>
      <c r="P364" s="32">
        <f t="shared" si="77"/>
        <v>0.9893960354616994</v>
      </c>
    </row>
    <row r="365" spans="1:16" s="59" customFormat="1" ht="12.75">
      <c r="A365" s="53"/>
      <c r="B365" s="46" t="s">
        <v>301</v>
      </c>
      <c r="C365" s="55" t="s">
        <v>33</v>
      </c>
      <c r="D365" s="60">
        <v>0</v>
      </c>
      <c r="E365" s="24" t="s">
        <v>34</v>
      </c>
      <c r="F365" s="57"/>
      <c r="G365" s="57"/>
      <c r="H365" s="57"/>
      <c r="I365" s="57"/>
      <c r="J365" s="58">
        <f t="shared" si="79"/>
        <v>0</v>
      </c>
      <c r="K365" s="58">
        <v>3.11</v>
      </c>
      <c r="L365" s="58"/>
      <c r="M365" s="58"/>
      <c r="N365" s="58"/>
      <c r="O365" s="25">
        <f t="shared" si="80"/>
        <v>3.11</v>
      </c>
      <c r="P365" s="92"/>
    </row>
    <row r="366" spans="1:16" s="59" customFormat="1" ht="19.5" customHeight="1">
      <c r="A366" s="53"/>
      <c r="B366" s="47"/>
      <c r="C366" s="55" t="s">
        <v>35</v>
      </c>
      <c r="D366" s="60">
        <v>0</v>
      </c>
      <c r="E366" s="24" t="s">
        <v>36</v>
      </c>
      <c r="F366" s="57"/>
      <c r="G366" s="57"/>
      <c r="H366" s="57"/>
      <c r="I366" s="57"/>
      <c r="J366" s="58">
        <f t="shared" si="79"/>
        <v>0</v>
      </c>
      <c r="K366" s="58">
        <v>13657</v>
      </c>
      <c r="L366" s="58"/>
      <c r="M366" s="58"/>
      <c r="N366" s="58"/>
      <c r="O366" s="25">
        <f t="shared" si="80"/>
        <v>13657</v>
      </c>
      <c r="P366" s="92"/>
    </row>
    <row r="367" spans="1:16" ht="39">
      <c r="A367" s="27"/>
      <c r="B367" s="47"/>
      <c r="C367" s="23" t="s">
        <v>223</v>
      </c>
      <c r="D367" s="23" t="s">
        <v>15</v>
      </c>
      <c r="E367" s="24" t="s">
        <v>224</v>
      </c>
      <c r="F367" s="25">
        <v>44970</v>
      </c>
      <c r="G367" s="25"/>
      <c r="H367" s="25"/>
      <c r="I367" s="25"/>
      <c r="J367" s="83">
        <f t="shared" si="79"/>
        <v>44970</v>
      </c>
      <c r="K367" s="25">
        <v>41798.16</v>
      </c>
      <c r="L367" s="25"/>
      <c r="M367" s="25"/>
      <c r="N367" s="25"/>
      <c r="O367" s="25">
        <f t="shared" si="80"/>
        <v>41798.16</v>
      </c>
      <c r="P367" s="26">
        <f>O367/J367</f>
        <v>0.9294676450967312</v>
      </c>
    </row>
    <row r="368" spans="1:16" s="59" customFormat="1" ht="87.75">
      <c r="A368" s="53"/>
      <c r="B368" s="103"/>
      <c r="C368" s="60">
        <v>291</v>
      </c>
      <c r="D368" s="60">
        <v>0</v>
      </c>
      <c r="E368" s="24" t="s">
        <v>67</v>
      </c>
      <c r="F368" s="126"/>
      <c r="G368" s="126"/>
      <c r="H368" s="126"/>
      <c r="I368" s="126"/>
      <c r="J368" s="58">
        <f t="shared" si="79"/>
        <v>0</v>
      </c>
      <c r="K368" s="58">
        <v>35500.5</v>
      </c>
      <c r="L368" s="58"/>
      <c r="M368" s="126"/>
      <c r="N368" s="126"/>
      <c r="O368" s="25">
        <f t="shared" si="80"/>
        <v>35500.5</v>
      </c>
      <c r="P368" s="26"/>
    </row>
    <row r="369" spans="1:16" ht="12.75">
      <c r="A369" s="27"/>
      <c r="B369" s="40" t="s">
        <v>302</v>
      </c>
      <c r="C369" s="29"/>
      <c r="D369" s="29"/>
      <c r="E369" s="30"/>
      <c r="F369" s="31">
        <f>SUM(F367)</f>
        <v>44970</v>
      </c>
      <c r="G369" s="31">
        <f>SUM(G367)</f>
        <v>0</v>
      </c>
      <c r="H369" s="31">
        <f>SUM(H367)</f>
        <v>0</v>
      </c>
      <c r="I369" s="31">
        <f>SUM(I367)</f>
        <v>0</v>
      </c>
      <c r="J369" s="31">
        <f t="shared" si="79"/>
        <v>44970</v>
      </c>
      <c r="K369" s="31">
        <f>SUM(K365:K368)</f>
        <v>90958.77</v>
      </c>
      <c r="L369" s="31">
        <f>SUM(L365:L368)</f>
        <v>0</v>
      </c>
      <c r="M369" s="31">
        <f>SUM(M365:M368)</f>
        <v>0</v>
      </c>
      <c r="N369" s="31">
        <f>SUM(N365:N368)</f>
        <v>0</v>
      </c>
      <c r="O369" s="31">
        <f t="shared" si="80"/>
        <v>90958.77</v>
      </c>
      <c r="P369" s="32">
        <f>O369/J369</f>
        <v>2.0226544362908605</v>
      </c>
    </row>
    <row r="370" spans="1:16" s="59" customFormat="1" ht="12.75">
      <c r="A370" s="53"/>
      <c r="B370" s="46" t="s">
        <v>303</v>
      </c>
      <c r="C370" s="55" t="s">
        <v>33</v>
      </c>
      <c r="D370" s="60">
        <v>0</v>
      </c>
      <c r="E370" s="24" t="s">
        <v>34</v>
      </c>
      <c r="F370" s="57"/>
      <c r="G370" s="57"/>
      <c r="H370" s="57"/>
      <c r="I370" s="57"/>
      <c r="J370" s="57"/>
      <c r="K370" s="58">
        <v>13.44</v>
      </c>
      <c r="L370" s="58"/>
      <c r="M370" s="58"/>
      <c r="N370" s="58"/>
      <c r="O370" s="25">
        <f t="shared" si="80"/>
        <v>13.44</v>
      </c>
      <c r="P370" s="92"/>
    </row>
    <row r="371" spans="1:16" s="59" customFormat="1" ht="12.75">
      <c r="A371" s="53"/>
      <c r="B371" s="47"/>
      <c r="C371" s="55" t="s">
        <v>35</v>
      </c>
      <c r="D371" s="60">
        <v>0</v>
      </c>
      <c r="E371" s="24" t="s">
        <v>36</v>
      </c>
      <c r="F371" s="57"/>
      <c r="G371" s="57"/>
      <c r="H371" s="57"/>
      <c r="I371" s="57"/>
      <c r="J371" s="58">
        <f aca="true" t="shared" si="81" ref="J371:J376">SUM(F371:I371)</f>
        <v>0</v>
      </c>
      <c r="K371" s="58">
        <v>3781.11</v>
      </c>
      <c r="L371" s="58"/>
      <c r="M371" s="58"/>
      <c r="N371" s="58"/>
      <c r="O371" s="25">
        <f t="shared" si="80"/>
        <v>3781.11</v>
      </c>
      <c r="P371" s="92"/>
    </row>
    <row r="372" spans="1:16" ht="48.75">
      <c r="A372" s="27"/>
      <c r="B372" s="103"/>
      <c r="C372" s="23" t="s">
        <v>14</v>
      </c>
      <c r="D372" s="23" t="s">
        <v>15</v>
      </c>
      <c r="E372" s="24" t="s">
        <v>16</v>
      </c>
      <c r="F372" s="25"/>
      <c r="G372" s="25"/>
      <c r="H372" s="25">
        <v>124075</v>
      </c>
      <c r="I372" s="25"/>
      <c r="J372" s="25">
        <f t="shared" si="81"/>
        <v>124075</v>
      </c>
      <c r="K372" s="25"/>
      <c r="L372" s="25"/>
      <c r="M372" s="25">
        <v>117583.95</v>
      </c>
      <c r="N372" s="25"/>
      <c r="O372" s="25">
        <f t="shared" si="80"/>
        <v>117583.95</v>
      </c>
      <c r="P372" s="26">
        <f>O372/J372</f>
        <v>0.9476844650413057</v>
      </c>
    </row>
    <row r="373" spans="1:16" ht="12.75">
      <c r="A373" s="27"/>
      <c r="B373" s="40" t="s">
        <v>304</v>
      </c>
      <c r="C373" s="29"/>
      <c r="D373" s="29"/>
      <c r="E373" s="30"/>
      <c r="F373" s="31">
        <f>SUM(F372)</f>
        <v>0</v>
      </c>
      <c r="G373" s="31">
        <f>SUM(G372)</f>
        <v>0</v>
      </c>
      <c r="H373" s="31">
        <f>SUM(H372)</f>
        <v>124075</v>
      </c>
      <c r="I373" s="31">
        <f>SUM(I372)</f>
        <v>0</v>
      </c>
      <c r="J373" s="31">
        <f t="shared" si="81"/>
        <v>124075</v>
      </c>
      <c r="K373" s="31">
        <f>SUM(K370:K372)</f>
        <v>3794.55</v>
      </c>
      <c r="L373" s="31">
        <f>SUM(L370:L372)</f>
        <v>0</v>
      </c>
      <c r="M373" s="31">
        <f>SUM(M370:M372)</f>
        <v>117583.95</v>
      </c>
      <c r="N373" s="31">
        <f>SUM(N370:N372)</f>
        <v>0</v>
      </c>
      <c r="O373" s="31">
        <f t="shared" si="80"/>
        <v>121378.5</v>
      </c>
      <c r="P373" s="32">
        <f>O373/J373</f>
        <v>0.9782671771106186</v>
      </c>
    </row>
    <row r="374" spans="1:16" s="59" customFormat="1" ht="19.5">
      <c r="A374" s="53"/>
      <c r="B374" s="39" t="s">
        <v>305</v>
      </c>
      <c r="C374" s="55" t="s">
        <v>35</v>
      </c>
      <c r="D374" s="60">
        <v>0</v>
      </c>
      <c r="E374" s="24" t="s">
        <v>36</v>
      </c>
      <c r="F374" s="57"/>
      <c r="G374" s="57"/>
      <c r="H374" s="57"/>
      <c r="I374" s="57"/>
      <c r="J374" s="58">
        <f t="shared" si="81"/>
        <v>0</v>
      </c>
      <c r="K374" s="58">
        <v>157.01</v>
      </c>
      <c r="L374" s="58"/>
      <c r="M374" s="58"/>
      <c r="N374" s="58"/>
      <c r="O374" s="25">
        <f t="shared" si="80"/>
        <v>157.01</v>
      </c>
      <c r="P374" s="92"/>
    </row>
    <row r="375" spans="1:16" ht="39">
      <c r="A375" s="27"/>
      <c r="B375" s="90"/>
      <c r="C375" s="23" t="s">
        <v>223</v>
      </c>
      <c r="D375" s="23" t="s">
        <v>15</v>
      </c>
      <c r="E375" s="24" t="s">
        <v>224</v>
      </c>
      <c r="F375" s="25">
        <v>7907890</v>
      </c>
      <c r="G375" s="25"/>
      <c r="H375" s="25"/>
      <c r="I375" s="25"/>
      <c r="J375" s="25">
        <f t="shared" si="81"/>
        <v>7907890</v>
      </c>
      <c r="K375" s="25">
        <v>7765129.85</v>
      </c>
      <c r="L375" s="25"/>
      <c r="M375" s="25"/>
      <c r="N375" s="25"/>
      <c r="O375" s="25">
        <f t="shared" si="80"/>
        <v>7765129.85</v>
      </c>
      <c r="P375" s="26">
        <f>O375/J375</f>
        <v>0.9819471249600082</v>
      </c>
    </row>
    <row r="376" spans="1:16" ht="12.75">
      <c r="A376" s="27"/>
      <c r="B376" s="40" t="s">
        <v>306</v>
      </c>
      <c r="C376" s="29"/>
      <c r="D376" s="29"/>
      <c r="E376" s="30"/>
      <c r="F376" s="31">
        <f>SUM(F375)</f>
        <v>7907890</v>
      </c>
      <c r="G376" s="31">
        <f>SUM(G375)</f>
        <v>0</v>
      </c>
      <c r="H376" s="31">
        <f>SUM(H375)</f>
        <v>0</v>
      </c>
      <c r="I376" s="31">
        <f>SUM(I375)</f>
        <v>0</v>
      </c>
      <c r="J376" s="31">
        <f t="shared" si="81"/>
        <v>7907890</v>
      </c>
      <c r="K376" s="31">
        <f>SUM(K374:K375)</f>
        <v>7765286.859999999</v>
      </c>
      <c r="L376" s="31">
        <f>SUM(L374:L375)</f>
        <v>0</v>
      </c>
      <c r="M376" s="31">
        <f>SUM(M374:M375)</f>
        <v>0</v>
      </c>
      <c r="N376" s="31">
        <f>SUM(N374:N375)</f>
        <v>0</v>
      </c>
      <c r="O376" s="31">
        <f t="shared" si="80"/>
        <v>7765286.859999999</v>
      </c>
      <c r="P376" s="32">
        <f>O376/J376</f>
        <v>0.9819669798138314</v>
      </c>
    </row>
    <row r="377" spans="1:16" s="59" customFormat="1" ht="19.5">
      <c r="A377" s="53"/>
      <c r="B377" s="46" t="s">
        <v>307</v>
      </c>
      <c r="C377" s="41" t="s">
        <v>31</v>
      </c>
      <c r="D377" s="23">
        <v>0</v>
      </c>
      <c r="E377" s="24" t="s">
        <v>32</v>
      </c>
      <c r="F377" s="57"/>
      <c r="G377" s="57"/>
      <c r="H377" s="57"/>
      <c r="I377" s="57"/>
      <c r="J377" s="57"/>
      <c r="K377" s="58">
        <v>581</v>
      </c>
      <c r="L377" s="58"/>
      <c r="M377" s="58"/>
      <c r="N377" s="58"/>
      <c r="O377" s="25">
        <f t="shared" si="80"/>
        <v>581</v>
      </c>
      <c r="P377" s="92"/>
    </row>
    <row r="378" spans="1:16" s="59" customFormat="1" ht="19.5">
      <c r="A378" s="53"/>
      <c r="B378" s="47"/>
      <c r="C378" s="55" t="s">
        <v>281</v>
      </c>
      <c r="D378" s="60">
        <v>0</v>
      </c>
      <c r="E378" s="24" t="s">
        <v>282</v>
      </c>
      <c r="F378" s="58">
        <v>10300</v>
      </c>
      <c r="G378" s="58"/>
      <c r="H378" s="58"/>
      <c r="I378" s="58"/>
      <c r="J378" s="58">
        <f>SUM(F378:I378)</f>
        <v>10300</v>
      </c>
      <c r="K378" s="58">
        <v>11350</v>
      </c>
      <c r="L378" s="58"/>
      <c r="M378" s="58"/>
      <c r="N378" s="58"/>
      <c r="O378" s="25">
        <f t="shared" si="80"/>
        <v>11350</v>
      </c>
      <c r="P378" s="26">
        <f aca="true" t="shared" si="82" ref="P378:P383">O378/J378</f>
        <v>1.1019417475728155</v>
      </c>
    </row>
    <row r="379" spans="1:16" ht="12.75">
      <c r="A379" s="27"/>
      <c r="B379" s="90"/>
      <c r="C379" s="23" t="s">
        <v>35</v>
      </c>
      <c r="D379" s="23" t="s">
        <v>15</v>
      </c>
      <c r="E379" s="24" t="s">
        <v>36</v>
      </c>
      <c r="F379" s="25">
        <v>51338</v>
      </c>
      <c r="G379" s="25"/>
      <c r="H379" s="25"/>
      <c r="I379" s="25"/>
      <c r="J379" s="25">
        <f>SUM(F379:I379)</f>
        <v>51338</v>
      </c>
      <c r="K379" s="58">
        <v>98063.35</v>
      </c>
      <c r="L379" s="83"/>
      <c r="M379" s="83"/>
      <c r="N379" s="83"/>
      <c r="O379" s="25">
        <f t="shared" si="80"/>
        <v>98063.35</v>
      </c>
      <c r="P379" s="26">
        <f t="shared" si="82"/>
        <v>1.910151349877284</v>
      </c>
    </row>
    <row r="380" spans="1:16" ht="48.75">
      <c r="A380" s="27"/>
      <c r="B380" s="93"/>
      <c r="C380" s="23" t="s">
        <v>14</v>
      </c>
      <c r="D380" s="23" t="s">
        <v>15</v>
      </c>
      <c r="E380" s="24" t="s">
        <v>16</v>
      </c>
      <c r="F380" s="25"/>
      <c r="G380" s="25"/>
      <c r="H380" s="25">
        <v>230017</v>
      </c>
      <c r="I380" s="25"/>
      <c r="J380" s="25">
        <f>SUM(F380:I380)</f>
        <v>230017</v>
      </c>
      <c r="K380" s="45"/>
      <c r="L380" s="25"/>
      <c r="M380" s="25">
        <v>202146.95</v>
      </c>
      <c r="N380" s="25"/>
      <c r="O380" s="25">
        <f t="shared" si="80"/>
        <v>202146.95</v>
      </c>
      <c r="P380" s="26">
        <f t="shared" si="82"/>
        <v>0.8788348252520466</v>
      </c>
    </row>
    <row r="381" spans="1:16" ht="39">
      <c r="A381" s="27"/>
      <c r="B381" s="27"/>
      <c r="C381" s="23" t="s">
        <v>223</v>
      </c>
      <c r="D381" s="23" t="s">
        <v>15</v>
      </c>
      <c r="E381" s="24" t="s">
        <v>224</v>
      </c>
      <c r="F381" s="25">
        <v>1758600</v>
      </c>
      <c r="G381" s="25"/>
      <c r="H381" s="25"/>
      <c r="I381" s="25"/>
      <c r="J381" s="25">
        <f>SUM(F381:I381)</f>
        <v>1758600</v>
      </c>
      <c r="K381" s="25">
        <v>1684358.02</v>
      </c>
      <c r="L381" s="25"/>
      <c r="M381" s="25"/>
      <c r="N381" s="25"/>
      <c r="O381" s="25">
        <f t="shared" si="80"/>
        <v>1684358.02</v>
      </c>
      <c r="P381" s="26">
        <f t="shared" si="82"/>
        <v>0.9577834754918686</v>
      </c>
    </row>
    <row r="382" spans="1:16" ht="12.75">
      <c r="A382" s="27"/>
      <c r="B382" s="40" t="s">
        <v>308</v>
      </c>
      <c r="C382" s="29"/>
      <c r="D382" s="29"/>
      <c r="E382" s="30"/>
      <c r="F382" s="31">
        <f>SUM(F378:F381)</f>
        <v>1820238</v>
      </c>
      <c r="G382" s="31">
        <f>SUM(G378:G381)</f>
        <v>0</v>
      </c>
      <c r="H382" s="31">
        <f>SUM(H378:H381)</f>
        <v>230017</v>
      </c>
      <c r="I382" s="31">
        <f>SUM(I378:I381)</f>
        <v>0</v>
      </c>
      <c r="J382" s="31">
        <f>SUM(J378:J381)</f>
        <v>2050255</v>
      </c>
      <c r="K382" s="31">
        <f>SUM(K377:K381)</f>
        <v>1794352.37</v>
      </c>
      <c r="L382" s="31">
        <f>SUM(L377:L381)</f>
        <v>0</v>
      </c>
      <c r="M382" s="31">
        <f>SUM(M377:M381)</f>
        <v>202146.95</v>
      </c>
      <c r="N382" s="31">
        <f>SUM(N377:N381)</f>
        <v>0</v>
      </c>
      <c r="O382" s="31">
        <f t="shared" si="80"/>
        <v>1996499.32</v>
      </c>
      <c r="P382" s="32">
        <f t="shared" si="82"/>
        <v>0.9737809784636545</v>
      </c>
    </row>
    <row r="383" spans="1:16" ht="12.75">
      <c r="A383" s="27"/>
      <c r="B383" s="87" t="s">
        <v>309</v>
      </c>
      <c r="C383" s="23" t="s">
        <v>29</v>
      </c>
      <c r="D383" s="23" t="s">
        <v>15</v>
      </c>
      <c r="E383" s="24" t="s">
        <v>30</v>
      </c>
      <c r="F383" s="25">
        <v>632838</v>
      </c>
      <c r="G383" s="25"/>
      <c r="H383" s="25"/>
      <c r="I383" s="25"/>
      <c r="J383" s="25">
        <f>SUM(F383:I383)</f>
        <v>632838</v>
      </c>
      <c r="K383" s="25">
        <v>897256.24</v>
      </c>
      <c r="L383" s="25"/>
      <c r="M383" s="25"/>
      <c r="N383" s="25"/>
      <c r="O383" s="25">
        <f t="shared" si="80"/>
        <v>897256.24</v>
      </c>
      <c r="P383" s="26">
        <f t="shared" si="82"/>
        <v>1.4178292706822282</v>
      </c>
    </row>
    <row r="384" spans="1:16" ht="12.75">
      <c r="A384" s="27"/>
      <c r="B384" s="88"/>
      <c r="C384" s="55" t="s">
        <v>33</v>
      </c>
      <c r="D384" s="60">
        <v>0</v>
      </c>
      <c r="E384" s="24" t="s">
        <v>34</v>
      </c>
      <c r="F384" s="25"/>
      <c r="G384" s="25"/>
      <c r="H384" s="25"/>
      <c r="I384" s="25"/>
      <c r="J384" s="25"/>
      <c r="K384" s="25">
        <v>1067.94</v>
      </c>
      <c r="L384" s="25"/>
      <c r="M384" s="25"/>
      <c r="N384" s="25"/>
      <c r="O384" s="25">
        <f t="shared" si="80"/>
        <v>1067.94</v>
      </c>
      <c r="P384" s="26"/>
    </row>
    <row r="385" spans="1:16" ht="12.75">
      <c r="A385" s="27"/>
      <c r="B385" s="88"/>
      <c r="C385" s="23" t="s">
        <v>35</v>
      </c>
      <c r="D385" s="23" t="s">
        <v>15</v>
      </c>
      <c r="E385" s="24" t="s">
        <v>36</v>
      </c>
      <c r="F385" s="25"/>
      <c r="G385" s="25"/>
      <c r="H385" s="25"/>
      <c r="I385" s="25"/>
      <c r="J385" s="25">
        <f>SUM(F385:I385)</f>
        <v>0</v>
      </c>
      <c r="K385" s="45">
        <v>7114.5</v>
      </c>
      <c r="L385" s="25"/>
      <c r="M385" s="25"/>
      <c r="N385" s="25"/>
      <c r="O385" s="25">
        <f t="shared" si="80"/>
        <v>7114.5</v>
      </c>
      <c r="P385" s="26"/>
    </row>
    <row r="386" spans="1:16" ht="44.25" customHeight="1">
      <c r="A386" s="27"/>
      <c r="B386" s="107"/>
      <c r="C386" s="23" t="s">
        <v>14</v>
      </c>
      <c r="D386" s="23" t="s">
        <v>15</v>
      </c>
      <c r="E386" s="24" t="s">
        <v>16</v>
      </c>
      <c r="F386" s="25"/>
      <c r="G386" s="25"/>
      <c r="H386" s="25">
        <v>1744830</v>
      </c>
      <c r="I386" s="25"/>
      <c r="J386" s="25">
        <f>SUM(F386:I386)</f>
        <v>1744830</v>
      </c>
      <c r="K386" s="25"/>
      <c r="L386" s="25"/>
      <c r="M386" s="25">
        <v>1663487.38</v>
      </c>
      <c r="N386" s="25"/>
      <c r="O386" s="25">
        <f t="shared" si="80"/>
        <v>1663487.38</v>
      </c>
      <c r="P386" s="26">
        <f>O386/J386</f>
        <v>0.9533807763507046</v>
      </c>
    </row>
    <row r="387" spans="1:16" ht="46.5" customHeight="1">
      <c r="A387" s="27"/>
      <c r="B387" s="27"/>
      <c r="C387" s="23" t="s">
        <v>84</v>
      </c>
      <c r="D387" s="23" t="s">
        <v>15</v>
      </c>
      <c r="E387" s="24" t="s">
        <v>85</v>
      </c>
      <c r="F387" s="25">
        <v>6474</v>
      </c>
      <c r="G387" s="25"/>
      <c r="H387" s="25"/>
      <c r="I387" s="25"/>
      <c r="J387" s="25">
        <f>SUM(F387:I387)</f>
        <v>6474</v>
      </c>
      <c r="K387" s="25">
        <v>10858.9</v>
      </c>
      <c r="L387" s="25"/>
      <c r="M387" s="25"/>
      <c r="N387" s="25"/>
      <c r="O387" s="25">
        <f t="shared" si="80"/>
        <v>10858.9</v>
      </c>
      <c r="P387" s="26">
        <f>O387/J387</f>
        <v>1.677309236947791</v>
      </c>
    </row>
    <row r="388" spans="1:16" ht="12.75">
      <c r="A388" s="27"/>
      <c r="B388" s="40" t="s">
        <v>310</v>
      </c>
      <c r="C388" s="29"/>
      <c r="D388" s="29"/>
      <c r="E388" s="30"/>
      <c r="F388" s="31">
        <f>SUM(F383:F387)</f>
        <v>639312</v>
      </c>
      <c r="G388" s="31">
        <f>SUM(G383:G387)</f>
        <v>0</v>
      </c>
      <c r="H388" s="31">
        <f>SUM(H383:H387)</f>
        <v>1744830</v>
      </c>
      <c r="I388" s="31">
        <f>SUM(I383:I387)</f>
        <v>0</v>
      </c>
      <c r="J388" s="31">
        <f>SUM(F388:I388)</f>
        <v>2384142</v>
      </c>
      <c r="K388" s="31">
        <f>SUM(K383:K387)</f>
        <v>916297.58</v>
      </c>
      <c r="L388" s="31">
        <f>SUM(L383:L387)</f>
        <v>0</v>
      </c>
      <c r="M388" s="31">
        <f>SUM(M383:M387)</f>
        <v>1663487.38</v>
      </c>
      <c r="N388" s="31">
        <f>SUM(N383:N387)</f>
        <v>0</v>
      </c>
      <c r="O388" s="31">
        <f t="shared" si="80"/>
        <v>2579784.96</v>
      </c>
      <c r="P388" s="32">
        <f>O388/J388</f>
        <v>1.082060112191304</v>
      </c>
    </row>
    <row r="389" spans="1:16" s="59" customFormat="1" ht="69" customHeight="1">
      <c r="A389" s="53"/>
      <c r="B389" s="39" t="s">
        <v>311</v>
      </c>
      <c r="C389" s="55" t="s">
        <v>106</v>
      </c>
      <c r="D389" s="60">
        <v>0</v>
      </c>
      <c r="E389" s="24" t="s">
        <v>221</v>
      </c>
      <c r="F389" s="57"/>
      <c r="G389" s="57"/>
      <c r="H389" s="57"/>
      <c r="I389" s="57"/>
      <c r="J389" s="58">
        <f>SUM(F389:I389)</f>
        <v>0</v>
      </c>
      <c r="K389" s="58">
        <v>42.52</v>
      </c>
      <c r="L389" s="58"/>
      <c r="M389" s="58"/>
      <c r="N389" s="58"/>
      <c r="O389" s="25">
        <f t="shared" si="80"/>
        <v>42.52</v>
      </c>
      <c r="P389" s="92"/>
    </row>
    <row r="390" spans="1:16" s="59" customFormat="1" ht="12.75">
      <c r="A390" s="53"/>
      <c r="B390" s="90"/>
      <c r="C390" s="55" t="s">
        <v>33</v>
      </c>
      <c r="D390" s="60">
        <v>0</v>
      </c>
      <c r="E390" s="24" t="s">
        <v>34</v>
      </c>
      <c r="F390" s="57"/>
      <c r="G390" s="57"/>
      <c r="H390" s="57"/>
      <c r="I390" s="57"/>
      <c r="J390" s="58"/>
      <c r="K390" s="58">
        <v>0.5</v>
      </c>
      <c r="L390" s="58"/>
      <c r="M390" s="58"/>
      <c r="N390" s="58"/>
      <c r="O390" s="25">
        <f t="shared" si="80"/>
        <v>0.5</v>
      </c>
      <c r="P390" s="92"/>
    </row>
    <row r="391" spans="1:16" ht="12.75">
      <c r="A391" s="27"/>
      <c r="B391" s="90"/>
      <c r="C391" s="23" t="s">
        <v>35</v>
      </c>
      <c r="D391" s="23" t="s">
        <v>15</v>
      </c>
      <c r="E391" s="24" t="s">
        <v>36</v>
      </c>
      <c r="F391" s="25">
        <v>172192</v>
      </c>
      <c r="G391" s="25"/>
      <c r="H391" s="25"/>
      <c r="I391" s="25"/>
      <c r="J391" s="25">
        <f>SUM(F391:I391)</f>
        <v>172192</v>
      </c>
      <c r="K391" s="83">
        <v>158175.43</v>
      </c>
      <c r="L391" s="83"/>
      <c r="M391" s="83"/>
      <c r="N391" s="83"/>
      <c r="O391" s="25">
        <f t="shared" si="80"/>
        <v>158175.43</v>
      </c>
      <c r="P391" s="26">
        <f>O391/J391</f>
        <v>0.9185991799851329</v>
      </c>
    </row>
    <row r="392" spans="1:16" ht="54.75" customHeight="1">
      <c r="A392" s="27"/>
      <c r="B392" s="27"/>
      <c r="C392" s="23" t="s">
        <v>14</v>
      </c>
      <c r="D392" s="23" t="s">
        <v>15</v>
      </c>
      <c r="E392" s="24" t="s">
        <v>16</v>
      </c>
      <c r="F392" s="25"/>
      <c r="G392" s="25"/>
      <c r="H392" s="25">
        <v>17661</v>
      </c>
      <c r="I392" s="25"/>
      <c r="J392" s="25">
        <f>SUM(F392:I392)</f>
        <v>17661</v>
      </c>
      <c r="K392" s="25"/>
      <c r="L392" s="25"/>
      <c r="M392" s="25">
        <v>16655.9</v>
      </c>
      <c r="N392" s="25"/>
      <c r="O392" s="25">
        <f t="shared" si="80"/>
        <v>16655.9</v>
      </c>
      <c r="P392" s="26">
        <f>O392/J392</f>
        <v>0.9430892927920277</v>
      </c>
    </row>
    <row r="393" spans="1:16" ht="39">
      <c r="A393" s="27"/>
      <c r="B393" s="27"/>
      <c r="C393" s="23" t="s">
        <v>223</v>
      </c>
      <c r="D393" s="23" t="s">
        <v>15</v>
      </c>
      <c r="E393" s="24" t="s">
        <v>224</v>
      </c>
      <c r="F393" s="25">
        <v>1194805</v>
      </c>
      <c r="G393" s="25"/>
      <c r="H393" s="25"/>
      <c r="I393" s="25"/>
      <c r="J393" s="25">
        <f>SUM(F393:I393)</f>
        <v>1194805</v>
      </c>
      <c r="K393" s="25">
        <v>1182760</v>
      </c>
      <c r="L393" s="25"/>
      <c r="M393" s="25"/>
      <c r="N393" s="25"/>
      <c r="O393" s="25">
        <f t="shared" si="80"/>
        <v>1182760</v>
      </c>
      <c r="P393" s="26">
        <f>O393/J393</f>
        <v>0.9899188570519876</v>
      </c>
    </row>
    <row r="394" spans="1:16" ht="48" customHeight="1">
      <c r="A394" s="27"/>
      <c r="B394" s="90"/>
      <c r="C394" s="23" t="s">
        <v>84</v>
      </c>
      <c r="D394" s="23" t="s">
        <v>15</v>
      </c>
      <c r="E394" s="24" t="s">
        <v>85</v>
      </c>
      <c r="F394" s="25"/>
      <c r="G394" s="25"/>
      <c r="H394" s="25"/>
      <c r="I394" s="25"/>
      <c r="J394" s="25"/>
      <c r="K394" s="25">
        <v>5.98</v>
      </c>
      <c r="L394" s="25"/>
      <c r="M394" s="25"/>
      <c r="N394" s="25"/>
      <c r="O394" s="25">
        <f t="shared" si="80"/>
        <v>5.98</v>
      </c>
      <c r="P394" s="26"/>
    </row>
    <row r="395" spans="1:16" s="59" customFormat="1" ht="72" customHeight="1">
      <c r="A395" s="53"/>
      <c r="B395" s="127"/>
      <c r="C395" s="60">
        <v>291</v>
      </c>
      <c r="D395" s="60">
        <v>0</v>
      </c>
      <c r="E395" s="24" t="s">
        <v>67</v>
      </c>
      <c r="F395" s="126"/>
      <c r="G395" s="126"/>
      <c r="H395" s="126"/>
      <c r="I395" s="126"/>
      <c r="J395" s="58">
        <f>SUM(F395:I395)</f>
        <v>0</v>
      </c>
      <c r="K395" s="58">
        <v>1061.31</v>
      </c>
      <c r="L395" s="58"/>
      <c r="M395" s="126"/>
      <c r="N395" s="126"/>
      <c r="O395" s="25">
        <f t="shared" si="80"/>
        <v>1061.31</v>
      </c>
      <c r="P395" s="26"/>
    </row>
    <row r="396" spans="1:16" ht="12.75">
      <c r="A396" s="27"/>
      <c r="B396" s="40" t="s">
        <v>312</v>
      </c>
      <c r="C396" s="29"/>
      <c r="D396" s="29"/>
      <c r="E396" s="30"/>
      <c r="F396" s="31">
        <f>SUM(F391:F393)</f>
        <v>1366997</v>
      </c>
      <c r="G396" s="31">
        <f>SUM(G391:G393)</f>
        <v>0</v>
      </c>
      <c r="H396" s="31">
        <f>SUM(H391:H393)</f>
        <v>17661</v>
      </c>
      <c r="I396" s="31">
        <f>SUM(I391:I393)</f>
        <v>0</v>
      </c>
      <c r="J396" s="31">
        <f>SUM(F396:I396)</f>
        <v>1384658</v>
      </c>
      <c r="K396" s="31">
        <f>SUM(K389:K395)</f>
        <v>1342045.74</v>
      </c>
      <c r="L396" s="31">
        <f>SUM(L389:L395)</f>
        <v>0</v>
      </c>
      <c r="M396" s="31">
        <f>SUM(M389:M395)</f>
        <v>16655.9</v>
      </c>
      <c r="N396" s="31">
        <f>SUM(N389:N395)</f>
        <v>0</v>
      </c>
      <c r="O396" s="31">
        <f t="shared" si="80"/>
        <v>1358701.64</v>
      </c>
      <c r="P396" s="32">
        <f aca="true" t="shared" si="83" ref="P396:P402">O396/J396</f>
        <v>0.9812543169504672</v>
      </c>
    </row>
    <row r="397" spans="1:16" ht="12.75">
      <c r="A397" s="33" t="s">
        <v>313</v>
      </c>
      <c r="B397" s="34"/>
      <c r="C397" s="35"/>
      <c r="D397" s="35"/>
      <c r="E397" s="36"/>
      <c r="F397" s="37">
        <f aca="true" t="shared" si="84" ref="F397:O397">SUM(F396,F388,F382,F376,F373,F369,F364,F361,F358,F356,F353,F345,F338,F333)</f>
        <v>15546346</v>
      </c>
      <c r="G397" s="37">
        <f t="shared" si="84"/>
        <v>632042</v>
      </c>
      <c r="H397" s="37">
        <f t="shared" si="84"/>
        <v>50082780</v>
      </c>
      <c r="I397" s="37">
        <f t="shared" si="84"/>
        <v>475920</v>
      </c>
      <c r="J397" s="37">
        <f t="shared" si="84"/>
        <v>66737088</v>
      </c>
      <c r="K397" s="37">
        <f t="shared" si="84"/>
        <v>15786592.010000002</v>
      </c>
      <c r="L397" s="37">
        <f t="shared" si="84"/>
        <v>557066.8099999999</v>
      </c>
      <c r="M397" s="37">
        <f t="shared" si="84"/>
        <v>49207479.59</v>
      </c>
      <c r="N397" s="37">
        <f t="shared" si="84"/>
        <v>451323.45999999996</v>
      </c>
      <c r="O397" s="37">
        <f t="shared" si="84"/>
        <v>66002461.870000005</v>
      </c>
      <c r="P397" s="38">
        <f t="shared" si="83"/>
        <v>0.98899223577151</v>
      </c>
    </row>
    <row r="398" spans="1:16" ht="12.75">
      <c r="A398" s="100" t="s">
        <v>314</v>
      </c>
      <c r="B398" s="39" t="s">
        <v>315</v>
      </c>
      <c r="C398" s="23" t="s">
        <v>29</v>
      </c>
      <c r="D398" s="23" t="s">
        <v>15</v>
      </c>
      <c r="E398" s="24" t="s">
        <v>30</v>
      </c>
      <c r="F398" s="25">
        <v>918460</v>
      </c>
      <c r="G398" s="25"/>
      <c r="H398" s="25"/>
      <c r="I398" s="25"/>
      <c r="J398" s="25">
        <f>SUM(F398:I398)</f>
        <v>918460</v>
      </c>
      <c r="K398" s="25">
        <v>957224.94</v>
      </c>
      <c r="L398" s="25"/>
      <c r="M398" s="25"/>
      <c r="N398" s="25"/>
      <c r="O398" s="25">
        <f aca="true" t="shared" si="85" ref="O398:O418">SUM(K398:N398)</f>
        <v>957224.94</v>
      </c>
      <c r="P398" s="26">
        <f t="shared" si="83"/>
        <v>1.0422064542821678</v>
      </c>
    </row>
    <row r="399" spans="1:16" ht="12.75">
      <c r="A399" s="101"/>
      <c r="B399" s="27"/>
      <c r="C399" s="23" t="s">
        <v>33</v>
      </c>
      <c r="D399" s="23" t="s">
        <v>15</v>
      </c>
      <c r="E399" s="24" t="s">
        <v>34</v>
      </c>
      <c r="F399" s="25">
        <v>700</v>
      </c>
      <c r="G399" s="25"/>
      <c r="H399" s="25"/>
      <c r="I399" s="25"/>
      <c r="J399" s="25">
        <f>SUM(F399:I399)</f>
        <v>700</v>
      </c>
      <c r="K399" s="25">
        <v>455.6</v>
      </c>
      <c r="L399" s="25"/>
      <c r="M399" s="25"/>
      <c r="N399" s="25"/>
      <c r="O399" s="25">
        <f t="shared" si="85"/>
        <v>455.6</v>
      </c>
      <c r="P399" s="26">
        <f t="shared" si="83"/>
        <v>0.6508571428571429</v>
      </c>
    </row>
    <row r="400" spans="1:16" ht="39">
      <c r="A400" s="102"/>
      <c r="B400" s="27"/>
      <c r="C400" s="23" t="s">
        <v>223</v>
      </c>
      <c r="D400" s="23" t="s">
        <v>15</v>
      </c>
      <c r="E400" s="24" t="s">
        <v>224</v>
      </c>
      <c r="F400" s="25">
        <v>215162</v>
      </c>
      <c r="G400" s="25"/>
      <c r="H400" s="25"/>
      <c r="I400" s="25"/>
      <c r="J400" s="25">
        <f>SUM(F400:I400)</f>
        <v>215162</v>
      </c>
      <c r="K400" s="25">
        <v>215162</v>
      </c>
      <c r="L400" s="25"/>
      <c r="M400" s="25"/>
      <c r="N400" s="25"/>
      <c r="O400" s="25">
        <f t="shared" si="85"/>
        <v>215162</v>
      </c>
      <c r="P400" s="26">
        <f t="shared" si="83"/>
        <v>1</v>
      </c>
    </row>
    <row r="401" spans="1:16" ht="48.75">
      <c r="A401" s="27"/>
      <c r="B401" s="27"/>
      <c r="C401" s="23" t="s">
        <v>316</v>
      </c>
      <c r="D401" s="23" t="s">
        <v>15</v>
      </c>
      <c r="E401" s="24" t="s">
        <v>317</v>
      </c>
      <c r="F401" s="25">
        <v>1205783</v>
      </c>
      <c r="G401" s="25"/>
      <c r="H401" s="25"/>
      <c r="I401" s="25"/>
      <c r="J401" s="25">
        <f>SUM(F401:I401)</f>
        <v>1205783</v>
      </c>
      <c r="K401" s="25">
        <v>1203845</v>
      </c>
      <c r="L401" s="25"/>
      <c r="M401" s="25"/>
      <c r="N401" s="25"/>
      <c r="O401" s="25">
        <f t="shared" si="85"/>
        <v>1203845</v>
      </c>
      <c r="P401" s="26">
        <f t="shared" si="83"/>
        <v>0.9983927456267007</v>
      </c>
    </row>
    <row r="402" spans="1:16" ht="12.75">
      <c r="A402" s="27"/>
      <c r="B402" s="40" t="s">
        <v>318</v>
      </c>
      <c r="C402" s="29"/>
      <c r="D402" s="29"/>
      <c r="E402" s="30"/>
      <c r="F402" s="31">
        <f aca="true" t="shared" si="86" ref="F402:N402">SUM(F398:F401)</f>
        <v>2340105</v>
      </c>
      <c r="G402" s="31">
        <f t="shared" si="86"/>
        <v>0</v>
      </c>
      <c r="H402" s="31">
        <f t="shared" si="86"/>
        <v>0</v>
      </c>
      <c r="I402" s="31">
        <f t="shared" si="86"/>
        <v>0</v>
      </c>
      <c r="J402" s="31">
        <f t="shared" si="86"/>
        <v>2340105</v>
      </c>
      <c r="K402" s="31">
        <f t="shared" si="86"/>
        <v>2376687.54</v>
      </c>
      <c r="L402" s="31">
        <f t="shared" si="86"/>
        <v>0</v>
      </c>
      <c r="M402" s="31">
        <f t="shared" si="86"/>
        <v>0</v>
      </c>
      <c r="N402" s="31">
        <f t="shared" si="86"/>
        <v>0</v>
      </c>
      <c r="O402" s="31">
        <f t="shared" si="85"/>
        <v>2376687.54</v>
      </c>
      <c r="P402" s="32">
        <f t="shared" si="83"/>
        <v>1.015632862627959</v>
      </c>
    </row>
    <row r="403" spans="1:16" s="64" customFormat="1" ht="12.75">
      <c r="A403" s="53"/>
      <c r="B403" s="87" t="s">
        <v>319</v>
      </c>
      <c r="C403" s="23" t="s">
        <v>49</v>
      </c>
      <c r="D403" s="23" t="s">
        <v>15</v>
      </c>
      <c r="E403" s="24" t="s">
        <v>50</v>
      </c>
      <c r="F403" s="45"/>
      <c r="G403" s="45"/>
      <c r="H403" s="45"/>
      <c r="I403" s="45"/>
      <c r="J403" s="45">
        <f>SUM(F403:I403)</f>
        <v>0</v>
      </c>
      <c r="K403" s="45">
        <v>0.26</v>
      </c>
      <c r="L403" s="45"/>
      <c r="M403" s="45"/>
      <c r="N403" s="45"/>
      <c r="O403" s="25">
        <f t="shared" si="85"/>
        <v>0.26</v>
      </c>
      <c r="P403" s="128"/>
    </row>
    <row r="404" spans="1:16" s="64" customFormat="1" ht="12.75">
      <c r="A404" s="53"/>
      <c r="B404" s="88"/>
      <c r="C404" s="23" t="s">
        <v>33</v>
      </c>
      <c r="D404" s="23" t="s">
        <v>15</v>
      </c>
      <c r="E404" s="24" t="s">
        <v>34</v>
      </c>
      <c r="F404" s="45"/>
      <c r="G404" s="45"/>
      <c r="H404" s="45"/>
      <c r="I404" s="45"/>
      <c r="J404" s="45">
        <f>SUM(F404:I404)</f>
        <v>0</v>
      </c>
      <c r="K404" s="45">
        <v>0.62</v>
      </c>
      <c r="L404" s="45"/>
      <c r="M404" s="45"/>
      <c r="N404" s="45"/>
      <c r="O404" s="25">
        <f t="shared" si="85"/>
        <v>0.62</v>
      </c>
      <c r="P404" s="128"/>
    </row>
    <row r="405" spans="1:16" ht="58.5">
      <c r="A405" s="27"/>
      <c r="B405" s="88"/>
      <c r="C405" s="23" t="s">
        <v>320</v>
      </c>
      <c r="D405" s="23" t="s">
        <v>15</v>
      </c>
      <c r="E405" s="24" t="s">
        <v>251</v>
      </c>
      <c r="F405" s="25"/>
      <c r="G405" s="25">
        <v>4932</v>
      </c>
      <c r="H405" s="25"/>
      <c r="I405" s="25"/>
      <c r="J405" s="25">
        <f>SUM(F405:I405)</f>
        <v>4932</v>
      </c>
      <c r="K405" s="25"/>
      <c r="L405" s="25"/>
      <c r="M405" s="25"/>
      <c r="N405" s="25"/>
      <c r="O405" s="25">
        <f t="shared" si="85"/>
        <v>0</v>
      </c>
      <c r="P405" s="26">
        <f>O405/J405</f>
        <v>0</v>
      </c>
    </row>
    <row r="406" spans="1:16" ht="48" customHeight="1">
      <c r="A406" s="27"/>
      <c r="B406" s="90"/>
      <c r="C406" s="23">
        <v>290</v>
      </c>
      <c r="D406" s="23">
        <v>0</v>
      </c>
      <c r="E406" s="24" t="s">
        <v>232</v>
      </c>
      <c r="F406" s="25"/>
      <c r="G406" s="25"/>
      <c r="H406" s="25"/>
      <c r="I406" s="25"/>
      <c r="J406" s="25"/>
      <c r="K406" s="25"/>
      <c r="L406" s="25">
        <v>5130</v>
      </c>
      <c r="M406" s="25"/>
      <c r="N406" s="25"/>
      <c r="O406" s="25">
        <f t="shared" si="85"/>
        <v>5130</v>
      </c>
      <c r="P406" s="26"/>
    </row>
    <row r="407" spans="1:16" s="64" customFormat="1" ht="69" customHeight="1">
      <c r="A407" s="53"/>
      <c r="B407" s="129"/>
      <c r="C407" s="60">
        <v>291</v>
      </c>
      <c r="D407" s="60">
        <v>0</v>
      </c>
      <c r="E407" s="24" t="s">
        <v>67</v>
      </c>
      <c r="F407" s="45"/>
      <c r="G407" s="45"/>
      <c r="H407" s="45"/>
      <c r="I407" s="45"/>
      <c r="J407" s="45">
        <f>SUM(F407:I407)</f>
        <v>0</v>
      </c>
      <c r="K407" s="45">
        <v>1247.06</v>
      </c>
      <c r="L407" s="45"/>
      <c r="M407" s="45"/>
      <c r="N407" s="45"/>
      <c r="O407" s="25">
        <f t="shared" si="85"/>
        <v>1247.06</v>
      </c>
      <c r="P407" s="128"/>
    </row>
    <row r="408" spans="1:16" ht="12.75">
      <c r="A408" s="27"/>
      <c r="B408" s="40" t="s">
        <v>321</v>
      </c>
      <c r="C408" s="29"/>
      <c r="D408" s="29"/>
      <c r="E408" s="30"/>
      <c r="F408" s="31">
        <f>SUM(F405)</f>
        <v>0</v>
      </c>
      <c r="G408" s="31">
        <f>SUM(G405)</f>
        <v>4932</v>
      </c>
      <c r="H408" s="31">
        <f>SUM(H405)</f>
        <v>0</v>
      </c>
      <c r="I408" s="31">
        <f>SUM(I405)</f>
        <v>0</v>
      </c>
      <c r="J408" s="31">
        <f>SUM(F408:I408)</f>
        <v>4932</v>
      </c>
      <c r="K408" s="31">
        <f>SUM(K403:K407)</f>
        <v>1247.94</v>
      </c>
      <c r="L408" s="31">
        <f>SUM(L403:L407)</f>
        <v>5130</v>
      </c>
      <c r="M408" s="31">
        <f>SUM(M403:M407)</f>
        <v>0</v>
      </c>
      <c r="N408" s="31">
        <f>SUM(N403:N407)</f>
        <v>0</v>
      </c>
      <c r="O408" s="31">
        <f t="shared" si="85"/>
        <v>6377.9400000000005</v>
      </c>
      <c r="P408" s="32">
        <f>O408/J408</f>
        <v>1.293175182481752</v>
      </c>
    </row>
    <row r="409" spans="1:16" s="59" customFormat="1" ht="12.75">
      <c r="A409" s="53"/>
      <c r="B409" s="46" t="s">
        <v>322</v>
      </c>
      <c r="C409" s="23" t="s">
        <v>35</v>
      </c>
      <c r="D409" s="23" t="s">
        <v>15</v>
      </c>
      <c r="E409" s="24" t="s">
        <v>36</v>
      </c>
      <c r="F409" s="57"/>
      <c r="G409" s="57"/>
      <c r="H409" s="57"/>
      <c r="I409" s="57"/>
      <c r="J409" s="57"/>
      <c r="K409" s="58">
        <v>3.6</v>
      </c>
      <c r="L409" s="58"/>
      <c r="M409" s="58"/>
      <c r="N409" s="58"/>
      <c r="O409" s="83">
        <f t="shared" si="85"/>
        <v>3.6</v>
      </c>
      <c r="P409" s="84"/>
    </row>
    <row r="410" spans="1:16" ht="48.75">
      <c r="A410" s="27"/>
      <c r="B410" s="49"/>
      <c r="C410" s="23" t="s">
        <v>82</v>
      </c>
      <c r="D410" s="23" t="s">
        <v>15</v>
      </c>
      <c r="E410" s="24" t="s">
        <v>83</v>
      </c>
      <c r="F410" s="25"/>
      <c r="G410" s="25"/>
      <c r="H410" s="25"/>
      <c r="I410" s="25">
        <v>480000</v>
      </c>
      <c r="J410" s="25">
        <f>SUM(F410:I410)</f>
        <v>480000</v>
      </c>
      <c r="K410" s="25"/>
      <c r="L410" s="25"/>
      <c r="M410" s="25"/>
      <c r="N410" s="25">
        <v>479353.02</v>
      </c>
      <c r="O410" s="25">
        <f t="shared" si="85"/>
        <v>479353.02</v>
      </c>
      <c r="P410" s="26">
        <f>O410/J410</f>
        <v>0.998652125</v>
      </c>
    </row>
    <row r="411" spans="1:16" ht="58.5">
      <c r="A411" s="27"/>
      <c r="B411" s="27"/>
      <c r="C411" s="23" t="s">
        <v>320</v>
      </c>
      <c r="D411" s="23" t="s">
        <v>15</v>
      </c>
      <c r="E411" s="24" t="s">
        <v>251</v>
      </c>
      <c r="F411" s="25"/>
      <c r="G411" s="25">
        <v>32000</v>
      </c>
      <c r="H411" s="25"/>
      <c r="I411" s="25"/>
      <c r="J411" s="25">
        <f>SUM(F411:I411)</f>
        <v>32000</v>
      </c>
      <c r="K411" s="25"/>
      <c r="L411" s="25">
        <v>57597.43</v>
      </c>
      <c r="M411" s="25"/>
      <c r="N411" s="25"/>
      <c r="O411" s="25">
        <f t="shared" si="85"/>
        <v>57597.43</v>
      </c>
      <c r="P411" s="26">
        <f>O411/J411</f>
        <v>1.7999196875</v>
      </c>
    </row>
    <row r="412" spans="1:16" ht="42" customHeight="1">
      <c r="A412" s="27"/>
      <c r="B412" s="130"/>
      <c r="C412" s="23" t="s">
        <v>84</v>
      </c>
      <c r="D412" s="23" t="s">
        <v>15</v>
      </c>
      <c r="E412" s="24" t="s">
        <v>85</v>
      </c>
      <c r="F412" s="25">
        <v>1150</v>
      </c>
      <c r="G412" s="25"/>
      <c r="H412" s="25"/>
      <c r="I412" s="25"/>
      <c r="J412" s="25">
        <f>SUM(F412:I412)</f>
        <v>1150</v>
      </c>
      <c r="K412" s="25">
        <v>2686</v>
      </c>
      <c r="L412" s="25"/>
      <c r="M412" s="25"/>
      <c r="N412" s="25"/>
      <c r="O412" s="25">
        <f t="shared" si="85"/>
        <v>2686</v>
      </c>
      <c r="P412" s="26">
        <f>O412/J412</f>
        <v>2.3356521739130436</v>
      </c>
    </row>
    <row r="413" spans="1:16" ht="12.75">
      <c r="A413" s="27"/>
      <c r="B413" s="40" t="s">
        <v>323</v>
      </c>
      <c r="C413" s="29"/>
      <c r="D413" s="29"/>
      <c r="E413" s="30"/>
      <c r="F413" s="31">
        <f>SUM(F410:F412)</f>
        <v>1150</v>
      </c>
      <c r="G413" s="31">
        <f>SUM(G410:G412)</f>
        <v>32000</v>
      </c>
      <c r="H413" s="31">
        <f>SUM(H410:H412)</f>
        <v>0</v>
      </c>
      <c r="I413" s="31">
        <f>SUM(I410:I412)</f>
        <v>480000</v>
      </c>
      <c r="J413" s="31">
        <f>SUM(J410:J412)</f>
        <v>513150</v>
      </c>
      <c r="K413" s="31">
        <f>SUM(K409:K412)</f>
        <v>2689.6</v>
      </c>
      <c r="L413" s="31">
        <f>SUM(L409:L412)</f>
        <v>57597.43</v>
      </c>
      <c r="M413" s="31">
        <f>SUM(M409:M412)</f>
        <v>0</v>
      </c>
      <c r="N413" s="31">
        <f>SUM(N409:N412)</f>
        <v>479353.02</v>
      </c>
      <c r="O413" s="31">
        <f t="shared" si="85"/>
        <v>539640.05</v>
      </c>
      <c r="P413" s="32">
        <f>O413/J413</f>
        <v>1.051622430088668</v>
      </c>
    </row>
    <row r="414" spans="1:16" ht="12.75">
      <c r="A414" s="27"/>
      <c r="B414" s="46" t="s">
        <v>324</v>
      </c>
      <c r="C414" s="23" t="s">
        <v>35</v>
      </c>
      <c r="D414" s="23" t="s">
        <v>15</v>
      </c>
      <c r="E414" s="24" t="s">
        <v>36</v>
      </c>
      <c r="F414" s="25">
        <v>300</v>
      </c>
      <c r="G414" s="25"/>
      <c r="H414" s="25"/>
      <c r="I414" s="25"/>
      <c r="J414" s="25">
        <f>SUM(F414:I414)</f>
        <v>300</v>
      </c>
      <c r="K414" s="25">
        <v>1279.5</v>
      </c>
      <c r="L414" s="25"/>
      <c r="M414" s="25"/>
      <c r="N414" s="25"/>
      <c r="O414" s="25">
        <f t="shared" si="85"/>
        <v>1279.5</v>
      </c>
      <c r="P414" s="26"/>
    </row>
    <row r="415" spans="1:16" ht="42.75" customHeight="1">
      <c r="A415" s="27"/>
      <c r="B415" s="49"/>
      <c r="C415" s="23" t="s">
        <v>37</v>
      </c>
      <c r="D415" s="23" t="s">
        <v>38</v>
      </c>
      <c r="E415" s="43" t="s">
        <v>39</v>
      </c>
      <c r="F415" s="25">
        <v>359943</v>
      </c>
      <c r="G415" s="25"/>
      <c r="H415" s="25"/>
      <c r="I415" s="25"/>
      <c r="J415" s="25">
        <f>SUM(F415:I415)</f>
        <v>359943</v>
      </c>
      <c r="K415" s="25">
        <v>222209.58</v>
      </c>
      <c r="L415" s="25"/>
      <c r="M415" s="25"/>
      <c r="N415" s="25"/>
      <c r="O415" s="25">
        <f t="shared" si="85"/>
        <v>222209.58</v>
      </c>
      <c r="P415" s="26">
        <f aca="true" t="shared" si="87" ref="P415:P420">O415/J415</f>
        <v>0.6173465798751469</v>
      </c>
    </row>
    <row r="416" spans="1:16" ht="23.25" customHeight="1">
      <c r="A416" s="27"/>
      <c r="B416" s="27"/>
      <c r="C416" s="23"/>
      <c r="D416" s="23" t="s">
        <v>109</v>
      </c>
      <c r="E416" s="43"/>
      <c r="F416" s="25">
        <v>63519</v>
      </c>
      <c r="G416" s="25"/>
      <c r="H416" s="25"/>
      <c r="I416" s="25"/>
      <c r="J416" s="25">
        <f>SUM(F416:I416)</f>
        <v>63519</v>
      </c>
      <c r="K416" s="25">
        <v>56590.2</v>
      </c>
      <c r="L416" s="25"/>
      <c r="M416" s="25"/>
      <c r="N416" s="25"/>
      <c r="O416" s="25">
        <f t="shared" si="85"/>
        <v>56590.2</v>
      </c>
      <c r="P416" s="26">
        <f t="shared" si="87"/>
        <v>0.8909176781750342</v>
      </c>
    </row>
    <row r="417" spans="1:16" ht="58.5">
      <c r="A417" s="27"/>
      <c r="B417" s="27"/>
      <c r="C417" s="23" t="s">
        <v>320</v>
      </c>
      <c r="D417" s="23" t="s">
        <v>15</v>
      </c>
      <c r="E417" s="24" t="s">
        <v>251</v>
      </c>
      <c r="F417" s="25"/>
      <c r="G417" s="25">
        <v>500000</v>
      </c>
      <c r="H417" s="25"/>
      <c r="I417" s="25"/>
      <c r="J417" s="25">
        <f>SUM(F417:I417)</f>
        <v>500000</v>
      </c>
      <c r="K417" s="25"/>
      <c r="L417" s="25">
        <v>511487.62</v>
      </c>
      <c r="M417" s="25"/>
      <c r="N417" s="25"/>
      <c r="O417" s="25">
        <f t="shared" si="85"/>
        <v>511487.62</v>
      </c>
      <c r="P417" s="26">
        <f t="shared" si="87"/>
        <v>1.02297524</v>
      </c>
    </row>
    <row r="418" spans="1:16" ht="58.5">
      <c r="A418" s="27"/>
      <c r="B418" s="27"/>
      <c r="C418" s="23" t="s">
        <v>325</v>
      </c>
      <c r="D418" s="23" t="s">
        <v>15</v>
      </c>
      <c r="E418" s="24" t="s">
        <v>326</v>
      </c>
      <c r="F418" s="25">
        <v>597100</v>
      </c>
      <c r="G418" s="25"/>
      <c r="H418" s="25"/>
      <c r="I418" s="25"/>
      <c r="J418" s="25">
        <f>SUM(F418:I418)</f>
        <v>597100</v>
      </c>
      <c r="K418" s="25">
        <v>597100</v>
      </c>
      <c r="L418" s="25"/>
      <c r="M418" s="25"/>
      <c r="N418" s="25"/>
      <c r="O418" s="25">
        <f t="shared" si="85"/>
        <v>597100</v>
      </c>
      <c r="P418" s="26">
        <f t="shared" si="87"/>
        <v>1</v>
      </c>
    </row>
    <row r="419" spans="1:16" ht="12.75">
      <c r="A419" s="27"/>
      <c r="B419" s="40" t="s">
        <v>327</v>
      </c>
      <c r="C419" s="29"/>
      <c r="D419" s="29"/>
      <c r="E419" s="30"/>
      <c r="F419" s="31">
        <f aca="true" t="shared" si="88" ref="F419:O419">SUM(F414:F418)</f>
        <v>1020862</v>
      </c>
      <c r="G419" s="31">
        <f t="shared" si="88"/>
        <v>500000</v>
      </c>
      <c r="H419" s="31">
        <f t="shared" si="88"/>
        <v>0</v>
      </c>
      <c r="I419" s="31">
        <f t="shared" si="88"/>
        <v>0</v>
      </c>
      <c r="J419" s="31">
        <f t="shared" si="88"/>
        <v>1520862</v>
      </c>
      <c r="K419" s="31">
        <f t="shared" si="88"/>
        <v>877179.28</v>
      </c>
      <c r="L419" s="31">
        <f t="shared" si="88"/>
        <v>511487.62</v>
      </c>
      <c r="M419" s="31">
        <f t="shared" si="88"/>
        <v>0</v>
      </c>
      <c r="N419" s="31">
        <f t="shared" si="88"/>
        <v>0</v>
      </c>
      <c r="O419" s="31">
        <f t="shared" si="88"/>
        <v>1388666.9</v>
      </c>
      <c r="P419" s="32">
        <f t="shared" si="87"/>
        <v>0.9130788329250122</v>
      </c>
    </row>
    <row r="420" spans="1:16" ht="42.75" customHeight="1">
      <c r="A420" s="27"/>
      <c r="B420" s="39" t="s">
        <v>328</v>
      </c>
      <c r="C420" s="23">
        <v>211</v>
      </c>
      <c r="D420" s="23" t="s">
        <v>15</v>
      </c>
      <c r="E420" s="24" t="s">
        <v>83</v>
      </c>
      <c r="F420" s="25"/>
      <c r="G420" s="25"/>
      <c r="H420" s="25"/>
      <c r="I420" s="25">
        <v>19424</v>
      </c>
      <c r="J420" s="25">
        <f>SUM(F420:I420)</f>
        <v>19424</v>
      </c>
      <c r="K420" s="25"/>
      <c r="L420" s="25"/>
      <c r="M420" s="25"/>
      <c r="N420" s="25">
        <v>19423.56</v>
      </c>
      <c r="O420" s="25">
        <f>SUM(K420:N420)</f>
        <v>19423.56</v>
      </c>
      <c r="P420" s="26">
        <f t="shared" si="87"/>
        <v>0.9999773476112027</v>
      </c>
    </row>
    <row r="421" spans="1:16" ht="12.75">
      <c r="A421" s="27"/>
      <c r="B421" s="40" t="s">
        <v>329</v>
      </c>
      <c r="C421" s="29"/>
      <c r="D421" s="29"/>
      <c r="E421" s="30"/>
      <c r="F421" s="31">
        <f aca="true" t="shared" si="89" ref="F421:P421">SUM(F420)</f>
        <v>0</v>
      </c>
      <c r="G421" s="31">
        <f t="shared" si="89"/>
        <v>0</v>
      </c>
      <c r="H421" s="31">
        <f t="shared" si="89"/>
        <v>0</v>
      </c>
      <c r="I421" s="31">
        <f t="shared" si="89"/>
        <v>19424</v>
      </c>
      <c r="J421" s="31">
        <f t="shared" si="89"/>
        <v>19424</v>
      </c>
      <c r="K421" s="31">
        <f t="shared" si="89"/>
        <v>0</v>
      </c>
      <c r="L421" s="31">
        <f t="shared" si="89"/>
        <v>0</v>
      </c>
      <c r="M421" s="31">
        <f t="shared" si="89"/>
        <v>0</v>
      </c>
      <c r="N421" s="31">
        <f t="shared" si="89"/>
        <v>19423.56</v>
      </c>
      <c r="O421" s="31">
        <f t="shared" si="89"/>
        <v>19423.56</v>
      </c>
      <c r="P421" s="32">
        <f t="shared" si="89"/>
        <v>0.9999773476112027</v>
      </c>
    </row>
    <row r="422" spans="1:16" ht="12.75" customHeight="1">
      <c r="A422" s="27"/>
      <c r="B422" s="46" t="s">
        <v>330</v>
      </c>
      <c r="C422" s="23" t="s">
        <v>29</v>
      </c>
      <c r="D422" s="23" t="s">
        <v>15</v>
      </c>
      <c r="E422" s="24" t="s">
        <v>30</v>
      </c>
      <c r="F422" s="25">
        <v>260000</v>
      </c>
      <c r="G422" s="25"/>
      <c r="H422" s="25"/>
      <c r="I422" s="25"/>
      <c r="J422" s="25">
        <f aca="true" t="shared" si="90" ref="J422:J429">SUM(F422:I422)</f>
        <v>260000</v>
      </c>
      <c r="K422" s="25">
        <v>207372.73</v>
      </c>
      <c r="L422" s="25"/>
      <c r="M422" s="25"/>
      <c r="N422" s="25"/>
      <c r="O422" s="25">
        <f aca="true" t="shared" si="91" ref="O422:O429">SUM(K422:N422)</f>
        <v>207372.73</v>
      </c>
      <c r="P422" s="26">
        <f>O422/J422</f>
        <v>0.7975874230769231</v>
      </c>
    </row>
    <row r="423" spans="1:16" ht="12.75">
      <c r="A423" s="27"/>
      <c r="B423" s="47"/>
      <c r="C423" s="99" t="s">
        <v>33</v>
      </c>
      <c r="D423" s="23" t="s">
        <v>15</v>
      </c>
      <c r="E423" s="43" t="s">
        <v>34</v>
      </c>
      <c r="F423" s="25"/>
      <c r="G423" s="25"/>
      <c r="H423" s="25"/>
      <c r="I423" s="25"/>
      <c r="J423" s="25">
        <f t="shared" si="90"/>
        <v>0</v>
      </c>
      <c r="K423" s="25">
        <v>93.37</v>
      </c>
      <c r="L423" s="25"/>
      <c r="M423" s="25"/>
      <c r="N423" s="25"/>
      <c r="O423" s="25">
        <f t="shared" si="91"/>
        <v>93.37</v>
      </c>
      <c r="P423" s="26"/>
    </row>
    <row r="424" spans="1:16" ht="12.75">
      <c r="A424" s="27"/>
      <c r="B424" s="47"/>
      <c r="C424" s="99"/>
      <c r="D424" s="23">
        <v>7</v>
      </c>
      <c r="E424" s="43"/>
      <c r="F424" s="25"/>
      <c r="G424" s="25"/>
      <c r="H424" s="25"/>
      <c r="I424" s="25"/>
      <c r="J424" s="25">
        <f t="shared" si="90"/>
        <v>0</v>
      </c>
      <c r="K424" s="25">
        <v>4.85</v>
      </c>
      <c r="L424" s="25"/>
      <c r="M424" s="25"/>
      <c r="N424" s="25"/>
      <c r="O424" s="25">
        <f t="shared" si="91"/>
        <v>4.85</v>
      </c>
      <c r="P424" s="26"/>
    </row>
    <row r="425" spans="1:16" ht="19.5">
      <c r="A425" s="27"/>
      <c r="B425" s="47"/>
      <c r="C425" s="41" t="s">
        <v>281</v>
      </c>
      <c r="D425" s="23">
        <v>0</v>
      </c>
      <c r="E425" s="24" t="s">
        <v>282</v>
      </c>
      <c r="F425" s="25">
        <v>3000</v>
      </c>
      <c r="G425" s="25"/>
      <c r="H425" s="25"/>
      <c r="I425" s="25"/>
      <c r="J425" s="25">
        <f t="shared" si="90"/>
        <v>3000</v>
      </c>
      <c r="K425" s="25">
        <v>4471.54</v>
      </c>
      <c r="L425" s="25"/>
      <c r="M425" s="25"/>
      <c r="N425" s="25"/>
      <c r="O425" s="25">
        <f t="shared" si="91"/>
        <v>4471.54</v>
      </c>
      <c r="P425" s="26"/>
    </row>
    <row r="426" spans="1:16" ht="12.75">
      <c r="A426" s="27"/>
      <c r="B426" s="90"/>
      <c r="C426" s="23" t="s">
        <v>35</v>
      </c>
      <c r="D426" s="23" t="s">
        <v>15</v>
      </c>
      <c r="E426" s="24" t="s">
        <v>36</v>
      </c>
      <c r="F426" s="25">
        <v>4738</v>
      </c>
      <c r="G426" s="25"/>
      <c r="H426" s="25"/>
      <c r="I426" s="25"/>
      <c r="J426" s="25">
        <f t="shared" si="90"/>
        <v>4738</v>
      </c>
      <c r="K426" s="25">
        <f>6518.92-78.76</f>
        <v>6440.16</v>
      </c>
      <c r="L426" s="25"/>
      <c r="M426" s="25"/>
      <c r="N426" s="25"/>
      <c r="O426" s="25">
        <f t="shared" si="91"/>
        <v>6440.16</v>
      </c>
      <c r="P426" s="26"/>
    </row>
    <row r="427" spans="1:16" ht="23.25" customHeight="1">
      <c r="A427" s="27"/>
      <c r="B427" s="93"/>
      <c r="C427" s="99" t="s">
        <v>37</v>
      </c>
      <c r="D427" s="23" t="s">
        <v>38</v>
      </c>
      <c r="E427" s="43" t="s">
        <v>39</v>
      </c>
      <c r="F427" s="25">
        <v>308883</v>
      </c>
      <c r="G427" s="25"/>
      <c r="H427" s="25"/>
      <c r="I427" s="25"/>
      <c r="J427" s="25">
        <f t="shared" si="90"/>
        <v>308883</v>
      </c>
      <c r="K427" s="25">
        <v>201953.59</v>
      </c>
      <c r="L427" s="25"/>
      <c r="M427" s="25"/>
      <c r="N427" s="25"/>
      <c r="O427" s="25">
        <f t="shared" si="91"/>
        <v>201953.59</v>
      </c>
      <c r="P427" s="26">
        <f>O427/J427</f>
        <v>0.6538190512265162</v>
      </c>
    </row>
    <row r="428" spans="1:16" ht="52.5" customHeight="1">
      <c r="A428" s="27"/>
      <c r="B428" s="27"/>
      <c r="C428" s="99"/>
      <c r="D428" s="23" t="s">
        <v>109</v>
      </c>
      <c r="E428" s="43"/>
      <c r="F428" s="25">
        <v>50927</v>
      </c>
      <c r="G428" s="25"/>
      <c r="H428" s="25"/>
      <c r="I428" s="25"/>
      <c r="J428" s="25">
        <f t="shared" si="90"/>
        <v>50927</v>
      </c>
      <c r="K428" s="25">
        <v>39962.75</v>
      </c>
      <c r="L428" s="25"/>
      <c r="M428" s="25"/>
      <c r="N428" s="25"/>
      <c r="O428" s="25">
        <f t="shared" si="91"/>
        <v>39962.75</v>
      </c>
      <c r="P428" s="26">
        <f>O428/J428</f>
        <v>0.7847065407347772</v>
      </c>
    </row>
    <row r="429" spans="1:16" ht="12.75">
      <c r="A429" s="27"/>
      <c r="B429" s="40" t="s">
        <v>331</v>
      </c>
      <c r="C429" s="29"/>
      <c r="D429" s="29"/>
      <c r="E429" s="30"/>
      <c r="F429" s="31">
        <f>SUM(F422:F428)</f>
        <v>627548</v>
      </c>
      <c r="G429" s="31">
        <f>SUM(G422:G428)</f>
        <v>0</v>
      </c>
      <c r="H429" s="31">
        <f>SUM(H422:H428)</f>
        <v>0</v>
      </c>
      <c r="I429" s="31">
        <f>SUM(I422:I428)</f>
        <v>0</v>
      </c>
      <c r="J429" s="31">
        <f t="shared" si="90"/>
        <v>627548</v>
      </c>
      <c r="K429" s="31">
        <f>SUM(K422:K428)</f>
        <v>460298.99</v>
      </c>
      <c r="L429" s="31">
        <f>SUM(L422:L428)</f>
        <v>0</v>
      </c>
      <c r="M429" s="31">
        <f>SUM(M422:M428)</f>
        <v>0</v>
      </c>
      <c r="N429" s="31">
        <f>SUM(N422:N428)</f>
        <v>0</v>
      </c>
      <c r="O429" s="31">
        <f t="shared" si="91"/>
        <v>460298.99</v>
      </c>
      <c r="P429" s="32">
        <f>O429/J429</f>
        <v>0.7334880997150816</v>
      </c>
    </row>
    <row r="430" spans="1:16" ht="12.75">
      <c r="A430" s="33" t="s">
        <v>332</v>
      </c>
      <c r="B430" s="34"/>
      <c r="C430" s="35"/>
      <c r="D430" s="35"/>
      <c r="E430" s="36"/>
      <c r="F430" s="37">
        <f aca="true" t="shared" si="92" ref="F430:O430">SUM(F429,F419,F421,F413,F408,F402)</f>
        <v>3989665</v>
      </c>
      <c r="G430" s="37">
        <f t="shared" si="92"/>
        <v>536932</v>
      </c>
      <c r="H430" s="37">
        <f t="shared" si="92"/>
        <v>0</v>
      </c>
      <c r="I430" s="37">
        <f t="shared" si="92"/>
        <v>499424</v>
      </c>
      <c r="J430" s="37">
        <f t="shared" si="92"/>
        <v>5026021</v>
      </c>
      <c r="K430" s="37">
        <f t="shared" si="92"/>
        <v>3718103.35</v>
      </c>
      <c r="L430" s="37">
        <f t="shared" si="92"/>
        <v>574215.05</v>
      </c>
      <c r="M430" s="37">
        <f t="shared" si="92"/>
        <v>0</v>
      </c>
      <c r="N430" s="37">
        <f t="shared" si="92"/>
        <v>498776.58</v>
      </c>
      <c r="O430" s="37">
        <f t="shared" si="92"/>
        <v>4791094.98</v>
      </c>
      <c r="P430" s="38">
        <f>O430/J430</f>
        <v>0.9532580504538283</v>
      </c>
    </row>
    <row r="431" spans="1:16" ht="29.25">
      <c r="A431" s="100" t="s">
        <v>333</v>
      </c>
      <c r="B431" s="39" t="s">
        <v>334</v>
      </c>
      <c r="C431" s="23" t="s">
        <v>35</v>
      </c>
      <c r="D431" s="23" t="s">
        <v>15</v>
      </c>
      <c r="E431" s="24" t="s">
        <v>36</v>
      </c>
      <c r="F431" s="25"/>
      <c r="G431" s="25"/>
      <c r="H431" s="25"/>
      <c r="I431" s="25"/>
      <c r="J431" s="25">
        <f aca="true" t="shared" si="93" ref="J431:J436">SUM(F431:I431)</f>
        <v>0</v>
      </c>
      <c r="K431" s="25">
        <v>131.68</v>
      </c>
      <c r="L431" s="25"/>
      <c r="M431" s="25"/>
      <c r="N431" s="25"/>
      <c r="O431" s="25">
        <f aca="true" t="shared" si="94" ref="O431:O473">SUM(K431:N431)</f>
        <v>131.68</v>
      </c>
      <c r="P431" s="26"/>
    </row>
    <row r="432" spans="1:16" ht="12.75">
      <c r="A432" s="101"/>
      <c r="B432" s="40" t="s">
        <v>335</v>
      </c>
      <c r="C432" s="29"/>
      <c r="D432" s="29"/>
      <c r="E432" s="30"/>
      <c r="F432" s="31">
        <f>SUM(F431)</f>
        <v>0</v>
      </c>
      <c r="G432" s="31">
        <f>SUM(G431)</f>
        <v>0</v>
      </c>
      <c r="H432" s="31">
        <f>SUM(H431)</f>
        <v>0</v>
      </c>
      <c r="I432" s="31">
        <f>SUM(I431)</f>
        <v>0</v>
      </c>
      <c r="J432" s="31">
        <f t="shared" si="93"/>
        <v>0</v>
      </c>
      <c r="K432" s="31">
        <f>SUM(K431)</f>
        <v>131.68</v>
      </c>
      <c r="L432" s="31">
        <f>SUM(L431)</f>
        <v>0</v>
      </c>
      <c r="M432" s="31">
        <f>SUM(M431)</f>
        <v>0</v>
      </c>
      <c r="N432" s="31">
        <f>SUM(N431)</f>
        <v>0</v>
      </c>
      <c r="O432" s="31">
        <f t="shared" si="94"/>
        <v>131.68</v>
      </c>
      <c r="P432" s="32"/>
    </row>
    <row r="433" spans="1:16" s="59" customFormat="1" ht="12.75">
      <c r="A433" s="101"/>
      <c r="B433" s="87" t="s">
        <v>336</v>
      </c>
      <c r="C433" s="23" t="s">
        <v>49</v>
      </c>
      <c r="D433" s="23" t="s">
        <v>15</v>
      </c>
      <c r="E433" s="24" t="s">
        <v>50</v>
      </c>
      <c r="F433" s="62"/>
      <c r="G433" s="62"/>
      <c r="H433" s="62"/>
      <c r="I433" s="62"/>
      <c r="J433" s="58">
        <f t="shared" si="93"/>
        <v>0</v>
      </c>
      <c r="K433" s="58">
        <v>72</v>
      </c>
      <c r="L433" s="58"/>
      <c r="M433" s="58"/>
      <c r="N433" s="58"/>
      <c r="O433" s="25">
        <f t="shared" si="94"/>
        <v>72</v>
      </c>
      <c r="P433" s="63"/>
    </row>
    <row r="434" spans="1:16" ht="68.25">
      <c r="A434" s="102"/>
      <c r="B434" s="88"/>
      <c r="C434" s="23" t="s">
        <v>27</v>
      </c>
      <c r="D434" s="23" t="s">
        <v>15</v>
      </c>
      <c r="E434" s="24" t="s">
        <v>28</v>
      </c>
      <c r="F434" s="25">
        <v>34000</v>
      </c>
      <c r="G434" s="25"/>
      <c r="H434" s="25"/>
      <c r="I434" s="25"/>
      <c r="J434" s="25">
        <f t="shared" si="93"/>
        <v>34000</v>
      </c>
      <c r="K434" s="25">
        <v>47913.98</v>
      </c>
      <c r="L434" s="25"/>
      <c r="M434" s="25"/>
      <c r="N434" s="25"/>
      <c r="O434" s="25">
        <f t="shared" si="94"/>
        <v>47913.98</v>
      </c>
      <c r="P434" s="26">
        <f>O434/J434</f>
        <v>1.4092347058823531</v>
      </c>
    </row>
    <row r="435" spans="1:16" ht="12.75">
      <c r="A435" s="27"/>
      <c r="B435" s="88"/>
      <c r="C435" s="23" t="s">
        <v>29</v>
      </c>
      <c r="D435" s="23" t="s">
        <v>15</v>
      </c>
      <c r="E435" s="24" t="s">
        <v>30</v>
      </c>
      <c r="F435" s="25">
        <v>70000</v>
      </c>
      <c r="G435" s="25"/>
      <c r="H435" s="25"/>
      <c r="I435" s="25"/>
      <c r="J435" s="25">
        <f t="shared" si="93"/>
        <v>70000</v>
      </c>
      <c r="K435" s="25">
        <v>94717.17</v>
      </c>
      <c r="L435" s="25"/>
      <c r="M435" s="25"/>
      <c r="N435" s="25"/>
      <c r="O435" s="25">
        <f t="shared" si="94"/>
        <v>94717.17</v>
      </c>
      <c r="P435" s="26">
        <f>O435/J435</f>
        <v>1.3531024285714286</v>
      </c>
    </row>
    <row r="436" spans="1:16" ht="12.75">
      <c r="A436" s="27"/>
      <c r="B436" s="90"/>
      <c r="C436" s="41" t="s">
        <v>33</v>
      </c>
      <c r="D436" s="23">
        <v>0</v>
      </c>
      <c r="E436" s="24" t="s">
        <v>34</v>
      </c>
      <c r="F436" s="25">
        <v>10</v>
      </c>
      <c r="G436" s="25"/>
      <c r="H436" s="25"/>
      <c r="I436" s="25"/>
      <c r="J436" s="25">
        <f t="shared" si="93"/>
        <v>10</v>
      </c>
      <c r="K436" s="25">
        <v>12658.93</v>
      </c>
      <c r="L436" s="25"/>
      <c r="M436" s="25"/>
      <c r="N436" s="25"/>
      <c r="O436" s="25">
        <f t="shared" si="94"/>
        <v>12658.93</v>
      </c>
      <c r="P436" s="26">
        <f>O436/J436</f>
        <v>1265.893</v>
      </c>
    </row>
    <row r="437" spans="1:16" ht="19.5">
      <c r="A437" s="27"/>
      <c r="B437" s="90"/>
      <c r="C437" s="41" t="s">
        <v>281</v>
      </c>
      <c r="D437" s="23">
        <v>0</v>
      </c>
      <c r="E437" s="24" t="s">
        <v>282</v>
      </c>
      <c r="F437" s="25"/>
      <c r="G437" s="25"/>
      <c r="H437" s="25"/>
      <c r="I437" s="25"/>
      <c r="J437" s="25"/>
      <c r="K437" s="25">
        <v>9</v>
      </c>
      <c r="L437" s="25"/>
      <c r="M437" s="25"/>
      <c r="N437" s="25"/>
      <c r="O437" s="25">
        <f t="shared" si="94"/>
        <v>9</v>
      </c>
      <c r="P437" s="26"/>
    </row>
    <row r="438" spans="1:16" ht="12.75">
      <c r="A438" s="27"/>
      <c r="B438" s="90"/>
      <c r="C438" s="23" t="s">
        <v>35</v>
      </c>
      <c r="D438" s="23" t="s">
        <v>15</v>
      </c>
      <c r="E438" s="24" t="s">
        <v>36</v>
      </c>
      <c r="F438" s="25">
        <v>1571</v>
      </c>
      <c r="G438" s="25"/>
      <c r="H438" s="25"/>
      <c r="I438" s="25"/>
      <c r="J438" s="25">
        <f>SUM(F438:I438)</f>
        <v>1571</v>
      </c>
      <c r="K438" s="25">
        <v>2106.87</v>
      </c>
      <c r="L438" s="25"/>
      <c r="M438" s="25"/>
      <c r="N438" s="25"/>
      <c r="O438" s="25">
        <f t="shared" si="94"/>
        <v>2106.87</v>
      </c>
      <c r="P438" s="26">
        <f>O438/J438</f>
        <v>1.341101209420751</v>
      </c>
    </row>
    <row r="439" spans="1:16" ht="41.25" customHeight="1">
      <c r="A439" s="27"/>
      <c r="B439" s="113"/>
      <c r="C439" s="23">
        <v>240</v>
      </c>
      <c r="D439" s="23">
        <v>0</v>
      </c>
      <c r="E439" s="24" t="s">
        <v>225</v>
      </c>
      <c r="F439" s="25"/>
      <c r="G439" s="25"/>
      <c r="H439" s="25"/>
      <c r="I439" s="25"/>
      <c r="J439" s="25"/>
      <c r="K439" s="25">
        <v>23.86</v>
      </c>
      <c r="L439" s="25"/>
      <c r="M439" s="25"/>
      <c r="N439" s="25"/>
      <c r="O439" s="25">
        <f t="shared" si="94"/>
        <v>23.86</v>
      </c>
      <c r="P439" s="26"/>
    </row>
    <row r="440" spans="1:16" ht="12.75">
      <c r="A440" s="27"/>
      <c r="B440" s="40" t="s">
        <v>337</v>
      </c>
      <c r="C440" s="29"/>
      <c r="D440" s="29"/>
      <c r="E440" s="30"/>
      <c r="F440" s="31">
        <f aca="true" t="shared" si="95" ref="F440:K440">SUM(F433:F439)</f>
        <v>105581</v>
      </c>
      <c r="G440" s="31">
        <f t="shared" si="95"/>
        <v>0</v>
      </c>
      <c r="H440" s="31">
        <f t="shared" si="95"/>
        <v>0</v>
      </c>
      <c r="I440" s="31">
        <f t="shared" si="95"/>
        <v>0</v>
      </c>
      <c r="J440" s="31">
        <f t="shared" si="95"/>
        <v>105581</v>
      </c>
      <c r="K440" s="31">
        <f t="shared" si="95"/>
        <v>157501.80999999997</v>
      </c>
      <c r="L440" s="31">
        <f>SUM(L433:L438)</f>
        <v>0</v>
      </c>
      <c r="M440" s="31">
        <f>SUM(M433:M438)</f>
        <v>0</v>
      </c>
      <c r="N440" s="31">
        <f>SUM(N433:N438)</f>
        <v>0</v>
      </c>
      <c r="O440" s="31">
        <f t="shared" si="94"/>
        <v>157501.80999999997</v>
      </c>
      <c r="P440" s="32">
        <f aca="true" t="shared" si="96" ref="P440:P445">O440/J440</f>
        <v>1.4917628171735442</v>
      </c>
    </row>
    <row r="441" spans="1:16" ht="104.25" customHeight="1" hidden="1">
      <c r="A441" s="27"/>
      <c r="B441" s="39" t="s">
        <v>338</v>
      </c>
      <c r="C441" s="60">
        <v>291</v>
      </c>
      <c r="D441" s="60">
        <v>0</v>
      </c>
      <c r="E441" s="24" t="s">
        <v>67</v>
      </c>
      <c r="F441" s="25"/>
      <c r="G441" s="25"/>
      <c r="H441" s="25"/>
      <c r="I441" s="25"/>
      <c r="J441" s="25">
        <f aca="true" t="shared" si="97" ref="J441:J446">SUM(F441:I441)</f>
        <v>0</v>
      </c>
      <c r="K441" s="25"/>
      <c r="L441" s="25"/>
      <c r="M441" s="25"/>
      <c r="N441" s="25"/>
      <c r="O441" s="25">
        <f t="shared" si="94"/>
        <v>0</v>
      </c>
      <c r="P441" s="26" t="e">
        <f t="shared" si="96"/>
        <v>#DIV/0!</v>
      </c>
    </row>
    <row r="442" spans="1:16" ht="12.75" hidden="1">
      <c r="A442" s="27"/>
      <c r="B442" s="40" t="s">
        <v>339</v>
      </c>
      <c r="C442" s="29"/>
      <c r="D442" s="29"/>
      <c r="E442" s="30"/>
      <c r="F442" s="31">
        <f>SUM(F441)</f>
        <v>0</v>
      </c>
      <c r="G442" s="31">
        <f>SUM(G441)</f>
        <v>0</v>
      </c>
      <c r="H442" s="31">
        <f>SUM(H441)</f>
        <v>0</v>
      </c>
      <c r="I442" s="31">
        <f>SUM(I441)</f>
        <v>0</v>
      </c>
      <c r="J442" s="31">
        <f t="shared" si="97"/>
        <v>0</v>
      </c>
      <c r="K442" s="31">
        <f>SUM(K441)</f>
        <v>0</v>
      </c>
      <c r="L442" s="31">
        <f>SUM(L441)</f>
        <v>0</v>
      </c>
      <c r="M442" s="31">
        <f>SUM(M441)</f>
        <v>0</v>
      </c>
      <c r="N442" s="31">
        <f>SUM(N441)</f>
        <v>0</v>
      </c>
      <c r="O442" s="31">
        <f t="shared" si="94"/>
        <v>0</v>
      </c>
      <c r="P442" s="32" t="e">
        <f t="shared" si="96"/>
        <v>#DIV/0!</v>
      </c>
    </row>
    <row r="443" spans="1:16" ht="87.75">
      <c r="A443" s="27"/>
      <c r="B443" s="39" t="s">
        <v>340</v>
      </c>
      <c r="C443" s="23" t="s">
        <v>35</v>
      </c>
      <c r="D443" s="23" t="s">
        <v>15</v>
      </c>
      <c r="E443" s="24" t="s">
        <v>36</v>
      </c>
      <c r="F443" s="25">
        <v>2450</v>
      </c>
      <c r="G443" s="25"/>
      <c r="H443" s="25"/>
      <c r="I443" s="25"/>
      <c r="J443" s="25">
        <f t="shared" si="97"/>
        <v>2450</v>
      </c>
      <c r="K443" s="25">
        <v>1337.07</v>
      </c>
      <c r="L443" s="25"/>
      <c r="M443" s="25"/>
      <c r="N443" s="25"/>
      <c r="O443" s="25">
        <f t="shared" si="94"/>
        <v>1337.07</v>
      </c>
      <c r="P443" s="26">
        <f t="shared" si="96"/>
        <v>0.5457428571428571</v>
      </c>
    </row>
    <row r="444" spans="1:16" ht="12.75">
      <c r="A444" s="27"/>
      <c r="B444" s="40" t="s">
        <v>341</v>
      </c>
      <c r="C444" s="29"/>
      <c r="D444" s="29"/>
      <c r="E444" s="30"/>
      <c r="F444" s="31">
        <f>SUM(F443)</f>
        <v>2450</v>
      </c>
      <c r="G444" s="31">
        <f>SUM(G443)</f>
        <v>0</v>
      </c>
      <c r="H444" s="31">
        <f>SUM(H443)</f>
        <v>0</v>
      </c>
      <c r="I444" s="31">
        <f>SUM(I443)</f>
        <v>0</v>
      </c>
      <c r="J444" s="31">
        <f t="shared" si="97"/>
        <v>2450</v>
      </c>
      <c r="K444" s="31">
        <f>SUM(K443)</f>
        <v>1337.07</v>
      </c>
      <c r="L444" s="31">
        <f>SUM(L443)</f>
        <v>0</v>
      </c>
      <c r="M444" s="31">
        <f>SUM(M443)</f>
        <v>0</v>
      </c>
      <c r="N444" s="31">
        <f>SUM(N443)</f>
        <v>0</v>
      </c>
      <c r="O444" s="31">
        <f t="shared" si="94"/>
        <v>1337.07</v>
      </c>
      <c r="P444" s="32">
        <f t="shared" si="96"/>
        <v>0.5457428571428571</v>
      </c>
    </row>
    <row r="445" spans="1:16" ht="59.25" customHeight="1">
      <c r="A445" s="27"/>
      <c r="B445" s="39" t="s">
        <v>342</v>
      </c>
      <c r="C445" s="23" t="s">
        <v>27</v>
      </c>
      <c r="D445" s="23" t="s">
        <v>15</v>
      </c>
      <c r="E445" s="24" t="s">
        <v>28</v>
      </c>
      <c r="F445" s="25">
        <v>4000</v>
      </c>
      <c r="G445" s="25"/>
      <c r="H445" s="25"/>
      <c r="I445" s="25"/>
      <c r="J445" s="25">
        <f t="shared" si="97"/>
        <v>4000</v>
      </c>
      <c r="K445" s="25">
        <v>11619.96</v>
      </c>
      <c r="L445" s="25"/>
      <c r="M445" s="25"/>
      <c r="N445" s="25"/>
      <c r="O445" s="25">
        <f t="shared" si="94"/>
        <v>11619.96</v>
      </c>
      <c r="P445" s="26">
        <f t="shared" si="96"/>
        <v>2.9049899999999997</v>
      </c>
    </row>
    <row r="446" spans="1:16" ht="12.75">
      <c r="A446" s="27"/>
      <c r="B446" s="90"/>
      <c r="C446" s="23" t="s">
        <v>35</v>
      </c>
      <c r="D446" s="23" t="s">
        <v>15</v>
      </c>
      <c r="E446" s="24" t="s">
        <v>36</v>
      </c>
      <c r="F446" s="25"/>
      <c r="G446" s="25"/>
      <c r="H446" s="25"/>
      <c r="I446" s="25"/>
      <c r="J446" s="25">
        <f t="shared" si="97"/>
        <v>0</v>
      </c>
      <c r="K446" s="25">
        <v>6721.2</v>
      </c>
      <c r="L446" s="25"/>
      <c r="M446" s="25"/>
      <c r="N446" s="25"/>
      <c r="O446" s="25">
        <f t="shared" si="94"/>
        <v>6721.2</v>
      </c>
      <c r="P446" s="26"/>
    </row>
    <row r="447" spans="1:16" ht="39">
      <c r="A447" s="27"/>
      <c r="B447" s="113"/>
      <c r="C447" s="23">
        <v>240</v>
      </c>
      <c r="D447" s="23">
        <v>0</v>
      </c>
      <c r="E447" s="24" t="s">
        <v>225</v>
      </c>
      <c r="F447" s="25"/>
      <c r="G447" s="25"/>
      <c r="H447" s="25"/>
      <c r="I447" s="25"/>
      <c r="J447" s="25"/>
      <c r="K447" s="25">
        <v>54562.4</v>
      </c>
      <c r="L447" s="25"/>
      <c r="M447" s="25"/>
      <c r="N447" s="25"/>
      <c r="O447" s="25">
        <f t="shared" si="94"/>
        <v>54562.4</v>
      </c>
      <c r="P447" s="26"/>
    </row>
    <row r="448" spans="1:16" ht="12.75">
      <c r="A448" s="27"/>
      <c r="B448" s="40" t="s">
        <v>343</v>
      </c>
      <c r="C448" s="29"/>
      <c r="D448" s="29"/>
      <c r="E448" s="30"/>
      <c r="F448" s="31">
        <f>SUM(F445:F446)</f>
        <v>4000</v>
      </c>
      <c r="G448" s="31">
        <f>SUM(G445:G446)</f>
        <v>0</v>
      </c>
      <c r="H448" s="31">
        <f>SUM(H445:H446)</f>
        <v>0</v>
      </c>
      <c r="I448" s="31">
        <f>SUM(I445:I446)</f>
        <v>0</v>
      </c>
      <c r="J448" s="31">
        <f>SUM(J445:J446)</f>
        <v>4000</v>
      </c>
      <c r="K448" s="31">
        <f>SUM(K445:K447)</f>
        <v>72903.56</v>
      </c>
      <c r="L448" s="31">
        <f>SUM(L445:L447)</f>
        <v>0</v>
      </c>
      <c r="M448" s="31">
        <f>SUM(M445:M447)</f>
        <v>0</v>
      </c>
      <c r="N448" s="31">
        <f>SUM(N445:N447)</f>
        <v>0</v>
      </c>
      <c r="O448" s="31">
        <f t="shared" si="94"/>
        <v>72903.56</v>
      </c>
      <c r="P448" s="32">
        <f>O448/J448</f>
        <v>18.22589</v>
      </c>
    </row>
    <row r="449" spans="1:16" ht="68.25">
      <c r="A449" s="27"/>
      <c r="B449" s="39" t="s">
        <v>344</v>
      </c>
      <c r="C449" s="23" t="s">
        <v>27</v>
      </c>
      <c r="D449" s="23" t="s">
        <v>15</v>
      </c>
      <c r="E449" s="24" t="s">
        <v>28</v>
      </c>
      <c r="F449" s="25">
        <v>70380</v>
      </c>
      <c r="G449" s="25"/>
      <c r="H449" s="25"/>
      <c r="I449" s="25"/>
      <c r="J449" s="25">
        <f>SUM(F449:I449)</f>
        <v>70380</v>
      </c>
      <c r="K449" s="25">
        <v>47338.41</v>
      </c>
      <c r="L449" s="25"/>
      <c r="M449" s="25"/>
      <c r="N449" s="25"/>
      <c r="O449" s="25">
        <f t="shared" si="94"/>
        <v>47338.41</v>
      </c>
      <c r="P449" s="26">
        <f>O449/J449</f>
        <v>0.6726116794543905</v>
      </c>
    </row>
    <row r="450" spans="1:16" ht="38.25" customHeight="1">
      <c r="A450" s="27"/>
      <c r="B450" s="113"/>
      <c r="C450" s="23">
        <v>240</v>
      </c>
      <c r="D450" s="23">
        <v>0</v>
      </c>
      <c r="E450" s="24" t="s">
        <v>225</v>
      </c>
      <c r="F450" s="25"/>
      <c r="G450" s="25"/>
      <c r="H450" s="25"/>
      <c r="I450" s="25"/>
      <c r="J450" s="25"/>
      <c r="K450" s="25">
        <v>166255.57</v>
      </c>
      <c r="L450" s="25"/>
      <c r="M450" s="25"/>
      <c r="N450" s="25"/>
      <c r="O450" s="25">
        <f t="shared" si="94"/>
        <v>166255.57</v>
      </c>
      <c r="P450" s="26"/>
    </row>
    <row r="451" spans="1:16" ht="12.75">
      <c r="A451" s="27"/>
      <c r="B451" s="40" t="s">
        <v>345</v>
      </c>
      <c r="C451" s="29"/>
      <c r="D451" s="29"/>
      <c r="E451" s="30"/>
      <c r="F451" s="31">
        <f>SUM(F449)</f>
        <v>70380</v>
      </c>
      <c r="G451" s="31">
        <f>SUM(G449)</f>
        <v>0</v>
      </c>
      <c r="H451" s="31">
        <f>SUM(H449)</f>
        <v>0</v>
      </c>
      <c r="I451" s="31">
        <f>SUM(I449)</f>
        <v>0</v>
      </c>
      <c r="J451" s="31">
        <f aca="true" t="shared" si="98" ref="J451:J456">SUM(F451:I451)</f>
        <v>70380</v>
      </c>
      <c r="K451" s="31">
        <f>SUM(K449:K450)</f>
        <v>213593.98</v>
      </c>
      <c r="L451" s="31">
        <f>SUM(L449:L450)</f>
        <v>0</v>
      </c>
      <c r="M451" s="31">
        <f>SUM(M449:M450)</f>
        <v>0</v>
      </c>
      <c r="N451" s="31">
        <f>SUM(N449:N450)</f>
        <v>0</v>
      </c>
      <c r="O451" s="31">
        <f t="shared" si="94"/>
        <v>213593.98</v>
      </c>
      <c r="P451" s="32">
        <f>O451/J451</f>
        <v>3.034867576015914</v>
      </c>
    </row>
    <row r="452" spans="1:16" ht="94.5" customHeight="1">
      <c r="A452" s="27"/>
      <c r="B452" s="39" t="s">
        <v>346</v>
      </c>
      <c r="C452" s="23">
        <v>240</v>
      </c>
      <c r="D452" s="23" t="s">
        <v>15</v>
      </c>
      <c r="E452" s="24" t="s">
        <v>225</v>
      </c>
      <c r="F452" s="25"/>
      <c r="G452" s="25"/>
      <c r="H452" s="25"/>
      <c r="I452" s="25"/>
      <c r="J452" s="25">
        <f t="shared" si="98"/>
        <v>0</v>
      </c>
      <c r="K452" s="25">
        <v>34</v>
      </c>
      <c r="L452" s="25"/>
      <c r="M452" s="25"/>
      <c r="N452" s="25"/>
      <c r="O452" s="25">
        <f t="shared" si="94"/>
        <v>34</v>
      </c>
      <c r="P452" s="26"/>
    </row>
    <row r="453" spans="1:16" ht="12.75">
      <c r="A453" s="27"/>
      <c r="B453" s="40" t="s">
        <v>347</v>
      </c>
      <c r="C453" s="29"/>
      <c r="D453" s="29"/>
      <c r="E453" s="30"/>
      <c r="F453" s="31">
        <f>SUM(F452)</f>
        <v>0</v>
      </c>
      <c r="G453" s="31">
        <f>SUM(G452)</f>
        <v>0</v>
      </c>
      <c r="H453" s="31">
        <f>SUM(H452)</f>
        <v>0</v>
      </c>
      <c r="I453" s="31">
        <f>SUM(I452)</f>
        <v>0</v>
      </c>
      <c r="J453" s="31">
        <f t="shared" si="98"/>
        <v>0</v>
      </c>
      <c r="K453" s="31">
        <f>SUM(K452)</f>
        <v>34</v>
      </c>
      <c r="L453" s="31">
        <f>SUM(L452)</f>
        <v>0</v>
      </c>
      <c r="M453" s="31">
        <f>SUM(M452)</f>
        <v>0</v>
      </c>
      <c r="N453" s="31">
        <f>SUM(N452)</f>
        <v>0</v>
      </c>
      <c r="O453" s="31">
        <f t="shared" si="94"/>
        <v>34</v>
      </c>
      <c r="P453" s="32"/>
    </row>
    <row r="454" spans="1:16" ht="39">
      <c r="A454" s="27"/>
      <c r="B454" s="39" t="s">
        <v>348</v>
      </c>
      <c r="C454" s="23" t="s">
        <v>223</v>
      </c>
      <c r="D454" s="23" t="s">
        <v>15</v>
      </c>
      <c r="E454" s="24" t="s">
        <v>224</v>
      </c>
      <c r="F454" s="25">
        <v>100284</v>
      </c>
      <c r="G454" s="25"/>
      <c r="H454" s="25"/>
      <c r="I454" s="25"/>
      <c r="J454" s="25">
        <f t="shared" si="98"/>
        <v>100284</v>
      </c>
      <c r="K454" s="25">
        <v>100284</v>
      </c>
      <c r="L454" s="25"/>
      <c r="M454" s="25"/>
      <c r="N454" s="25"/>
      <c r="O454" s="25">
        <f t="shared" si="94"/>
        <v>100284</v>
      </c>
      <c r="P454" s="26">
        <f>O454/J454</f>
        <v>1</v>
      </c>
    </row>
    <row r="455" spans="1:16" ht="70.5" customHeight="1">
      <c r="A455" s="27"/>
      <c r="B455" s="110"/>
      <c r="C455" s="60">
        <v>204</v>
      </c>
      <c r="D455" s="60">
        <v>0</v>
      </c>
      <c r="E455" s="24" t="s">
        <v>349</v>
      </c>
      <c r="F455" s="25">
        <v>214028</v>
      </c>
      <c r="G455" s="25"/>
      <c r="H455" s="25"/>
      <c r="I455" s="25"/>
      <c r="J455" s="25">
        <f t="shared" si="98"/>
        <v>214028</v>
      </c>
      <c r="K455" s="25">
        <v>157336.45</v>
      </c>
      <c r="L455" s="25"/>
      <c r="M455" s="25"/>
      <c r="N455" s="25"/>
      <c r="O455" s="25">
        <f t="shared" si="94"/>
        <v>157336.45</v>
      </c>
      <c r="P455" s="26">
        <f>O455/J455</f>
        <v>0.7351208720354346</v>
      </c>
    </row>
    <row r="456" spans="1:16" ht="69.75" customHeight="1">
      <c r="A456" s="27"/>
      <c r="B456" s="95"/>
      <c r="C456" s="60">
        <v>291</v>
      </c>
      <c r="D456" s="60">
        <v>0</v>
      </c>
      <c r="E456" s="24" t="s">
        <v>67</v>
      </c>
      <c r="F456" s="25">
        <v>125</v>
      </c>
      <c r="G456" s="25"/>
      <c r="H456" s="25"/>
      <c r="I456" s="25"/>
      <c r="J456" s="25">
        <f t="shared" si="98"/>
        <v>125</v>
      </c>
      <c r="K456" s="25">
        <v>124.3</v>
      </c>
      <c r="L456" s="25"/>
      <c r="M456" s="25"/>
      <c r="N456" s="25"/>
      <c r="O456" s="25">
        <f t="shared" si="94"/>
        <v>124.3</v>
      </c>
      <c r="P456" s="26">
        <f>O456/J456</f>
        <v>0.9944</v>
      </c>
    </row>
    <row r="457" spans="1:16" ht="12.75">
      <c r="A457" s="27"/>
      <c r="B457" s="40" t="s">
        <v>350</v>
      </c>
      <c r="C457" s="29"/>
      <c r="D457" s="29"/>
      <c r="E457" s="30"/>
      <c r="F457" s="31">
        <f aca="true" t="shared" si="99" ref="F457:N457">SUM(F454:F456)</f>
        <v>314437</v>
      </c>
      <c r="G457" s="31">
        <f t="shared" si="99"/>
        <v>0</v>
      </c>
      <c r="H457" s="31">
        <f t="shared" si="99"/>
        <v>0</v>
      </c>
      <c r="I457" s="31">
        <f t="shared" si="99"/>
        <v>0</v>
      </c>
      <c r="J457" s="31">
        <f t="shared" si="99"/>
        <v>314437</v>
      </c>
      <c r="K457" s="31">
        <f t="shared" si="99"/>
        <v>257744.75</v>
      </c>
      <c r="L457" s="31">
        <f t="shared" si="99"/>
        <v>0</v>
      </c>
      <c r="M457" s="31">
        <f t="shared" si="99"/>
        <v>0</v>
      </c>
      <c r="N457" s="31">
        <f t="shared" si="99"/>
        <v>0</v>
      </c>
      <c r="O457" s="31">
        <f t="shared" si="94"/>
        <v>257744.75</v>
      </c>
      <c r="P457" s="32">
        <f>O457/J457</f>
        <v>0.8197023569109233</v>
      </c>
    </row>
    <row r="458" spans="1:16" ht="12.75">
      <c r="A458" s="27"/>
      <c r="B458" s="87" t="s">
        <v>351</v>
      </c>
      <c r="C458" s="41" t="s">
        <v>33</v>
      </c>
      <c r="D458" s="23">
        <v>0</v>
      </c>
      <c r="E458" s="24" t="s">
        <v>34</v>
      </c>
      <c r="F458" s="25">
        <v>20</v>
      </c>
      <c r="G458" s="25"/>
      <c r="H458" s="25"/>
      <c r="I458" s="25"/>
      <c r="J458" s="25">
        <f>SUM(F458:I458)</f>
        <v>20</v>
      </c>
      <c r="K458" s="25">
        <v>7.51</v>
      </c>
      <c r="L458" s="25"/>
      <c r="M458" s="25"/>
      <c r="N458" s="25"/>
      <c r="O458" s="25">
        <f t="shared" si="94"/>
        <v>7.51</v>
      </c>
      <c r="P458" s="26">
        <f>O458/J458</f>
        <v>0.3755</v>
      </c>
    </row>
    <row r="459" spans="1:16" ht="42" customHeight="1">
      <c r="A459" s="27"/>
      <c r="B459" s="89"/>
      <c r="C459" s="23">
        <v>240</v>
      </c>
      <c r="D459" s="23" t="s">
        <v>15</v>
      </c>
      <c r="E459" s="24" t="s">
        <v>225</v>
      </c>
      <c r="F459" s="25"/>
      <c r="G459" s="25"/>
      <c r="H459" s="25"/>
      <c r="I459" s="25"/>
      <c r="J459" s="25">
        <f>SUM(F459:I459)</f>
        <v>0</v>
      </c>
      <c r="K459" s="25">
        <v>29902.29</v>
      </c>
      <c r="L459" s="25"/>
      <c r="M459" s="25"/>
      <c r="N459" s="25"/>
      <c r="O459" s="25">
        <f t="shared" si="94"/>
        <v>29902.29</v>
      </c>
      <c r="P459" s="26"/>
    </row>
    <row r="460" spans="1:16" ht="12.75">
      <c r="A460" s="27"/>
      <c r="B460" s="40" t="s">
        <v>352</v>
      </c>
      <c r="C460" s="29"/>
      <c r="D460" s="29"/>
      <c r="E460" s="30"/>
      <c r="F460" s="31">
        <f aca="true" t="shared" si="100" ref="F460:N460">SUM(F458:F459)</f>
        <v>20</v>
      </c>
      <c r="G460" s="31">
        <f t="shared" si="100"/>
        <v>0</v>
      </c>
      <c r="H460" s="31">
        <f t="shared" si="100"/>
        <v>0</v>
      </c>
      <c r="I460" s="31">
        <f t="shared" si="100"/>
        <v>0</v>
      </c>
      <c r="J460" s="31">
        <f t="shared" si="100"/>
        <v>20</v>
      </c>
      <c r="K460" s="31">
        <f t="shared" si="100"/>
        <v>29909.8</v>
      </c>
      <c r="L460" s="31">
        <f t="shared" si="100"/>
        <v>0</v>
      </c>
      <c r="M460" s="31">
        <f t="shared" si="100"/>
        <v>0</v>
      </c>
      <c r="N460" s="31">
        <f t="shared" si="100"/>
        <v>0</v>
      </c>
      <c r="O460" s="31">
        <f t="shared" si="94"/>
        <v>29909.8</v>
      </c>
      <c r="P460" s="32">
        <f>O460/J460</f>
        <v>1495.49</v>
      </c>
    </row>
    <row r="461" spans="1:16" ht="78" hidden="1">
      <c r="A461" s="27"/>
      <c r="B461" s="87" t="s">
        <v>353</v>
      </c>
      <c r="C461" s="55" t="s">
        <v>106</v>
      </c>
      <c r="D461" s="60">
        <v>0</v>
      </c>
      <c r="E461" s="24" t="s">
        <v>221</v>
      </c>
      <c r="F461" s="25"/>
      <c r="G461" s="25"/>
      <c r="H461" s="25"/>
      <c r="I461" s="25"/>
      <c r="J461" s="25">
        <f>SUM(F461:I461)</f>
        <v>0</v>
      </c>
      <c r="K461" s="25"/>
      <c r="L461" s="25"/>
      <c r="M461" s="25"/>
      <c r="N461" s="25"/>
      <c r="O461" s="25">
        <f t="shared" si="94"/>
        <v>0</v>
      </c>
      <c r="P461" s="26" t="e">
        <f>O461/J461</f>
        <v>#DIV/0!</v>
      </c>
    </row>
    <row r="462" spans="1:16" ht="97.5" customHeight="1" hidden="1">
      <c r="A462" s="27"/>
      <c r="B462" s="88"/>
      <c r="C462" s="41">
        <v>291</v>
      </c>
      <c r="D462" s="23">
        <v>0</v>
      </c>
      <c r="E462" s="24" t="s">
        <v>67</v>
      </c>
      <c r="F462" s="25"/>
      <c r="G462" s="25"/>
      <c r="H462" s="25"/>
      <c r="I462" s="25"/>
      <c r="J462" s="25">
        <f>SUM(F462:I462)</f>
        <v>0</v>
      </c>
      <c r="K462" s="25"/>
      <c r="L462" s="25"/>
      <c r="M462" s="25"/>
      <c r="N462" s="25"/>
      <c r="O462" s="25">
        <f t="shared" si="94"/>
        <v>0</v>
      </c>
      <c r="P462" s="26" t="e">
        <f>O462/J462</f>
        <v>#DIV/0!</v>
      </c>
    </row>
    <row r="463" spans="1:16" ht="12.75" hidden="1">
      <c r="A463" s="27"/>
      <c r="B463" s="40" t="s">
        <v>354</v>
      </c>
      <c r="C463" s="29"/>
      <c r="D463" s="29"/>
      <c r="E463" s="30"/>
      <c r="F463" s="31">
        <f aca="true" t="shared" si="101" ref="F463:N463">SUM(F461:F462)</f>
        <v>0</v>
      </c>
      <c r="G463" s="31">
        <f t="shared" si="101"/>
        <v>0</v>
      </c>
      <c r="H463" s="31">
        <f t="shared" si="101"/>
        <v>0</v>
      </c>
      <c r="I463" s="31">
        <f t="shared" si="101"/>
        <v>0</v>
      </c>
      <c r="J463" s="31">
        <f t="shared" si="101"/>
        <v>0</v>
      </c>
      <c r="K463" s="31">
        <f t="shared" si="101"/>
        <v>0</v>
      </c>
      <c r="L463" s="31">
        <f t="shared" si="101"/>
        <v>0</v>
      </c>
      <c r="M463" s="31">
        <f t="shared" si="101"/>
        <v>0</v>
      </c>
      <c r="N463" s="31">
        <f t="shared" si="101"/>
        <v>0</v>
      </c>
      <c r="O463" s="31">
        <f t="shared" si="94"/>
        <v>0</v>
      </c>
      <c r="P463" s="32" t="e">
        <f>O463/J463</f>
        <v>#DIV/0!</v>
      </c>
    </row>
    <row r="464" spans="1:16" ht="12.75">
      <c r="A464" s="33" t="s">
        <v>355</v>
      </c>
      <c r="B464" s="34"/>
      <c r="C464" s="35"/>
      <c r="D464" s="35"/>
      <c r="E464" s="36"/>
      <c r="F464" s="37">
        <f aca="true" t="shared" si="102" ref="F464:N464">SUM(F463,F460,F457,F453,F451,F448,F444,F442,F440,F432)</f>
        <v>496868</v>
      </c>
      <c r="G464" s="37">
        <f t="shared" si="102"/>
        <v>0</v>
      </c>
      <c r="H464" s="37">
        <f t="shared" si="102"/>
        <v>0</v>
      </c>
      <c r="I464" s="37">
        <f t="shared" si="102"/>
        <v>0</v>
      </c>
      <c r="J464" s="37">
        <f t="shared" si="102"/>
        <v>496868</v>
      </c>
      <c r="K464" s="37">
        <f t="shared" si="102"/>
        <v>733156.65</v>
      </c>
      <c r="L464" s="37">
        <f t="shared" si="102"/>
        <v>0</v>
      </c>
      <c r="M464" s="37">
        <f t="shared" si="102"/>
        <v>0</v>
      </c>
      <c r="N464" s="37">
        <f t="shared" si="102"/>
        <v>0</v>
      </c>
      <c r="O464" s="37">
        <f t="shared" si="94"/>
        <v>733156.65</v>
      </c>
      <c r="P464" s="38">
        <f>O464/J464</f>
        <v>1.4755561839361762</v>
      </c>
    </row>
    <row r="465" spans="1:16" ht="12.75">
      <c r="A465" s="100" t="s">
        <v>356</v>
      </c>
      <c r="B465" s="87" t="s">
        <v>357</v>
      </c>
      <c r="C465" s="41" t="s">
        <v>35</v>
      </c>
      <c r="D465" s="23">
        <v>0</v>
      </c>
      <c r="E465" s="24" t="s">
        <v>36</v>
      </c>
      <c r="F465" s="25"/>
      <c r="G465" s="25"/>
      <c r="H465" s="25"/>
      <c r="I465" s="25"/>
      <c r="J465" s="25">
        <f>SUM(F465:I465)</f>
        <v>0</v>
      </c>
      <c r="K465" s="25">
        <v>418916.19</v>
      </c>
      <c r="L465" s="25"/>
      <c r="M465" s="25"/>
      <c r="N465" s="25"/>
      <c r="O465" s="25">
        <f t="shared" si="94"/>
        <v>418916.19</v>
      </c>
      <c r="P465" s="26"/>
    </row>
    <row r="466" spans="1:16" ht="69.75" customHeight="1">
      <c r="A466" s="102"/>
      <c r="B466" s="89"/>
      <c r="C466" s="23" t="s">
        <v>51</v>
      </c>
      <c r="D466" s="23" t="s">
        <v>38</v>
      </c>
      <c r="E466" s="24" t="s">
        <v>52</v>
      </c>
      <c r="F466" s="25">
        <v>13731059</v>
      </c>
      <c r="G466" s="25"/>
      <c r="H466" s="25"/>
      <c r="I466" s="25"/>
      <c r="J466" s="25">
        <f>SUM(F466:I466)</f>
        <v>13731059</v>
      </c>
      <c r="K466" s="25">
        <v>12424425.56</v>
      </c>
      <c r="L466" s="25"/>
      <c r="M466" s="25"/>
      <c r="N466" s="25"/>
      <c r="O466" s="25">
        <f t="shared" si="94"/>
        <v>12424425.56</v>
      </c>
      <c r="P466" s="26">
        <f>O466/J466</f>
        <v>0.9048410293772681</v>
      </c>
    </row>
    <row r="467" spans="1:16" ht="12.75">
      <c r="A467" s="27"/>
      <c r="B467" s="40" t="s">
        <v>358</v>
      </c>
      <c r="C467" s="29"/>
      <c r="D467" s="29"/>
      <c r="E467" s="30"/>
      <c r="F467" s="31">
        <f aca="true" t="shared" si="103" ref="F467:N467">SUM(F465:F466)</f>
        <v>13731059</v>
      </c>
      <c r="G467" s="31">
        <f t="shared" si="103"/>
        <v>0</v>
      </c>
      <c r="H467" s="31">
        <f t="shared" si="103"/>
        <v>0</v>
      </c>
      <c r="I467" s="31">
        <f t="shared" si="103"/>
        <v>0</v>
      </c>
      <c r="J467" s="31">
        <f t="shared" si="103"/>
        <v>13731059</v>
      </c>
      <c r="K467" s="31">
        <f t="shared" si="103"/>
        <v>12843341.75</v>
      </c>
      <c r="L467" s="31">
        <f t="shared" si="103"/>
        <v>0</v>
      </c>
      <c r="M467" s="31">
        <f t="shared" si="103"/>
        <v>0</v>
      </c>
      <c r="N467" s="31">
        <f t="shared" si="103"/>
        <v>0</v>
      </c>
      <c r="O467" s="31">
        <f t="shared" si="94"/>
        <v>12843341.75</v>
      </c>
      <c r="P467" s="32">
        <f>O467/J467</f>
        <v>0.9353496878864187</v>
      </c>
    </row>
    <row r="468" spans="1:16" s="59" customFormat="1" ht="29.25">
      <c r="A468" s="53"/>
      <c r="B468" s="114" t="s">
        <v>359</v>
      </c>
      <c r="C468" s="41" t="s">
        <v>191</v>
      </c>
      <c r="D468" s="23" t="s">
        <v>15</v>
      </c>
      <c r="E468" s="24" t="s">
        <v>192</v>
      </c>
      <c r="F468" s="58">
        <v>36000000</v>
      </c>
      <c r="G468" s="58"/>
      <c r="H468" s="58"/>
      <c r="I468" s="58"/>
      <c r="J468" s="58">
        <f>SUM(F468:I468)</f>
        <v>36000000</v>
      </c>
      <c r="K468" s="58">
        <v>36187344.48</v>
      </c>
      <c r="L468" s="58"/>
      <c r="M468" s="58"/>
      <c r="N468" s="58"/>
      <c r="O468" s="25">
        <f t="shared" si="94"/>
        <v>36187344.48</v>
      </c>
      <c r="P468" s="26">
        <f>O468/J468</f>
        <v>1.0052040133333333</v>
      </c>
    </row>
    <row r="469" spans="1:16" s="59" customFormat="1" ht="29.25">
      <c r="A469" s="53"/>
      <c r="B469" s="90"/>
      <c r="C469" s="55" t="s">
        <v>47</v>
      </c>
      <c r="D469" s="23">
        <v>0</v>
      </c>
      <c r="E469" s="131" t="s">
        <v>48</v>
      </c>
      <c r="F469" s="58"/>
      <c r="G469" s="58"/>
      <c r="H469" s="58"/>
      <c r="I469" s="58"/>
      <c r="J469" s="58"/>
      <c r="K469" s="58">
        <v>4350</v>
      </c>
      <c r="L469" s="58"/>
      <c r="M469" s="58"/>
      <c r="N469" s="58"/>
      <c r="O469" s="25">
        <f t="shared" si="94"/>
        <v>4350</v>
      </c>
      <c r="P469" s="26"/>
    </row>
    <row r="470" spans="1:16" s="59" customFormat="1" ht="12.75">
      <c r="A470" s="53"/>
      <c r="B470" s="90"/>
      <c r="C470" s="55" t="s">
        <v>49</v>
      </c>
      <c r="D470" s="60">
        <v>0</v>
      </c>
      <c r="E470" s="60" t="s">
        <v>50</v>
      </c>
      <c r="F470" s="58"/>
      <c r="G470" s="58"/>
      <c r="H470" s="58"/>
      <c r="I470" s="58"/>
      <c r="J470" s="58"/>
      <c r="K470" s="58">
        <v>51389.8</v>
      </c>
      <c r="L470" s="58"/>
      <c r="M470" s="58"/>
      <c r="N470" s="58"/>
      <c r="O470" s="25">
        <f t="shared" si="94"/>
        <v>51389.8</v>
      </c>
      <c r="P470" s="26"/>
    </row>
    <row r="471" spans="1:16" s="59" customFormat="1" ht="19.5">
      <c r="A471" s="53"/>
      <c r="B471" s="90"/>
      <c r="C471" s="41" t="s">
        <v>159</v>
      </c>
      <c r="D471" s="23">
        <v>0</v>
      </c>
      <c r="E471" s="24" t="s">
        <v>160</v>
      </c>
      <c r="F471" s="58"/>
      <c r="G471" s="58"/>
      <c r="H471" s="58"/>
      <c r="I471" s="58"/>
      <c r="J471" s="58"/>
      <c r="K471" s="58">
        <v>5860.66</v>
      </c>
      <c r="L471" s="58"/>
      <c r="M471" s="58"/>
      <c r="N471" s="58"/>
      <c r="O471" s="25">
        <f t="shared" si="94"/>
        <v>5860.66</v>
      </c>
      <c r="P471" s="26"/>
    </row>
    <row r="472" spans="1:16" s="59" customFormat="1" ht="12.75">
      <c r="A472" s="53"/>
      <c r="B472" s="90"/>
      <c r="C472" s="23" t="s">
        <v>35</v>
      </c>
      <c r="D472" s="23" t="s">
        <v>15</v>
      </c>
      <c r="E472" s="24" t="s">
        <v>36</v>
      </c>
      <c r="F472" s="58"/>
      <c r="G472" s="58"/>
      <c r="H472" s="58"/>
      <c r="I472" s="58"/>
      <c r="J472" s="58">
        <f>SUM(F472:I472)</f>
        <v>0</v>
      </c>
      <c r="K472" s="58">
        <v>13162.28</v>
      </c>
      <c r="L472" s="58"/>
      <c r="M472" s="58"/>
      <c r="N472" s="58"/>
      <c r="O472" s="25">
        <f t="shared" si="94"/>
        <v>13162.28</v>
      </c>
      <c r="P472" s="26"/>
    </row>
    <row r="473" spans="1:16" ht="47.25" customHeight="1">
      <c r="A473" s="27"/>
      <c r="B473" s="90"/>
      <c r="C473" s="23" t="s">
        <v>360</v>
      </c>
      <c r="D473" s="23" t="s">
        <v>15</v>
      </c>
      <c r="E473" s="24" t="s">
        <v>361</v>
      </c>
      <c r="F473" s="25">
        <v>534800</v>
      </c>
      <c r="G473" s="25"/>
      <c r="H473" s="25"/>
      <c r="I473" s="25"/>
      <c r="J473" s="25">
        <f>SUM(F473:I473)</f>
        <v>534800</v>
      </c>
      <c r="K473" s="25">
        <v>598552.5</v>
      </c>
      <c r="L473" s="25"/>
      <c r="M473" s="25"/>
      <c r="N473" s="25"/>
      <c r="O473" s="25">
        <f t="shared" si="94"/>
        <v>598552.5</v>
      </c>
      <c r="P473" s="26">
        <f>O473/J473</f>
        <v>1.119208115183246</v>
      </c>
    </row>
    <row r="474" spans="1:16" ht="12.75">
      <c r="A474" s="27"/>
      <c r="B474" s="40" t="s">
        <v>362</v>
      </c>
      <c r="C474" s="29"/>
      <c r="D474" s="29"/>
      <c r="E474" s="30"/>
      <c r="F474" s="31">
        <f aca="true" t="shared" si="104" ref="F474:O474">SUM(F468:F473)</f>
        <v>36534800</v>
      </c>
      <c r="G474" s="31">
        <f t="shared" si="104"/>
        <v>0</v>
      </c>
      <c r="H474" s="31">
        <f t="shared" si="104"/>
        <v>0</v>
      </c>
      <c r="I474" s="31">
        <f t="shared" si="104"/>
        <v>0</v>
      </c>
      <c r="J474" s="31">
        <f t="shared" si="104"/>
        <v>36534800</v>
      </c>
      <c r="K474" s="31">
        <f t="shared" si="104"/>
        <v>36860659.71999999</v>
      </c>
      <c r="L474" s="31">
        <f t="shared" si="104"/>
        <v>0</v>
      </c>
      <c r="M474" s="31">
        <f t="shared" si="104"/>
        <v>0</v>
      </c>
      <c r="N474" s="31">
        <f t="shared" si="104"/>
        <v>0</v>
      </c>
      <c r="O474" s="31">
        <f t="shared" si="104"/>
        <v>36860659.71999999</v>
      </c>
      <c r="P474" s="32">
        <f>O474/J474</f>
        <v>1.0089191598147518</v>
      </c>
    </row>
    <row r="475" spans="1:16" ht="29.25">
      <c r="A475" s="27"/>
      <c r="B475" s="39" t="s">
        <v>363</v>
      </c>
      <c r="C475" s="23" t="s">
        <v>35</v>
      </c>
      <c r="D475" s="23" t="s">
        <v>15</v>
      </c>
      <c r="E475" s="24" t="s">
        <v>36</v>
      </c>
      <c r="F475" s="25"/>
      <c r="G475" s="25">
        <v>0</v>
      </c>
      <c r="H475" s="25"/>
      <c r="I475" s="25"/>
      <c r="J475" s="25">
        <f>SUM(F475:I475)</f>
        <v>0</v>
      </c>
      <c r="K475" s="25">
        <v>14397.41</v>
      </c>
      <c r="L475" s="25"/>
      <c r="M475" s="25"/>
      <c r="N475" s="25"/>
      <c r="O475" s="25">
        <f aca="true" t="shared" si="105" ref="O475:O481">SUM(K475:N475)</f>
        <v>14397.41</v>
      </c>
      <c r="P475" s="26"/>
    </row>
    <row r="476" spans="1:16" ht="12.75">
      <c r="A476" s="27"/>
      <c r="B476" s="40" t="s">
        <v>364</v>
      </c>
      <c r="C476" s="29"/>
      <c r="D476" s="29"/>
      <c r="E476" s="30"/>
      <c r="F476" s="31">
        <f aca="true" t="shared" si="106" ref="F476:N476">SUM(F475:F475)</f>
        <v>0</v>
      </c>
      <c r="G476" s="31">
        <f t="shared" si="106"/>
        <v>0</v>
      </c>
      <c r="H476" s="31">
        <f t="shared" si="106"/>
        <v>0</v>
      </c>
      <c r="I476" s="31">
        <f t="shared" si="106"/>
        <v>0</v>
      </c>
      <c r="J476" s="31">
        <f t="shared" si="106"/>
        <v>0</v>
      </c>
      <c r="K476" s="31">
        <f t="shared" si="106"/>
        <v>14397.41</v>
      </c>
      <c r="L476" s="31">
        <f t="shared" si="106"/>
        <v>0</v>
      </c>
      <c r="M476" s="31">
        <f t="shared" si="106"/>
        <v>0</v>
      </c>
      <c r="N476" s="31">
        <f t="shared" si="106"/>
        <v>0</v>
      </c>
      <c r="O476" s="31">
        <f t="shared" si="105"/>
        <v>14397.41</v>
      </c>
      <c r="P476" s="32"/>
    </row>
    <row r="477" spans="1:16" s="59" customFormat="1" ht="30.75" customHeight="1">
      <c r="A477" s="53"/>
      <c r="B477" s="46" t="s">
        <v>365</v>
      </c>
      <c r="C477" s="23" t="s">
        <v>21</v>
      </c>
      <c r="D477" s="23" t="s">
        <v>15</v>
      </c>
      <c r="E477" s="24" t="s">
        <v>22</v>
      </c>
      <c r="F477" s="58"/>
      <c r="G477" s="58"/>
      <c r="H477" s="58"/>
      <c r="I477" s="58"/>
      <c r="J477" s="58"/>
      <c r="K477" s="58">
        <v>31184.82</v>
      </c>
      <c r="L477" s="58"/>
      <c r="M477" s="58"/>
      <c r="N477" s="58"/>
      <c r="O477" s="25">
        <f t="shared" si="105"/>
        <v>31184.82</v>
      </c>
      <c r="P477" s="84"/>
    </row>
    <row r="478" spans="1:16" s="59" customFormat="1" ht="19.5" customHeight="1">
      <c r="A478" s="53"/>
      <c r="B478" s="103"/>
      <c r="C478" s="23" t="s">
        <v>35</v>
      </c>
      <c r="D478" s="23" t="s">
        <v>15</v>
      </c>
      <c r="E478" s="24" t="s">
        <v>36</v>
      </c>
      <c r="F478" s="58"/>
      <c r="G478" s="58"/>
      <c r="H478" s="58"/>
      <c r="I478" s="58"/>
      <c r="J478" s="58">
        <f>SUM(F478:I478)</f>
        <v>0</v>
      </c>
      <c r="K478" s="58">
        <v>18032.1</v>
      </c>
      <c r="L478" s="58"/>
      <c r="M478" s="58"/>
      <c r="N478" s="58"/>
      <c r="O478" s="25">
        <f t="shared" si="105"/>
        <v>18032.1</v>
      </c>
      <c r="P478" s="84"/>
    </row>
    <row r="479" spans="1:16" ht="12.75">
      <c r="A479" s="27"/>
      <c r="B479" s="40" t="s">
        <v>366</v>
      </c>
      <c r="C479" s="29"/>
      <c r="D479" s="29"/>
      <c r="E479" s="30"/>
      <c r="F479" s="31">
        <f aca="true" t="shared" si="107" ref="F479:N479">SUM(F477:F478)</f>
        <v>0</v>
      </c>
      <c r="G479" s="31">
        <f t="shared" si="107"/>
        <v>0</v>
      </c>
      <c r="H479" s="31">
        <f t="shared" si="107"/>
        <v>0</v>
      </c>
      <c r="I479" s="31">
        <f t="shared" si="107"/>
        <v>0</v>
      </c>
      <c r="J479" s="31">
        <f t="shared" si="107"/>
        <v>0</v>
      </c>
      <c r="K479" s="31">
        <f t="shared" si="107"/>
        <v>49216.92</v>
      </c>
      <c r="L479" s="31">
        <f t="shared" si="107"/>
        <v>0</v>
      </c>
      <c r="M479" s="31">
        <f t="shared" si="107"/>
        <v>0</v>
      </c>
      <c r="N479" s="31">
        <f t="shared" si="107"/>
        <v>0</v>
      </c>
      <c r="O479" s="31">
        <f t="shared" si="105"/>
        <v>49216.92</v>
      </c>
      <c r="P479" s="32"/>
    </row>
    <row r="480" spans="1:16" ht="12.75">
      <c r="A480" s="27"/>
      <c r="B480" s="46" t="s">
        <v>367</v>
      </c>
      <c r="C480" s="23" t="s">
        <v>35</v>
      </c>
      <c r="D480" s="23" t="s">
        <v>15</v>
      </c>
      <c r="E480" s="24" t="s">
        <v>36</v>
      </c>
      <c r="F480" s="25"/>
      <c r="G480" s="25"/>
      <c r="H480" s="25"/>
      <c r="I480" s="25"/>
      <c r="J480" s="25">
        <f>SUM(F480:I480)</f>
        <v>0</v>
      </c>
      <c r="K480" s="25">
        <v>45831.38</v>
      </c>
      <c r="L480" s="25"/>
      <c r="M480" s="25"/>
      <c r="N480" s="25"/>
      <c r="O480" s="25">
        <f t="shared" si="105"/>
        <v>45831.38</v>
      </c>
      <c r="P480" s="26"/>
    </row>
    <row r="481" spans="1:16" s="59" customFormat="1" ht="39">
      <c r="A481" s="53"/>
      <c r="B481" s="96"/>
      <c r="C481" s="60">
        <v>629</v>
      </c>
      <c r="D481" s="60"/>
      <c r="E481" s="131" t="s">
        <v>54</v>
      </c>
      <c r="F481" s="45">
        <v>30010</v>
      </c>
      <c r="G481" s="45"/>
      <c r="H481" s="45"/>
      <c r="I481" s="45"/>
      <c r="J481" s="45">
        <f>SUM(F481:I481)</f>
        <v>30010</v>
      </c>
      <c r="K481" s="45">
        <v>30010</v>
      </c>
      <c r="L481" s="45"/>
      <c r="M481" s="45"/>
      <c r="N481" s="45"/>
      <c r="O481" s="45">
        <f t="shared" si="105"/>
        <v>30010</v>
      </c>
      <c r="P481" s="128"/>
    </row>
    <row r="482" spans="1:16" ht="12.75">
      <c r="A482" s="27"/>
      <c r="B482" s="75" t="s">
        <v>368</v>
      </c>
      <c r="C482" s="29"/>
      <c r="D482" s="29"/>
      <c r="E482" s="30"/>
      <c r="F482" s="31">
        <f aca="true" t="shared" si="108" ref="F482:O482">SUM(F480:F481)</f>
        <v>30010</v>
      </c>
      <c r="G482" s="31">
        <f t="shared" si="108"/>
        <v>0</v>
      </c>
      <c r="H482" s="31">
        <f t="shared" si="108"/>
        <v>0</v>
      </c>
      <c r="I482" s="31">
        <f t="shared" si="108"/>
        <v>0</v>
      </c>
      <c r="J482" s="31">
        <f t="shared" si="108"/>
        <v>30010</v>
      </c>
      <c r="K482" s="31">
        <f t="shared" si="108"/>
        <v>75841.38</v>
      </c>
      <c r="L482" s="31">
        <f t="shared" si="108"/>
        <v>0</v>
      </c>
      <c r="M482" s="31">
        <f t="shared" si="108"/>
        <v>0</v>
      </c>
      <c r="N482" s="31">
        <f t="shared" si="108"/>
        <v>0</v>
      </c>
      <c r="O482" s="31">
        <f t="shared" si="108"/>
        <v>75841.38</v>
      </c>
      <c r="P482" s="32"/>
    </row>
    <row r="483" spans="1:16" ht="29.25">
      <c r="A483" s="27"/>
      <c r="B483" s="46" t="s">
        <v>369</v>
      </c>
      <c r="C483" s="60" t="s">
        <v>47</v>
      </c>
      <c r="D483" s="60" t="s">
        <v>15</v>
      </c>
      <c r="E483" s="131" t="s">
        <v>48</v>
      </c>
      <c r="F483" s="45">
        <v>1200000</v>
      </c>
      <c r="G483" s="25"/>
      <c r="H483" s="25"/>
      <c r="I483" s="25"/>
      <c r="J483" s="25">
        <f>SUM(F483:I483)</f>
        <v>1200000</v>
      </c>
      <c r="K483" s="25">
        <v>1301039.72</v>
      </c>
      <c r="L483" s="25"/>
      <c r="M483" s="25"/>
      <c r="N483" s="25"/>
      <c r="O483" s="25">
        <f aca="true" t="shared" si="109" ref="O483:O513">SUM(K483:N483)</f>
        <v>1301039.72</v>
      </c>
      <c r="P483" s="26">
        <f>O483/J483</f>
        <v>1.0841997666666667</v>
      </c>
    </row>
    <row r="484" spans="1:16" ht="19.5" customHeight="1">
      <c r="A484" s="27"/>
      <c r="B484" s="47"/>
      <c r="C484" s="23" t="s">
        <v>49</v>
      </c>
      <c r="D484" s="23" t="s">
        <v>15</v>
      </c>
      <c r="E484" s="24" t="s">
        <v>50</v>
      </c>
      <c r="F484" s="25">
        <v>1760000</v>
      </c>
      <c r="G484" s="25"/>
      <c r="H484" s="25"/>
      <c r="I484" s="25"/>
      <c r="J484" s="25">
        <f>SUM(F484:I484)</f>
        <v>1760000</v>
      </c>
      <c r="K484" s="25">
        <v>1356268.21</v>
      </c>
      <c r="L484" s="25"/>
      <c r="M484" s="25"/>
      <c r="N484" s="25"/>
      <c r="O484" s="25">
        <f t="shared" si="109"/>
        <v>1356268.21</v>
      </c>
      <c r="P484" s="26">
        <f>O484/J484</f>
        <v>0.7706069375</v>
      </c>
    </row>
    <row r="485" spans="1:16" ht="12.75">
      <c r="A485" s="27"/>
      <c r="B485" s="47"/>
      <c r="C485" s="23" t="s">
        <v>29</v>
      </c>
      <c r="D485" s="23" t="s">
        <v>15</v>
      </c>
      <c r="E485" s="24" t="s">
        <v>30</v>
      </c>
      <c r="F485" s="25"/>
      <c r="G485" s="25"/>
      <c r="H485" s="25"/>
      <c r="I485" s="25"/>
      <c r="J485" s="25">
        <f>SUM(F485:I485)</f>
        <v>0</v>
      </c>
      <c r="K485" s="25">
        <v>12.35</v>
      </c>
      <c r="L485" s="25"/>
      <c r="M485" s="25"/>
      <c r="N485" s="25"/>
      <c r="O485" s="25">
        <f t="shared" si="109"/>
        <v>12.35</v>
      </c>
      <c r="P485" s="26"/>
    </row>
    <row r="486" spans="1:16" ht="33.75" customHeight="1">
      <c r="A486" s="27"/>
      <c r="B486" s="47"/>
      <c r="C486" s="41" t="s">
        <v>159</v>
      </c>
      <c r="D486" s="23">
        <v>0</v>
      </c>
      <c r="E486" s="24" t="s">
        <v>160</v>
      </c>
      <c r="F486" s="25"/>
      <c r="G486" s="25"/>
      <c r="H486" s="25"/>
      <c r="I486" s="25"/>
      <c r="J486" s="25">
        <f>SUM(F486:I486)</f>
        <v>0</v>
      </c>
      <c r="K486" s="25">
        <v>28624.33</v>
      </c>
      <c r="L486" s="25"/>
      <c r="M486" s="25"/>
      <c r="N486" s="25"/>
      <c r="O486" s="25">
        <f t="shared" si="109"/>
        <v>28624.33</v>
      </c>
      <c r="P486" s="26"/>
    </row>
    <row r="487" spans="1:16" ht="12.75">
      <c r="A487" s="27"/>
      <c r="B487" s="40" t="s">
        <v>370</v>
      </c>
      <c r="C487" s="29"/>
      <c r="D487" s="29"/>
      <c r="E487" s="30"/>
      <c r="F487" s="31">
        <f aca="true" t="shared" si="110" ref="F487:N487">SUM(F483:F486)</f>
        <v>2960000</v>
      </c>
      <c r="G487" s="31">
        <f t="shared" si="110"/>
        <v>0</v>
      </c>
      <c r="H487" s="31">
        <f t="shared" si="110"/>
        <v>0</v>
      </c>
      <c r="I487" s="31">
        <f t="shared" si="110"/>
        <v>0</v>
      </c>
      <c r="J487" s="31">
        <f t="shared" si="110"/>
        <v>2960000</v>
      </c>
      <c r="K487" s="31">
        <f t="shared" si="110"/>
        <v>2685944.61</v>
      </c>
      <c r="L487" s="31">
        <f t="shared" si="110"/>
        <v>0</v>
      </c>
      <c r="M487" s="31">
        <f t="shared" si="110"/>
        <v>0</v>
      </c>
      <c r="N487" s="31">
        <f t="shared" si="110"/>
        <v>0</v>
      </c>
      <c r="O487" s="31">
        <f t="shared" si="109"/>
        <v>2685944.61</v>
      </c>
      <c r="P487" s="32">
        <f>O487/J487</f>
        <v>0.9074137195945946</v>
      </c>
    </row>
    <row r="488" spans="1:16" s="59" customFormat="1" ht="19.5">
      <c r="A488" s="53"/>
      <c r="B488" s="46" t="s">
        <v>371</v>
      </c>
      <c r="C488" s="55" t="s">
        <v>45</v>
      </c>
      <c r="D488" s="60">
        <v>0</v>
      </c>
      <c r="E488" s="24" t="s">
        <v>46</v>
      </c>
      <c r="F488" s="58"/>
      <c r="G488" s="58"/>
      <c r="H488" s="58"/>
      <c r="I488" s="58"/>
      <c r="J488" s="58">
        <f aca="true" t="shared" si="111" ref="J488:J494">SUM(F488:I488)</f>
        <v>0</v>
      </c>
      <c r="K488" s="58">
        <v>11791.44</v>
      </c>
      <c r="L488" s="58"/>
      <c r="M488" s="58"/>
      <c r="N488" s="58"/>
      <c r="O488" s="25">
        <f t="shared" si="109"/>
        <v>11791.44</v>
      </c>
      <c r="P488" s="26"/>
    </row>
    <row r="489" spans="1:16" s="59" customFormat="1" ht="12.75">
      <c r="A489" s="53"/>
      <c r="B489" s="47"/>
      <c r="C489" s="23" t="s">
        <v>49</v>
      </c>
      <c r="D489" s="23" t="s">
        <v>15</v>
      </c>
      <c r="E489" s="24" t="s">
        <v>50</v>
      </c>
      <c r="F489" s="58"/>
      <c r="G489" s="58"/>
      <c r="H489" s="58"/>
      <c r="I489" s="58"/>
      <c r="J489" s="58">
        <f t="shared" si="111"/>
        <v>0</v>
      </c>
      <c r="K489" s="58">
        <v>9289</v>
      </c>
      <c r="L489" s="58"/>
      <c r="M489" s="58"/>
      <c r="N489" s="58"/>
      <c r="O489" s="25">
        <f t="shared" si="109"/>
        <v>9289</v>
      </c>
      <c r="P489" s="26"/>
    </row>
    <row r="490" spans="1:16" ht="12.75">
      <c r="A490" s="27"/>
      <c r="B490" s="90"/>
      <c r="C490" s="23" t="s">
        <v>29</v>
      </c>
      <c r="D490" s="23" t="s">
        <v>15</v>
      </c>
      <c r="E490" s="24" t="s">
        <v>30</v>
      </c>
      <c r="F490" s="25">
        <v>930</v>
      </c>
      <c r="G490" s="25"/>
      <c r="H490" s="25"/>
      <c r="I490" s="25"/>
      <c r="J490" s="25">
        <f t="shared" si="111"/>
        <v>930</v>
      </c>
      <c r="K490" s="25">
        <v>1041.19</v>
      </c>
      <c r="L490" s="25"/>
      <c r="M490" s="25"/>
      <c r="N490" s="25"/>
      <c r="O490" s="25">
        <f t="shared" si="109"/>
        <v>1041.19</v>
      </c>
      <c r="P490" s="26">
        <f aca="true" t="shared" si="112" ref="P490:P496">O490/J490</f>
        <v>1.1195591397849463</v>
      </c>
    </row>
    <row r="491" spans="1:16" ht="12.75">
      <c r="A491" s="27"/>
      <c r="B491" s="93"/>
      <c r="C491" s="23" t="s">
        <v>35</v>
      </c>
      <c r="D491" s="23" t="s">
        <v>15</v>
      </c>
      <c r="E491" s="24" t="s">
        <v>36</v>
      </c>
      <c r="F491" s="25">
        <v>2310</v>
      </c>
      <c r="G491" s="25"/>
      <c r="H491" s="25"/>
      <c r="I491" s="25"/>
      <c r="J491" s="25">
        <f t="shared" si="111"/>
        <v>2310</v>
      </c>
      <c r="K491" s="25">
        <v>82364.89</v>
      </c>
      <c r="L491" s="25"/>
      <c r="M491" s="25"/>
      <c r="N491" s="25"/>
      <c r="O491" s="25">
        <f t="shared" si="109"/>
        <v>82364.89</v>
      </c>
      <c r="P491" s="26">
        <f t="shared" si="112"/>
        <v>35.65579653679654</v>
      </c>
    </row>
    <row r="492" spans="1:16" ht="60" customHeight="1">
      <c r="A492" s="27"/>
      <c r="B492" s="110"/>
      <c r="C492" s="23">
        <v>246</v>
      </c>
      <c r="D492" s="23">
        <v>0</v>
      </c>
      <c r="E492" s="24" t="s">
        <v>108</v>
      </c>
      <c r="F492" s="25">
        <v>210800</v>
      </c>
      <c r="G492" s="25"/>
      <c r="H492" s="25"/>
      <c r="I492" s="25"/>
      <c r="J492" s="25">
        <f t="shared" si="111"/>
        <v>210800</v>
      </c>
      <c r="K492" s="25">
        <v>199417</v>
      </c>
      <c r="L492" s="25"/>
      <c r="M492" s="25"/>
      <c r="N492" s="25"/>
      <c r="O492" s="25">
        <f t="shared" si="109"/>
        <v>199417</v>
      </c>
      <c r="P492" s="26">
        <f t="shared" si="112"/>
        <v>0.9460009487666035</v>
      </c>
    </row>
    <row r="493" spans="1:16" ht="34.5" customHeight="1">
      <c r="A493" s="27"/>
      <c r="B493" s="110"/>
      <c r="C493" s="42">
        <v>620</v>
      </c>
      <c r="D493" s="23">
        <v>7</v>
      </c>
      <c r="E493" s="43" t="s">
        <v>52</v>
      </c>
      <c r="F493" s="25">
        <v>1029123</v>
      </c>
      <c r="G493" s="25"/>
      <c r="H493" s="25"/>
      <c r="I493" s="25"/>
      <c r="J493" s="25">
        <f t="shared" si="111"/>
        <v>1029123</v>
      </c>
      <c r="K493" s="25"/>
      <c r="L493" s="25"/>
      <c r="M493" s="25"/>
      <c r="N493" s="25"/>
      <c r="O493" s="25">
        <f t="shared" si="109"/>
        <v>0</v>
      </c>
      <c r="P493" s="26">
        <f t="shared" si="112"/>
        <v>0</v>
      </c>
    </row>
    <row r="494" spans="1:16" ht="30" customHeight="1">
      <c r="A494" s="27"/>
      <c r="B494" s="132"/>
      <c r="C494" s="44"/>
      <c r="D494" s="23">
        <v>9</v>
      </c>
      <c r="E494" s="43"/>
      <c r="F494" s="25">
        <v>343041</v>
      </c>
      <c r="G494" s="25"/>
      <c r="H494" s="25"/>
      <c r="I494" s="25"/>
      <c r="J494" s="25">
        <f t="shared" si="111"/>
        <v>343041</v>
      </c>
      <c r="K494" s="25"/>
      <c r="L494" s="25"/>
      <c r="M494" s="25"/>
      <c r="N494" s="25"/>
      <c r="O494" s="25">
        <f t="shared" si="109"/>
        <v>0</v>
      </c>
      <c r="P494" s="26">
        <f t="shared" si="112"/>
        <v>0</v>
      </c>
    </row>
    <row r="495" spans="1:16" ht="12.75">
      <c r="A495" s="27"/>
      <c r="B495" s="40" t="s">
        <v>372</v>
      </c>
      <c r="C495" s="29"/>
      <c r="D495" s="29"/>
      <c r="E495" s="30"/>
      <c r="F495" s="31">
        <f aca="true" t="shared" si="113" ref="F495:N495">SUM(F488:F494)</f>
        <v>1586204</v>
      </c>
      <c r="G495" s="31">
        <f t="shared" si="113"/>
        <v>0</v>
      </c>
      <c r="H495" s="31">
        <f t="shared" si="113"/>
        <v>0</v>
      </c>
      <c r="I495" s="31">
        <f t="shared" si="113"/>
        <v>0</v>
      </c>
      <c r="J495" s="31">
        <f t="shared" si="113"/>
        <v>1586204</v>
      </c>
      <c r="K495" s="31">
        <f t="shared" si="113"/>
        <v>303903.52</v>
      </c>
      <c r="L495" s="31">
        <f t="shared" si="113"/>
        <v>0</v>
      </c>
      <c r="M495" s="31">
        <f t="shared" si="113"/>
        <v>0</v>
      </c>
      <c r="N495" s="31">
        <f t="shared" si="113"/>
        <v>0</v>
      </c>
      <c r="O495" s="31">
        <f t="shared" si="109"/>
        <v>303903.52</v>
      </c>
      <c r="P495" s="32">
        <f t="shared" si="112"/>
        <v>0.19159169942832072</v>
      </c>
    </row>
    <row r="496" spans="1:16" ht="12.75">
      <c r="A496" s="33" t="s">
        <v>373</v>
      </c>
      <c r="B496" s="34"/>
      <c r="C496" s="35"/>
      <c r="D496" s="35"/>
      <c r="E496" s="36"/>
      <c r="F496" s="37">
        <f aca="true" t="shared" si="114" ref="F496:N496">SUM(F495,F487,F482,F479,F476,F474,F467)</f>
        <v>54842073</v>
      </c>
      <c r="G496" s="37">
        <f t="shared" si="114"/>
        <v>0</v>
      </c>
      <c r="H496" s="37">
        <f t="shared" si="114"/>
        <v>0</v>
      </c>
      <c r="I496" s="37">
        <f t="shared" si="114"/>
        <v>0</v>
      </c>
      <c r="J496" s="37">
        <f t="shared" si="114"/>
        <v>54842073</v>
      </c>
      <c r="K496" s="37">
        <f t="shared" si="114"/>
        <v>52833305.30999999</v>
      </c>
      <c r="L496" s="37">
        <f t="shared" si="114"/>
        <v>0</v>
      </c>
      <c r="M496" s="37">
        <f t="shared" si="114"/>
        <v>0</v>
      </c>
      <c r="N496" s="37">
        <f t="shared" si="114"/>
        <v>0</v>
      </c>
      <c r="O496" s="37">
        <f t="shared" si="109"/>
        <v>52833305.30999999</v>
      </c>
      <c r="P496" s="38">
        <f t="shared" si="112"/>
        <v>0.9633717768108435</v>
      </c>
    </row>
    <row r="497" spans="1:16" s="59" customFormat="1" ht="72" customHeight="1">
      <c r="A497" s="133" t="s">
        <v>374</v>
      </c>
      <c r="B497" s="70" t="s">
        <v>375</v>
      </c>
      <c r="C497" s="41" t="s">
        <v>106</v>
      </c>
      <c r="D497" s="23" t="s">
        <v>15</v>
      </c>
      <c r="E497" s="24" t="s">
        <v>221</v>
      </c>
      <c r="F497" s="62"/>
      <c r="G497" s="62"/>
      <c r="H497" s="62"/>
      <c r="I497" s="62"/>
      <c r="J497" s="62"/>
      <c r="K497" s="58">
        <v>5.88</v>
      </c>
      <c r="L497" s="62"/>
      <c r="M497" s="62"/>
      <c r="N497" s="62"/>
      <c r="O497" s="25">
        <f t="shared" si="109"/>
        <v>5.88</v>
      </c>
      <c r="P497" s="63"/>
    </row>
    <row r="498" spans="1:16" ht="45" customHeight="1">
      <c r="A498" s="134"/>
      <c r="B498" s="116"/>
      <c r="C498" s="60">
        <v>202</v>
      </c>
      <c r="D498" s="60">
        <v>0</v>
      </c>
      <c r="E498" s="24" t="s">
        <v>101</v>
      </c>
      <c r="F498" s="25"/>
      <c r="G498" s="25">
        <v>33000</v>
      </c>
      <c r="H498" s="25"/>
      <c r="I498" s="25"/>
      <c r="J498" s="25">
        <f aca="true" t="shared" si="115" ref="J498:J504">SUM(F498:I498)</f>
        <v>33000</v>
      </c>
      <c r="K498" s="25"/>
      <c r="L498" s="25">
        <v>33000</v>
      </c>
      <c r="M498" s="25"/>
      <c r="N498" s="25"/>
      <c r="O498" s="25">
        <f t="shared" si="109"/>
        <v>33000</v>
      </c>
      <c r="P498" s="26">
        <f>O498/J498</f>
        <v>1</v>
      </c>
    </row>
    <row r="499" spans="1:16" ht="12.75">
      <c r="A499" s="123"/>
      <c r="B499" s="40" t="s">
        <v>376</v>
      </c>
      <c r="C499" s="29"/>
      <c r="D499" s="29"/>
      <c r="E499" s="30"/>
      <c r="F499" s="31">
        <f>SUM(F498)</f>
        <v>0</v>
      </c>
      <c r="G499" s="31">
        <f>SUM(G498)</f>
        <v>33000</v>
      </c>
      <c r="H499" s="31">
        <f>SUM(H498)</f>
        <v>0</v>
      </c>
      <c r="I499" s="31">
        <f>SUM(I498)</f>
        <v>0</v>
      </c>
      <c r="J499" s="31">
        <f t="shared" si="115"/>
        <v>33000</v>
      </c>
      <c r="K499" s="31">
        <f>SUM(K497:K498)</f>
        <v>5.88</v>
      </c>
      <c r="L499" s="31">
        <f>SUM(L498)</f>
        <v>33000</v>
      </c>
      <c r="M499" s="31">
        <f>SUM(M498)</f>
        <v>0</v>
      </c>
      <c r="N499" s="31">
        <f>SUM(N498)</f>
        <v>0</v>
      </c>
      <c r="O499" s="31">
        <f t="shared" si="109"/>
        <v>33005.88</v>
      </c>
      <c r="P499" s="32">
        <f>O499/J499</f>
        <v>1.0001781818181816</v>
      </c>
    </row>
    <row r="500" spans="1:16" ht="12.75">
      <c r="A500" s="135"/>
      <c r="B500" s="39" t="s">
        <v>377</v>
      </c>
      <c r="C500" s="23" t="s">
        <v>35</v>
      </c>
      <c r="D500" s="23" t="s">
        <v>15</v>
      </c>
      <c r="E500" s="24" t="s">
        <v>36</v>
      </c>
      <c r="F500" s="25"/>
      <c r="G500" s="25"/>
      <c r="H500" s="25"/>
      <c r="I500" s="25"/>
      <c r="J500" s="25">
        <f t="shared" si="115"/>
        <v>0</v>
      </c>
      <c r="K500" s="25">
        <v>21289</v>
      </c>
      <c r="L500" s="25"/>
      <c r="M500" s="25"/>
      <c r="N500" s="25"/>
      <c r="O500" s="25">
        <f t="shared" si="109"/>
        <v>21289</v>
      </c>
      <c r="P500" s="26"/>
    </row>
    <row r="501" spans="1:16" ht="12.75">
      <c r="A501" s="123"/>
      <c r="B501" s="40" t="s">
        <v>378</v>
      </c>
      <c r="C501" s="29"/>
      <c r="D501" s="29"/>
      <c r="E501" s="30"/>
      <c r="F501" s="31">
        <f>SUM(F500)</f>
        <v>0</v>
      </c>
      <c r="G501" s="31">
        <f>SUM(G500)</f>
        <v>0</v>
      </c>
      <c r="H501" s="31">
        <f>SUM(H500)</f>
        <v>0</v>
      </c>
      <c r="I501" s="31">
        <f>SUM(I500)</f>
        <v>0</v>
      </c>
      <c r="J501" s="31">
        <f t="shared" si="115"/>
        <v>0</v>
      </c>
      <c r="K501" s="31">
        <f>SUM(K500)</f>
        <v>21289</v>
      </c>
      <c r="L501" s="31">
        <f>SUM(L500)</f>
        <v>0</v>
      </c>
      <c r="M501" s="31">
        <f>SUM(M500)</f>
        <v>0</v>
      </c>
      <c r="N501" s="31">
        <f>SUM(N500)</f>
        <v>0</v>
      </c>
      <c r="O501" s="31">
        <f t="shared" si="109"/>
        <v>21289</v>
      </c>
      <c r="P501" s="32"/>
    </row>
    <row r="502" spans="1:16" ht="68.25" customHeight="1">
      <c r="A502" s="101"/>
      <c r="B502" s="39" t="s">
        <v>379</v>
      </c>
      <c r="C502" s="41" t="s">
        <v>106</v>
      </c>
      <c r="D502" s="23" t="s">
        <v>15</v>
      </c>
      <c r="E502" s="24" t="s">
        <v>221</v>
      </c>
      <c r="F502" s="25"/>
      <c r="G502" s="25"/>
      <c r="H502" s="25"/>
      <c r="I502" s="25"/>
      <c r="J502" s="25">
        <f t="shared" si="115"/>
        <v>0</v>
      </c>
      <c r="K502" s="25">
        <v>41</v>
      </c>
      <c r="L502" s="25"/>
      <c r="M502" s="25"/>
      <c r="N502" s="25"/>
      <c r="O502" s="25">
        <f t="shared" si="109"/>
        <v>41</v>
      </c>
      <c r="P502" s="26"/>
    </row>
    <row r="503" spans="1:16" ht="12.75">
      <c r="A503" s="101"/>
      <c r="B503" s="90"/>
      <c r="C503" s="23" t="s">
        <v>35</v>
      </c>
      <c r="D503" s="23" t="s">
        <v>15</v>
      </c>
      <c r="E503" s="24" t="s">
        <v>36</v>
      </c>
      <c r="F503" s="25">
        <v>954379</v>
      </c>
      <c r="G503" s="25"/>
      <c r="H503" s="25"/>
      <c r="I503" s="25"/>
      <c r="J503" s="25">
        <f t="shared" si="115"/>
        <v>954379</v>
      </c>
      <c r="K503" s="25">
        <v>954378.58</v>
      </c>
      <c r="L503" s="25"/>
      <c r="M503" s="25"/>
      <c r="N503" s="25"/>
      <c r="O503" s="25">
        <f t="shared" si="109"/>
        <v>954378.58</v>
      </c>
      <c r="P503" s="26">
        <f>O503/J503</f>
        <v>0.999999559923259</v>
      </c>
    </row>
    <row r="504" spans="1:16" ht="69.75" customHeight="1">
      <c r="A504" s="101"/>
      <c r="B504" s="90"/>
      <c r="C504" s="60">
        <v>291</v>
      </c>
      <c r="D504" s="60">
        <v>0</v>
      </c>
      <c r="E504" s="24" t="s">
        <v>67</v>
      </c>
      <c r="F504" s="25"/>
      <c r="G504" s="25"/>
      <c r="H504" s="25"/>
      <c r="I504" s="25"/>
      <c r="J504" s="25">
        <f t="shared" si="115"/>
        <v>0</v>
      </c>
      <c r="K504" s="25">
        <v>91284.6</v>
      </c>
      <c r="L504" s="25"/>
      <c r="M504" s="25"/>
      <c r="N504" s="25"/>
      <c r="O504" s="25">
        <f t="shared" si="109"/>
        <v>91284.6</v>
      </c>
      <c r="P504" s="26"/>
    </row>
    <row r="505" spans="1:16" ht="12.75">
      <c r="A505" s="101"/>
      <c r="B505" s="40" t="s">
        <v>380</v>
      </c>
      <c r="C505" s="29"/>
      <c r="D505" s="29"/>
      <c r="E505" s="30"/>
      <c r="F505" s="31">
        <f aca="true" t="shared" si="116" ref="F505:N505">SUM(F502:F504)</f>
        <v>954379</v>
      </c>
      <c r="G505" s="31">
        <f t="shared" si="116"/>
        <v>0</v>
      </c>
      <c r="H505" s="31">
        <f t="shared" si="116"/>
        <v>0</v>
      </c>
      <c r="I505" s="31">
        <f t="shared" si="116"/>
        <v>0</v>
      </c>
      <c r="J505" s="31">
        <f t="shared" si="116"/>
        <v>954379</v>
      </c>
      <c r="K505" s="31">
        <f t="shared" si="116"/>
        <v>1045704.1799999999</v>
      </c>
      <c r="L505" s="31">
        <f t="shared" si="116"/>
        <v>0</v>
      </c>
      <c r="M505" s="31">
        <f t="shared" si="116"/>
        <v>0</v>
      </c>
      <c r="N505" s="31">
        <f t="shared" si="116"/>
        <v>0</v>
      </c>
      <c r="O505" s="31">
        <f t="shared" si="109"/>
        <v>1045704.1799999999</v>
      </c>
      <c r="P505" s="32">
        <f>O505/J505</f>
        <v>1.0956906847279748</v>
      </c>
    </row>
    <row r="506" spans="1:16" ht="70.5" customHeight="1">
      <c r="A506" s="101"/>
      <c r="B506" s="39" t="s">
        <v>381</v>
      </c>
      <c r="C506" s="60">
        <v>291</v>
      </c>
      <c r="D506" s="60">
        <v>0</v>
      </c>
      <c r="E506" s="24" t="s">
        <v>67</v>
      </c>
      <c r="F506" s="25"/>
      <c r="G506" s="25"/>
      <c r="H506" s="25"/>
      <c r="I506" s="25"/>
      <c r="J506" s="25">
        <f>SUM(F506:I506)</f>
        <v>0</v>
      </c>
      <c r="K506" s="25">
        <v>307561.36</v>
      </c>
      <c r="L506" s="25"/>
      <c r="M506" s="25"/>
      <c r="N506" s="25"/>
      <c r="O506" s="25">
        <f t="shared" si="109"/>
        <v>307561.36</v>
      </c>
      <c r="P506" s="26"/>
    </row>
    <row r="507" spans="1:16" ht="12.75">
      <c r="A507" s="123"/>
      <c r="B507" s="40" t="s">
        <v>382</v>
      </c>
      <c r="C507" s="29"/>
      <c r="D507" s="29"/>
      <c r="E507" s="30"/>
      <c r="F507" s="31">
        <f>SUM(F506)</f>
        <v>0</v>
      </c>
      <c r="G507" s="31">
        <f>SUM(G506)</f>
        <v>0</v>
      </c>
      <c r="H507" s="31">
        <f>SUM(H506)</f>
        <v>0</v>
      </c>
      <c r="I507" s="31">
        <f>SUM(I506)</f>
        <v>0</v>
      </c>
      <c r="J507" s="31">
        <f>SUM(F507:I507)</f>
        <v>0</v>
      </c>
      <c r="K507" s="31">
        <f>SUM(K506)</f>
        <v>307561.36</v>
      </c>
      <c r="L507" s="31">
        <f>SUM(L506)</f>
        <v>0</v>
      </c>
      <c r="M507" s="31">
        <f>SUM(M506)</f>
        <v>0</v>
      </c>
      <c r="N507" s="31">
        <f>SUM(N506)</f>
        <v>0</v>
      </c>
      <c r="O507" s="31">
        <f t="shared" si="109"/>
        <v>307561.36</v>
      </c>
      <c r="P507" s="32"/>
    </row>
    <row r="508" spans="1:16" s="59" customFormat="1" ht="12.75">
      <c r="A508" s="136"/>
      <c r="B508" s="39" t="s">
        <v>383</v>
      </c>
      <c r="C508" s="23" t="s">
        <v>35</v>
      </c>
      <c r="D508" s="23" t="s">
        <v>15</v>
      </c>
      <c r="E508" s="24" t="s">
        <v>36</v>
      </c>
      <c r="F508" s="57"/>
      <c r="G508" s="57"/>
      <c r="H508" s="57"/>
      <c r="I508" s="57"/>
      <c r="J508" s="57"/>
      <c r="K508" s="58">
        <v>149193</v>
      </c>
      <c r="L508" s="58"/>
      <c r="M508" s="58"/>
      <c r="N508" s="58"/>
      <c r="O508" s="25">
        <f t="shared" si="109"/>
        <v>149193</v>
      </c>
      <c r="P508" s="92"/>
    </row>
    <row r="509" spans="1:16" ht="67.5" customHeight="1">
      <c r="A509" s="123"/>
      <c r="B509" s="90"/>
      <c r="C509" s="60">
        <v>291</v>
      </c>
      <c r="D509" s="60">
        <v>0</v>
      </c>
      <c r="E509" s="24" t="s">
        <v>67</v>
      </c>
      <c r="F509" s="25"/>
      <c r="G509" s="25"/>
      <c r="H509" s="25"/>
      <c r="I509" s="25"/>
      <c r="J509" s="25">
        <f aca="true" t="shared" si="117" ref="J509:J514">SUM(F509:I509)</f>
        <v>0</v>
      </c>
      <c r="K509" s="25">
        <v>392164.14</v>
      </c>
      <c r="L509" s="25"/>
      <c r="M509" s="25"/>
      <c r="N509" s="25"/>
      <c r="O509" s="25">
        <f t="shared" si="109"/>
        <v>392164.14</v>
      </c>
      <c r="P509" s="26"/>
    </row>
    <row r="510" spans="1:16" ht="12.75">
      <c r="A510" s="123"/>
      <c r="B510" s="40" t="s">
        <v>384</v>
      </c>
      <c r="C510" s="29"/>
      <c r="D510" s="29"/>
      <c r="E510" s="30"/>
      <c r="F510" s="31">
        <f>SUM(F509)</f>
        <v>0</v>
      </c>
      <c r="G510" s="31">
        <f>SUM(G509)</f>
        <v>0</v>
      </c>
      <c r="H510" s="31">
        <f>SUM(H509)</f>
        <v>0</v>
      </c>
      <c r="I510" s="31">
        <f>SUM(I509)</f>
        <v>0</v>
      </c>
      <c r="J510" s="31">
        <f t="shared" si="117"/>
        <v>0</v>
      </c>
      <c r="K510" s="31">
        <f>SUM(K508:K509)</f>
        <v>541357.14</v>
      </c>
      <c r="L510" s="31">
        <f>SUM(L508:L509)</f>
        <v>0</v>
      </c>
      <c r="M510" s="31">
        <f>SUM(M508:M509)</f>
        <v>0</v>
      </c>
      <c r="N510" s="31">
        <f>SUM(N508:N509)</f>
        <v>0</v>
      </c>
      <c r="O510" s="31">
        <f t="shared" si="109"/>
        <v>541357.14</v>
      </c>
      <c r="P510" s="32"/>
    </row>
    <row r="511" spans="1:16" ht="53.25" customHeight="1">
      <c r="A511" s="81"/>
      <c r="B511" s="39" t="s">
        <v>385</v>
      </c>
      <c r="C511" s="23" t="s">
        <v>100</v>
      </c>
      <c r="D511" s="23" t="s">
        <v>15</v>
      </c>
      <c r="E511" s="24" t="s">
        <v>101</v>
      </c>
      <c r="F511" s="25"/>
      <c r="G511" s="25">
        <v>20000</v>
      </c>
      <c r="H511" s="25"/>
      <c r="I511" s="25"/>
      <c r="J511" s="25">
        <f t="shared" si="117"/>
        <v>20000</v>
      </c>
      <c r="K511" s="25"/>
      <c r="L511" s="25">
        <v>19997.83</v>
      </c>
      <c r="M511" s="25"/>
      <c r="N511" s="25"/>
      <c r="O511" s="25">
        <f t="shared" si="109"/>
        <v>19997.83</v>
      </c>
      <c r="P511" s="26">
        <f>O511/J511</f>
        <v>0.9998915</v>
      </c>
    </row>
    <row r="512" spans="1:16" ht="12.75">
      <c r="A512" s="27"/>
      <c r="B512" s="40" t="s">
        <v>386</v>
      </c>
      <c r="C512" s="29"/>
      <c r="D512" s="29"/>
      <c r="E512" s="30"/>
      <c r="F512" s="31">
        <f>SUM(F511)</f>
        <v>0</v>
      </c>
      <c r="G512" s="31">
        <f>SUM(G511)</f>
        <v>20000</v>
      </c>
      <c r="H512" s="31">
        <f>SUM(H511)</f>
        <v>0</v>
      </c>
      <c r="I512" s="31">
        <f>SUM(I511)</f>
        <v>0</v>
      </c>
      <c r="J512" s="31">
        <f t="shared" si="117"/>
        <v>20000</v>
      </c>
      <c r="K512" s="31">
        <f>SUM(K511)</f>
        <v>0</v>
      </c>
      <c r="L512" s="31">
        <f>SUM(L511)</f>
        <v>19997.83</v>
      </c>
      <c r="M512" s="31">
        <f>SUM(M511)</f>
        <v>0</v>
      </c>
      <c r="N512" s="31">
        <f>SUM(N511)</f>
        <v>0</v>
      </c>
      <c r="O512" s="31">
        <f t="shared" si="109"/>
        <v>19997.83</v>
      </c>
      <c r="P512" s="32">
        <f>O512/J512</f>
        <v>0.9998915</v>
      </c>
    </row>
    <row r="513" spans="1:16" ht="29.25">
      <c r="A513" s="81"/>
      <c r="B513" s="39" t="s">
        <v>387</v>
      </c>
      <c r="C513" s="41" t="s">
        <v>35</v>
      </c>
      <c r="D513" s="23" t="s">
        <v>15</v>
      </c>
      <c r="E513" s="24" t="s">
        <v>36</v>
      </c>
      <c r="F513" s="25">
        <v>362992</v>
      </c>
      <c r="G513" s="25"/>
      <c r="H513" s="25"/>
      <c r="I513" s="25"/>
      <c r="J513" s="25">
        <f t="shared" si="117"/>
        <v>362992</v>
      </c>
      <c r="K513" s="25">
        <v>362991.33</v>
      </c>
      <c r="L513" s="25"/>
      <c r="M513" s="25"/>
      <c r="N513" s="25"/>
      <c r="O513" s="25">
        <f t="shared" si="109"/>
        <v>362991.33</v>
      </c>
      <c r="P513" s="26">
        <f>O513/J513</f>
        <v>0.9999981542292944</v>
      </c>
    </row>
    <row r="514" spans="1:16" ht="12.75">
      <c r="A514" s="27"/>
      <c r="B514" s="40" t="s">
        <v>388</v>
      </c>
      <c r="C514" s="29"/>
      <c r="D514" s="29"/>
      <c r="E514" s="30"/>
      <c r="F514" s="31">
        <f>SUM(F513)</f>
        <v>362992</v>
      </c>
      <c r="G514" s="31">
        <f>SUM(G513)</f>
        <v>0</v>
      </c>
      <c r="H514" s="31">
        <f>SUM(H513)</f>
        <v>0</v>
      </c>
      <c r="I514" s="31">
        <f>SUM(I513)</f>
        <v>0</v>
      </c>
      <c r="J514" s="31">
        <f t="shared" si="117"/>
        <v>362992</v>
      </c>
      <c r="K514" s="31">
        <f>SUM(K513)</f>
        <v>362991.33</v>
      </c>
      <c r="L514" s="31">
        <f>SUM(L513)</f>
        <v>0</v>
      </c>
      <c r="M514" s="31">
        <f>SUM(M513)</f>
        <v>0</v>
      </c>
      <c r="N514" s="31">
        <f>SUM(N513)</f>
        <v>0</v>
      </c>
      <c r="O514" s="31">
        <f aca="true" t="shared" si="118" ref="O514:O530">SUM(K514:N514)</f>
        <v>362991.33</v>
      </c>
      <c r="P514" s="32">
        <f>O514/J514</f>
        <v>0.9999981542292944</v>
      </c>
    </row>
    <row r="515" spans="1:16" ht="12.75">
      <c r="A515" s="33" t="s">
        <v>389</v>
      </c>
      <c r="B515" s="34"/>
      <c r="C515" s="35"/>
      <c r="D515" s="35"/>
      <c r="E515" s="36"/>
      <c r="F515" s="37">
        <f>SUM(F499,F505,F507,F510,F512,F514)</f>
        <v>1317371</v>
      </c>
      <c r="G515" s="37">
        <f>SUM(G499,G505,G507,G510,G512,G514)</f>
        <v>53000</v>
      </c>
      <c r="H515" s="37">
        <f>SUM(H499,H505,H507,H510,H512,H514)</f>
        <v>0</v>
      </c>
      <c r="I515" s="37">
        <f>SUM(I499,I505,I507,I510,I512,I514)</f>
        <v>0</v>
      </c>
      <c r="J515" s="37">
        <f>SUM(J499,J505,J507,J510,J512,J514)</f>
        <v>1370371</v>
      </c>
      <c r="K515" s="37">
        <f>SUM(K499,K505,K507,K510,K512,K514,K501)</f>
        <v>2278908.89</v>
      </c>
      <c r="L515" s="37">
        <f>SUM(L499,L505,L507,L510,L512,L514,L501)</f>
        <v>52997.83</v>
      </c>
      <c r="M515" s="37">
        <f>SUM(M499,M505,M507,M510,M512,M514,M501)</f>
        <v>0</v>
      </c>
      <c r="N515" s="37">
        <f>SUM(N499,N505,N507,N510,N512,N514,N501)</f>
        <v>0</v>
      </c>
      <c r="O515" s="37">
        <f t="shared" si="118"/>
        <v>2331906.72</v>
      </c>
      <c r="P515" s="38">
        <f>O515/J515</f>
        <v>1.7016608786963532</v>
      </c>
    </row>
    <row r="516" spans="1:16" s="59" customFormat="1" ht="12.75">
      <c r="A516" s="100" t="s">
        <v>390</v>
      </c>
      <c r="B516" s="46" t="s">
        <v>391</v>
      </c>
      <c r="C516" s="41" t="s">
        <v>33</v>
      </c>
      <c r="D516" s="23">
        <v>0</v>
      </c>
      <c r="E516" s="24" t="s">
        <v>34</v>
      </c>
      <c r="F516" s="62"/>
      <c r="G516" s="62"/>
      <c r="H516" s="62"/>
      <c r="I516" s="62"/>
      <c r="J516" s="62"/>
      <c r="K516" s="58">
        <v>675.71</v>
      </c>
      <c r="L516" s="58"/>
      <c r="M516" s="58"/>
      <c r="N516" s="58"/>
      <c r="O516" s="25">
        <f t="shared" si="118"/>
        <v>675.71</v>
      </c>
      <c r="P516" s="63"/>
    </row>
    <row r="517" spans="1:16" s="59" customFormat="1" ht="12.75">
      <c r="A517" s="101"/>
      <c r="B517" s="47"/>
      <c r="C517" s="55" t="s">
        <v>35</v>
      </c>
      <c r="D517" s="60">
        <v>0</v>
      </c>
      <c r="E517" s="24" t="s">
        <v>36</v>
      </c>
      <c r="F517" s="58">
        <v>732861</v>
      </c>
      <c r="G517" s="58"/>
      <c r="H517" s="58"/>
      <c r="I517" s="58"/>
      <c r="J517" s="25">
        <f>SUM(F517:I517)</f>
        <v>732861</v>
      </c>
      <c r="K517" s="58">
        <v>758613.26</v>
      </c>
      <c r="L517" s="58"/>
      <c r="M517" s="58"/>
      <c r="N517" s="58"/>
      <c r="O517" s="25">
        <f t="shared" si="118"/>
        <v>758613.26</v>
      </c>
      <c r="P517" s="26">
        <f aca="true" t="shared" si="119" ref="P517:P522">O517/J517</f>
        <v>1.035139351118425</v>
      </c>
    </row>
    <row r="518" spans="1:16" ht="66.75" customHeight="1">
      <c r="A518" s="90"/>
      <c r="B518" s="90"/>
      <c r="C518" s="23">
        <v>626</v>
      </c>
      <c r="D518" s="23" t="s">
        <v>15</v>
      </c>
      <c r="E518" s="24" t="s">
        <v>146</v>
      </c>
      <c r="F518" s="25">
        <v>605000</v>
      </c>
      <c r="G518" s="25"/>
      <c r="H518" s="25"/>
      <c r="I518" s="25"/>
      <c r="J518" s="25">
        <f>SUM(F518:I518)</f>
        <v>605000</v>
      </c>
      <c r="K518" s="25">
        <v>477300</v>
      </c>
      <c r="L518" s="25"/>
      <c r="M518" s="25"/>
      <c r="N518" s="25"/>
      <c r="O518" s="25">
        <f t="shared" si="118"/>
        <v>477300</v>
      </c>
      <c r="P518" s="26">
        <f t="shared" si="119"/>
        <v>0.7889256198347108</v>
      </c>
    </row>
    <row r="519" spans="1:16" ht="12.75">
      <c r="A519" s="123"/>
      <c r="B519" s="40" t="s">
        <v>392</v>
      </c>
      <c r="C519" s="29"/>
      <c r="D519" s="29"/>
      <c r="E519" s="30"/>
      <c r="F519" s="31">
        <f>SUM(F517:F518)</f>
        <v>1337861</v>
      </c>
      <c r="G519" s="31">
        <f>SUM(G517:G518)</f>
        <v>0</v>
      </c>
      <c r="H519" s="31">
        <f>SUM(H517:H518)</f>
        <v>0</v>
      </c>
      <c r="I519" s="31">
        <f>SUM(I517:I518)</f>
        <v>0</v>
      </c>
      <c r="J519" s="31">
        <f>SUM(J517:J518)</f>
        <v>1337861</v>
      </c>
      <c r="K519" s="31">
        <f>SUM(K516:K518)</f>
        <v>1236588.97</v>
      </c>
      <c r="L519" s="31">
        <f>SUM(L516:L518)</f>
        <v>0</v>
      </c>
      <c r="M519" s="31">
        <f>SUM(M516:M518)</f>
        <v>0</v>
      </c>
      <c r="N519" s="31">
        <f>SUM(N516:N518)</f>
        <v>0</v>
      </c>
      <c r="O519" s="31">
        <f t="shared" si="118"/>
        <v>1236588.97</v>
      </c>
      <c r="P519" s="32">
        <f t="shared" si="119"/>
        <v>0.9243030255011544</v>
      </c>
    </row>
    <row r="520" spans="1:16" ht="68.25">
      <c r="A520" s="90"/>
      <c r="B520" s="39" t="s">
        <v>393</v>
      </c>
      <c r="C520" s="23" t="s">
        <v>27</v>
      </c>
      <c r="D520" s="23" t="s">
        <v>15</v>
      </c>
      <c r="E520" s="24" t="s">
        <v>28</v>
      </c>
      <c r="F520" s="25">
        <v>3948300</v>
      </c>
      <c r="G520" s="25"/>
      <c r="H520" s="25"/>
      <c r="I520" s="25"/>
      <c r="J520" s="25">
        <f>SUM(F520:I520)</f>
        <v>3948300</v>
      </c>
      <c r="K520" s="25">
        <v>3487052.33</v>
      </c>
      <c r="L520" s="25"/>
      <c r="M520" s="25"/>
      <c r="N520" s="25"/>
      <c r="O520" s="25">
        <f t="shared" si="118"/>
        <v>3487052.33</v>
      </c>
      <c r="P520" s="26">
        <f t="shared" si="119"/>
        <v>0.8831781602208546</v>
      </c>
    </row>
    <row r="521" spans="1:16" ht="12.75">
      <c r="A521" s="27"/>
      <c r="B521" s="27"/>
      <c r="C521" s="23" t="s">
        <v>29</v>
      </c>
      <c r="D521" s="23" t="s">
        <v>15</v>
      </c>
      <c r="E521" s="24" t="s">
        <v>30</v>
      </c>
      <c r="F521" s="25">
        <v>2706184</v>
      </c>
      <c r="G521" s="25"/>
      <c r="H521" s="25"/>
      <c r="I521" s="25"/>
      <c r="J521" s="25">
        <f>SUM(F521:I521)</f>
        <v>2706184</v>
      </c>
      <c r="K521" s="45">
        <v>2554483.58</v>
      </c>
      <c r="L521" s="25"/>
      <c r="M521" s="25"/>
      <c r="N521" s="25"/>
      <c r="O521" s="25">
        <f t="shared" si="118"/>
        <v>2554483.58</v>
      </c>
      <c r="P521" s="26">
        <f t="shared" si="119"/>
        <v>0.9439430504355949</v>
      </c>
    </row>
    <row r="522" spans="1:16" ht="12.75">
      <c r="A522" s="27"/>
      <c r="B522" s="27"/>
      <c r="C522" s="23" t="s">
        <v>21</v>
      </c>
      <c r="D522" s="23" t="s">
        <v>15</v>
      </c>
      <c r="E522" s="24" t="s">
        <v>22</v>
      </c>
      <c r="F522" s="25">
        <v>27000</v>
      </c>
      <c r="G522" s="25"/>
      <c r="H522" s="25"/>
      <c r="I522" s="25"/>
      <c r="J522" s="25">
        <f>SUM(F522:I522)</f>
        <v>27000</v>
      </c>
      <c r="K522" s="45">
        <v>48189.8</v>
      </c>
      <c r="L522" s="25"/>
      <c r="M522" s="25"/>
      <c r="N522" s="25"/>
      <c r="O522" s="25">
        <f t="shared" si="118"/>
        <v>48189.8</v>
      </c>
      <c r="P522" s="26">
        <f t="shared" si="119"/>
        <v>1.7848074074074076</v>
      </c>
    </row>
    <row r="523" spans="1:16" ht="66.75" customHeight="1">
      <c r="A523" s="27"/>
      <c r="B523" s="27"/>
      <c r="C523" s="41" t="s">
        <v>106</v>
      </c>
      <c r="D523" s="23" t="s">
        <v>15</v>
      </c>
      <c r="E523" s="24" t="s">
        <v>221</v>
      </c>
      <c r="F523" s="25"/>
      <c r="G523" s="25"/>
      <c r="H523" s="25"/>
      <c r="I523" s="25"/>
      <c r="J523" s="25"/>
      <c r="K523" s="25">
        <v>46.03</v>
      </c>
      <c r="L523" s="25"/>
      <c r="M523" s="25"/>
      <c r="N523" s="25"/>
      <c r="O523" s="25">
        <f t="shared" si="118"/>
        <v>46.03</v>
      </c>
      <c r="P523" s="26"/>
    </row>
    <row r="524" spans="1:16" ht="12.75">
      <c r="A524" s="27"/>
      <c r="B524" s="27"/>
      <c r="C524" s="98" t="s">
        <v>33</v>
      </c>
      <c r="D524" s="23">
        <v>0</v>
      </c>
      <c r="E524" s="43" t="s">
        <v>34</v>
      </c>
      <c r="F524" s="25"/>
      <c r="G524" s="25"/>
      <c r="H524" s="25"/>
      <c r="I524" s="25"/>
      <c r="J524" s="25">
        <f aca="true" t="shared" si="120" ref="J524:J529">SUM(F524:I524)</f>
        <v>0</v>
      </c>
      <c r="K524" s="25">
        <v>27208.82</v>
      </c>
      <c r="L524" s="25"/>
      <c r="M524" s="25"/>
      <c r="N524" s="25"/>
      <c r="O524" s="25">
        <f t="shared" si="118"/>
        <v>27208.82</v>
      </c>
      <c r="P524" s="26"/>
    </row>
    <row r="525" spans="1:16" ht="12.75">
      <c r="A525" s="27"/>
      <c r="B525" s="27"/>
      <c r="C525" s="98"/>
      <c r="D525" s="23">
        <v>1</v>
      </c>
      <c r="E525" s="43"/>
      <c r="F525" s="25"/>
      <c r="G525" s="25"/>
      <c r="H525" s="25"/>
      <c r="I525" s="25"/>
      <c r="J525" s="25">
        <f t="shared" si="120"/>
        <v>0</v>
      </c>
      <c r="K525" s="25">
        <v>144.55</v>
      </c>
      <c r="L525" s="25"/>
      <c r="M525" s="25"/>
      <c r="N525" s="25"/>
      <c r="O525" s="25">
        <f t="shared" si="118"/>
        <v>144.55</v>
      </c>
      <c r="P525" s="26"/>
    </row>
    <row r="526" spans="1:16" ht="12.75">
      <c r="A526" s="27"/>
      <c r="B526" s="27"/>
      <c r="C526" s="98"/>
      <c r="D526" s="23">
        <v>2</v>
      </c>
      <c r="E526" s="43"/>
      <c r="F526" s="25"/>
      <c r="G526" s="25"/>
      <c r="H526" s="25"/>
      <c r="I526" s="25"/>
      <c r="J526" s="25">
        <f t="shared" si="120"/>
        <v>0</v>
      </c>
      <c r="K526" s="25">
        <v>48.17</v>
      </c>
      <c r="L526" s="25"/>
      <c r="M526" s="25"/>
      <c r="N526" s="25"/>
      <c r="O526" s="25">
        <f t="shared" si="118"/>
        <v>48.17</v>
      </c>
      <c r="P526" s="26"/>
    </row>
    <row r="527" spans="1:16" ht="12.75">
      <c r="A527" s="27"/>
      <c r="B527" s="27"/>
      <c r="C527" s="23" t="s">
        <v>35</v>
      </c>
      <c r="D527" s="23" t="s">
        <v>15</v>
      </c>
      <c r="E527" s="24" t="s">
        <v>36</v>
      </c>
      <c r="F527" s="25">
        <v>124988</v>
      </c>
      <c r="G527" s="25"/>
      <c r="H527" s="25"/>
      <c r="I527" s="25"/>
      <c r="J527" s="25">
        <f t="shared" si="120"/>
        <v>124988</v>
      </c>
      <c r="K527" s="25">
        <f>2018387.98-1495557</f>
        <v>522830.98</v>
      </c>
      <c r="L527" s="25"/>
      <c r="M527" s="25"/>
      <c r="N527" s="25"/>
      <c r="O527" s="25">
        <f t="shared" si="118"/>
        <v>522830.98</v>
      </c>
      <c r="P527" s="26">
        <f>O527/J527</f>
        <v>4.183049412743623</v>
      </c>
    </row>
    <row r="528" spans="1:16" ht="48.75">
      <c r="A528" s="27"/>
      <c r="B528" s="27"/>
      <c r="C528" s="23" t="s">
        <v>60</v>
      </c>
      <c r="D528" s="23">
        <v>1</v>
      </c>
      <c r="E528" s="24" t="s">
        <v>61</v>
      </c>
      <c r="F528" s="25">
        <v>31400</v>
      </c>
      <c r="G528" s="25"/>
      <c r="H528" s="25"/>
      <c r="I528" s="25"/>
      <c r="J528" s="25">
        <f t="shared" si="120"/>
        <v>31400</v>
      </c>
      <c r="K528" s="25">
        <v>194918.41</v>
      </c>
      <c r="L528" s="25"/>
      <c r="M528" s="25"/>
      <c r="N528" s="25"/>
      <c r="O528" s="25">
        <f t="shared" si="118"/>
        <v>194918.41</v>
      </c>
      <c r="P528" s="26">
        <f>O528/J528</f>
        <v>6.207592675159236</v>
      </c>
    </row>
    <row r="529" spans="1:16" ht="87.75">
      <c r="A529" s="123"/>
      <c r="B529" s="90"/>
      <c r="C529" s="60">
        <v>291</v>
      </c>
      <c r="D529" s="60">
        <v>0</v>
      </c>
      <c r="E529" s="24" t="s">
        <v>67</v>
      </c>
      <c r="F529" s="25"/>
      <c r="G529" s="25"/>
      <c r="H529" s="25"/>
      <c r="I529" s="25"/>
      <c r="J529" s="25">
        <f t="shared" si="120"/>
        <v>0</v>
      </c>
      <c r="K529" s="25">
        <v>347.85</v>
      </c>
      <c r="L529" s="25"/>
      <c r="M529" s="25"/>
      <c r="N529" s="25"/>
      <c r="O529" s="25">
        <f t="shared" si="118"/>
        <v>347.85</v>
      </c>
      <c r="P529" s="26"/>
    </row>
    <row r="530" spans="1:16" ht="12.75">
      <c r="A530" s="27"/>
      <c r="B530" s="40" t="s">
        <v>394</v>
      </c>
      <c r="C530" s="29"/>
      <c r="D530" s="29"/>
      <c r="E530" s="30"/>
      <c r="F530" s="31">
        <f aca="true" t="shared" si="121" ref="F530:N530">SUM(F520:F529)</f>
        <v>6837872</v>
      </c>
      <c r="G530" s="31">
        <f t="shared" si="121"/>
        <v>0</v>
      </c>
      <c r="H530" s="31">
        <f t="shared" si="121"/>
        <v>0</v>
      </c>
      <c r="I530" s="31">
        <f t="shared" si="121"/>
        <v>0</v>
      </c>
      <c r="J530" s="31">
        <f t="shared" si="121"/>
        <v>6837872</v>
      </c>
      <c r="K530" s="31">
        <f t="shared" si="121"/>
        <v>6835270.52</v>
      </c>
      <c r="L530" s="31">
        <f t="shared" si="121"/>
        <v>0</v>
      </c>
      <c r="M530" s="31">
        <f t="shared" si="121"/>
        <v>0</v>
      </c>
      <c r="N530" s="31">
        <f t="shared" si="121"/>
        <v>0</v>
      </c>
      <c r="O530" s="31">
        <f t="shared" si="118"/>
        <v>6835270.52</v>
      </c>
      <c r="P530" s="32">
        <f>O530/J530</f>
        <v>0.9996195483039167</v>
      </c>
    </row>
    <row r="531" spans="1:16" ht="12.75">
      <c r="A531" s="33" t="s">
        <v>395</v>
      </c>
      <c r="B531" s="34"/>
      <c r="C531" s="35"/>
      <c r="D531" s="35"/>
      <c r="E531" s="36"/>
      <c r="F531" s="37">
        <f aca="true" t="shared" si="122" ref="F531:O531">SUM(F530,F519)</f>
        <v>8175733</v>
      </c>
      <c r="G531" s="37">
        <f t="shared" si="122"/>
        <v>0</v>
      </c>
      <c r="H531" s="37">
        <f t="shared" si="122"/>
        <v>0</v>
      </c>
      <c r="I531" s="37">
        <f t="shared" si="122"/>
        <v>0</v>
      </c>
      <c r="J531" s="37">
        <f t="shared" si="122"/>
        <v>8175733</v>
      </c>
      <c r="K531" s="37">
        <f t="shared" si="122"/>
        <v>8071859.489999999</v>
      </c>
      <c r="L531" s="37">
        <f t="shared" si="122"/>
        <v>0</v>
      </c>
      <c r="M531" s="37">
        <f t="shared" si="122"/>
        <v>0</v>
      </c>
      <c r="N531" s="37">
        <f t="shared" si="122"/>
        <v>0</v>
      </c>
      <c r="O531" s="37">
        <f t="shared" si="122"/>
        <v>8071859.489999999</v>
      </c>
      <c r="P531" s="38">
        <f>O531/J531</f>
        <v>0.9872948994298125</v>
      </c>
    </row>
    <row r="532" spans="1:16" ht="12.75">
      <c r="A532" s="137" t="s">
        <v>10</v>
      </c>
      <c r="B532" s="138"/>
      <c r="C532" s="23"/>
      <c r="D532" s="23"/>
      <c r="E532" s="139"/>
      <c r="F532" s="140">
        <f>SUM(F531,F515,F496,F464,F430,F397,F327,F310,F205,F191,F153,F141,F132,F103,F71,F47,F9,F6)</f>
        <v>1213578951</v>
      </c>
      <c r="G532" s="140">
        <f>SUM(G531,G515,G496,G464,G430,G397,G327,G310,G205,G191,G153,G141,G132,G103,G71,G47,G9,G6)</f>
        <v>11251067.629999999</v>
      </c>
      <c r="H532" s="140">
        <f>SUM(H531,H515,H496,H464,H430,H397,H327,H310,H205,H191,H153,H141,H132,H103,H71,H47,H9,H6)</f>
        <v>55519183.33</v>
      </c>
      <c r="I532" s="140">
        <f>SUM(I531,I515,I496,I464,I430,I397,I327,I310,I205,I191,I153,I141,I132,I103,I71,I47,I9,I6)</f>
        <v>24131407</v>
      </c>
      <c r="J532" s="140">
        <f>SUM(J531,J515,J496,J464,J430,J397,J327,J310,J205,J191,J153,J141,J132,J103,J71,J47,J9,J6)</f>
        <v>1304480608.96</v>
      </c>
      <c r="K532" s="140">
        <f>SUM(K531,K515,K496,K464,K430,K397,K327,K310,K205,K191,K153,K141,K132,K103,K71,K50,K47,K9,K6)</f>
        <v>1146265304.8600001</v>
      </c>
      <c r="L532" s="140">
        <f>SUM(L531,L515,L496,L464,L430,L397,L327,L310,L205,L191,L153,L141,L132,L103,L71,L50,L47,L9,L6)</f>
        <v>11198025.97</v>
      </c>
      <c r="M532" s="140">
        <f>SUM(M531,M515,M496,M464,M430,M397,M327,M310,M205,M191,M153,M141,M132,M103,M71,M50,M47,M9,M6)</f>
        <v>54507714.78</v>
      </c>
      <c r="N532" s="140">
        <f>SUM(N531,N515,N496,N464,N430,N397,N327,N310,N205,N191,N153,N141,N132,N103,N71,N50,N47,N9,N6)</f>
        <v>23897670.749999996</v>
      </c>
      <c r="O532" s="140">
        <f>SUM(O531,O515,O496,O464,O430,O397,O327,O310,O205,O191,O153,O141,O132,O103,O71,O50,O47,O9,O6)</f>
        <v>1235868716.3600001</v>
      </c>
      <c r="P532" s="141">
        <f>O532/J532</f>
        <v>0.9474029034017601</v>
      </c>
    </row>
  </sheetData>
  <mergeCells count="103">
    <mergeCell ref="B414:B415"/>
    <mergeCell ref="B185:B186"/>
    <mergeCell ref="B458:B459"/>
    <mergeCell ref="B409:B410"/>
    <mergeCell ref="B403:B405"/>
    <mergeCell ref="B422:B425"/>
    <mergeCell ref="B383:B386"/>
    <mergeCell ref="B299:B301"/>
    <mergeCell ref="B334:B337"/>
    <mergeCell ref="B359:B360"/>
    <mergeCell ref="A431:A434"/>
    <mergeCell ref="B477:B478"/>
    <mergeCell ref="B223:B224"/>
    <mergeCell ref="B269:B270"/>
    <mergeCell ref="B362:B363"/>
    <mergeCell ref="B365:B368"/>
    <mergeCell ref="A465:A466"/>
    <mergeCell ref="B465:B466"/>
    <mergeCell ref="A398:A400"/>
    <mergeCell ref="B433:B435"/>
    <mergeCell ref="B19:B23"/>
    <mergeCell ref="A51:A52"/>
    <mergeCell ref="B54:B56"/>
    <mergeCell ref="B58:B60"/>
    <mergeCell ref="B32:B34"/>
    <mergeCell ref="B51:B52"/>
    <mergeCell ref="B36:B39"/>
    <mergeCell ref="E123:E125"/>
    <mergeCell ref="A72:A73"/>
    <mergeCell ref="E99:E100"/>
    <mergeCell ref="C99:C100"/>
    <mergeCell ref="B72:B73"/>
    <mergeCell ref="B84:B85"/>
    <mergeCell ref="B88:B89"/>
    <mergeCell ref="B108:B110"/>
    <mergeCell ref="B120:B121"/>
    <mergeCell ref="B77:B79"/>
    <mergeCell ref="C126:C127"/>
    <mergeCell ref="A154:A163"/>
    <mergeCell ref="C123:C125"/>
    <mergeCell ref="C129:C130"/>
    <mergeCell ref="A142:A143"/>
    <mergeCell ref="B148:B149"/>
    <mergeCell ref="B123:B125"/>
    <mergeCell ref="B142:B143"/>
    <mergeCell ref="A206:A207"/>
    <mergeCell ref="E126:E127"/>
    <mergeCell ref="C248:C249"/>
    <mergeCell ref="E248:E249"/>
    <mergeCell ref="C197:C199"/>
    <mergeCell ref="E129:E130"/>
    <mergeCell ref="E197:E199"/>
    <mergeCell ref="A133:A139"/>
    <mergeCell ref="B157:B164"/>
    <mergeCell ref="B154:B155"/>
    <mergeCell ref="A1:P1"/>
    <mergeCell ref="K2:P2"/>
    <mergeCell ref="F2:J2"/>
    <mergeCell ref="C3:E3"/>
    <mergeCell ref="C15:C16"/>
    <mergeCell ref="C43:C44"/>
    <mergeCell ref="E15:E16"/>
    <mergeCell ref="E43:E44"/>
    <mergeCell ref="C20:C22"/>
    <mergeCell ref="E20:E22"/>
    <mergeCell ref="C25:C26"/>
    <mergeCell ref="E25:E26"/>
    <mergeCell ref="C37:C40"/>
    <mergeCell ref="E37:E40"/>
    <mergeCell ref="C524:C526"/>
    <mergeCell ref="E524:E526"/>
    <mergeCell ref="C493:C494"/>
    <mergeCell ref="E493:E494"/>
    <mergeCell ref="B483:B486"/>
    <mergeCell ref="B480:B481"/>
    <mergeCell ref="B488:B489"/>
    <mergeCell ref="B461:B462"/>
    <mergeCell ref="A516:A517"/>
    <mergeCell ref="B516:B517"/>
    <mergeCell ref="B497:B498"/>
    <mergeCell ref="A497:A498"/>
    <mergeCell ref="A502:A506"/>
    <mergeCell ref="C274:C275"/>
    <mergeCell ref="E427:E428"/>
    <mergeCell ref="E274:E275"/>
    <mergeCell ref="E423:E424"/>
    <mergeCell ref="E415:E416"/>
    <mergeCell ref="C427:C428"/>
    <mergeCell ref="C423:C424"/>
    <mergeCell ref="E279:E280"/>
    <mergeCell ref="C279:C280"/>
    <mergeCell ref="B377:B378"/>
    <mergeCell ref="B339:B340"/>
    <mergeCell ref="B370:B372"/>
    <mergeCell ref="B293:B295"/>
    <mergeCell ref="B166:B175"/>
    <mergeCell ref="B177:B180"/>
    <mergeCell ref="B260:B261"/>
    <mergeCell ref="B206:B207"/>
    <mergeCell ref="B256:B258"/>
    <mergeCell ref="B197:B199"/>
    <mergeCell ref="B188:B189"/>
    <mergeCell ref="B245:B246"/>
  </mergeCells>
  <printOptions/>
  <pageMargins left="0.53" right="0.22" top="0.77" bottom="0.43" header="0.62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dcterms:created xsi:type="dcterms:W3CDTF">2016-03-22T11:08:29Z</dcterms:created>
  <dcterms:modified xsi:type="dcterms:W3CDTF">2016-03-22T11:09:09Z</dcterms:modified>
  <cp:category/>
  <cp:version/>
  <cp:contentType/>
  <cp:contentStatus/>
</cp:coreProperties>
</file>