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780" windowWidth="9690" windowHeight="6480" tabRatio="622" activeTab="2"/>
  </bookViews>
  <sheets>
    <sheet name="zał nr 2" sheetId="1" r:id="rId1"/>
    <sheet name="zał. nr 3" sheetId="2" r:id="rId2"/>
    <sheet name="zał. nr 4" sheetId="3" r:id="rId3"/>
  </sheets>
  <definedNames>
    <definedName name="_xlfn.IFERROR" hidden="1">#NAME?</definedName>
    <definedName name="_xlnm.Print_Titles" localSheetId="0">'zał nr 2'!$5:$6</definedName>
    <definedName name="_xlnm.Print_Titles" localSheetId="1">'zał. nr 3'!$3:$4</definedName>
    <definedName name="_xlnm.Print_Titles" localSheetId="2">'zał. nr 4'!$3:$4</definedName>
  </definedNames>
  <calcPr fullCalcOnLoad="1"/>
</workbook>
</file>

<file path=xl/sharedStrings.xml><?xml version="1.0" encoding="utf-8"?>
<sst xmlns="http://schemas.openxmlformats.org/spreadsheetml/2006/main" count="752" uniqueCount="254">
  <si>
    <t>Jednostka</t>
  </si>
  <si>
    <t>§ 4110</t>
  </si>
  <si>
    <t>§ 4120</t>
  </si>
  <si>
    <t>§ 4260</t>
  </si>
  <si>
    <t>§ 4040</t>
  </si>
  <si>
    <t>§ 4270</t>
  </si>
  <si>
    <t>G 1</t>
  </si>
  <si>
    <t>G 3</t>
  </si>
  <si>
    <t>G 4</t>
  </si>
  <si>
    <t>G 11</t>
  </si>
  <si>
    <t>organizacyjna</t>
  </si>
  <si>
    <t>§ 6060</t>
  </si>
  <si>
    <t>§ 6050</t>
  </si>
  <si>
    <t>G 2</t>
  </si>
  <si>
    <t>§ 4440</t>
  </si>
  <si>
    <t>plan</t>
  </si>
  <si>
    <t>ZSSOg</t>
  </si>
  <si>
    <t>ZSSOg.</t>
  </si>
  <si>
    <t>ZSOg.Nr 4</t>
  </si>
  <si>
    <t>ZSOg.Nr 1</t>
  </si>
  <si>
    <t>SP 10</t>
  </si>
  <si>
    <t xml:space="preserve"> </t>
  </si>
  <si>
    <t>SP 6</t>
  </si>
  <si>
    <t>SP 13</t>
  </si>
  <si>
    <t>SP 16</t>
  </si>
  <si>
    <t>SP 17</t>
  </si>
  <si>
    <t>SP 18</t>
  </si>
  <si>
    <t>SP 20</t>
  </si>
  <si>
    <t>SP 21</t>
  </si>
  <si>
    <t>SP 23</t>
  </si>
  <si>
    <t>SP 26</t>
  </si>
  <si>
    <t>SP 28</t>
  </si>
  <si>
    <t>SP 29</t>
  </si>
  <si>
    <t>SP 33</t>
  </si>
  <si>
    <t>SP 34</t>
  </si>
  <si>
    <t>SP 35</t>
  </si>
  <si>
    <t>SP 39</t>
  </si>
  <si>
    <t>SP 40</t>
  </si>
  <si>
    <t>Razem 80101</t>
  </si>
  <si>
    <t>Razem 80103</t>
  </si>
  <si>
    <t>Razem 80110</t>
  </si>
  <si>
    <t>Razem 80148</t>
  </si>
  <si>
    <t>Razem 85401</t>
  </si>
  <si>
    <t>ZS 5</t>
  </si>
  <si>
    <t>ZS 6</t>
  </si>
  <si>
    <t>ZS 7</t>
  </si>
  <si>
    <t>ZS 9</t>
  </si>
  <si>
    <t>ZS 10</t>
  </si>
  <si>
    <t>ZS 11</t>
  </si>
  <si>
    <t>ZS 12</t>
  </si>
  <si>
    <t>ZWE 1</t>
  </si>
  <si>
    <t>ZS 13</t>
  </si>
  <si>
    <t>ZS 14</t>
  </si>
  <si>
    <t>ZS 15</t>
  </si>
  <si>
    <t>ZSOg.5</t>
  </si>
  <si>
    <t>ZSOg.4</t>
  </si>
  <si>
    <t>Razem 80113</t>
  </si>
  <si>
    <t>Razem 80146</t>
  </si>
  <si>
    <t>G1</t>
  </si>
  <si>
    <t>Razem 80195</t>
  </si>
  <si>
    <t>Razem 85412</t>
  </si>
  <si>
    <t>Razem 85415</t>
  </si>
  <si>
    <t>Razem 80120</t>
  </si>
  <si>
    <t>Razem 801</t>
  </si>
  <si>
    <t>Razem 854</t>
  </si>
  <si>
    <t>Razem 90019</t>
  </si>
  <si>
    <t>ZSOg.2</t>
  </si>
  <si>
    <t>ZSOg.1</t>
  </si>
  <si>
    <t>ZSRZiH</t>
  </si>
  <si>
    <t>ZSOg.6</t>
  </si>
  <si>
    <t>Zespół Szkół Specjalnych Nr 17</t>
  </si>
  <si>
    <t>Ośrodek Szkolno-Wych Nr 1</t>
  </si>
  <si>
    <t>II LO</t>
  </si>
  <si>
    <t>III LO</t>
  </si>
  <si>
    <t>IV LO</t>
  </si>
  <si>
    <t>V LO</t>
  </si>
  <si>
    <t>VI LO</t>
  </si>
  <si>
    <t>IX LO</t>
  </si>
  <si>
    <t>X LO</t>
  </si>
  <si>
    <t>Kolegium Miejskie</t>
  </si>
  <si>
    <t>Technikum Transportowe</t>
  </si>
  <si>
    <t>Poradnia Psych-Pedagog Nr 1</t>
  </si>
  <si>
    <t>Poradnia Psych-Pedagog Nr 2</t>
  </si>
  <si>
    <t>Poradnia Psych-Pedagog Nr 3</t>
  </si>
  <si>
    <t>Gimnazjum 11</t>
  </si>
  <si>
    <t>ZS nr 9</t>
  </si>
  <si>
    <t>ZS nr 11</t>
  </si>
  <si>
    <t>wykonanie</t>
  </si>
  <si>
    <t>ZOOg.nr 2</t>
  </si>
  <si>
    <t>Gimn.nr 2</t>
  </si>
  <si>
    <t>MDK</t>
  </si>
  <si>
    <t>§ 4010</t>
  </si>
  <si>
    <t>Załącznik nr 2</t>
  </si>
  <si>
    <t>Załącznik nr 3</t>
  </si>
  <si>
    <t>Placówka</t>
  </si>
  <si>
    <t>liczba uczniów</t>
  </si>
  <si>
    <t>miesięczny koszt ucznia</t>
  </si>
  <si>
    <t>Razem wydatki</t>
  </si>
  <si>
    <t>Zespół Szkół Ogólnokszt. Nr 6</t>
  </si>
  <si>
    <t>Specjalny Ośrodek Szkolno-Wychow Nr 1</t>
  </si>
  <si>
    <t>Specjalny Ośrodek Szkolno-Wychow Nr 2</t>
  </si>
  <si>
    <t>I LO</t>
  </si>
  <si>
    <t>VII LO</t>
  </si>
  <si>
    <t>XII LO</t>
  </si>
  <si>
    <t>XIII LO</t>
  </si>
  <si>
    <t>XIV LO</t>
  </si>
  <si>
    <t>Zespół Szkół Ogólnokształcących Nr 6</t>
  </si>
  <si>
    <t>Licea Ogólnokształcące Specjalne      80121</t>
  </si>
  <si>
    <t>Zespół Szkół Administracyjno-Ekonomicznych</t>
  </si>
  <si>
    <t>Zespół Szkół Budowlanych</t>
  </si>
  <si>
    <t>Zespół Szkół Chłodniczych i Elektronicznych</t>
  </si>
  <si>
    <t>Zespół Szkół Hotelarsko-Gastronomicznych</t>
  </si>
  <si>
    <t>Zespół Szkół Mechanicznych</t>
  </si>
  <si>
    <t>Zespół Szkół Usługowych</t>
  </si>
  <si>
    <t>Zespół Szkół Technicznych</t>
  </si>
  <si>
    <t>Zespół Szkół Rzemiosła i Handlu</t>
  </si>
  <si>
    <t>Zespół Szkół Ekologicznych</t>
  </si>
  <si>
    <t>Szkoły Zawodowe                             80130</t>
  </si>
  <si>
    <t>Szkoła Muzyczna                             80132</t>
  </si>
  <si>
    <t xml:space="preserve">Specjalny Ośrodek Szkolno-Wych 1 </t>
  </si>
  <si>
    <t>Specjalny Ośrodek Szkolno-Wych 2</t>
  </si>
  <si>
    <t>Zespół Szkół Technicznych  80140</t>
  </si>
  <si>
    <t>Gdyński Ośrodek Dokształcania Nauczycieli           80141</t>
  </si>
  <si>
    <t>Szkoła Muzyczna</t>
  </si>
  <si>
    <t>Dokształcanie nauczycieli    80146</t>
  </si>
  <si>
    <t xml:space="preserve">Zespół Szkół Specjalnych Nr 17        </t>
  </si>
  <si>
    <t>Stołówki Szkolne             80148</t>
  </si>
  <si>
    <t>I ALO</t>
  </si>
  <si>
    <t>Specjalny Ośrodek Szkolno-Wychowawczy Nr 1</t>
  </si>
  <si>
    <t>DZIAŁ 801 RAZEM</t>
  </si>
  <si>
    <t>Specjalny Ośrodek Szkolno-Wychowawczy Nr 2</t>
  </si>
  <si>
    <t>Zespół Szkół Specjalnych Nr 17           85401</t>
  </si>
  <si>
    <t>Spec.Ośrodek Szk-Wych Nr 1</t>
  </si>
  <si>
    <t>Spec.Ośrodek Szk-Wych Nr 2</t>
  </si>
  <si>
    <t>Ośrodki Szkolno-Wychowawcze         85403</t>
  </si>
  <si>
    <t>Poradnie Psychologiczno-Pedagogiczne       85406</t>
  </si>
  <si>
    <t>II  LO</t>
  </si>
  <si>
    <t>Zespól Szkół Mechanicznych</t>
  </si>
  <si>
    <t>Młodzieżowy Dom Kultury</t>
  </si>
  <si>
    <t>Kolonie i obozy                         85412</t>
  </si>
  <si>
    <t>I Akademickie liceum Ogólnokształcace</t>
  </si>
  <si>
    <t>Szkolne Schronisko Młodzieżowe    85417</t>
  </si>
  <si>
    <t>Poradnia Psychologiczno-Pedagogiczna Nr 1</t>
  </si>
  <si>
    <t>Poradnia Psychologiczno-Pedagogiczna Nr 2</t>
  </si>
  <si>
    <t>Poradnia Psychologiczno-Pedagogiczna Nr 3</t>
  </si>
  <si>
    <t>Mlodzieżowy Dom Kultury</t>
  </si>
  <si>
    <t>Dokształcanie nauczycieli     85446</t>
  </si>
  <si>
    <t>RAZEM 854</t>
  </si>
  <si>
    <t>801-854</t>
  </si>
  <si>
    <t>851+854+851</t>
  </si>
  <si>
    <t>Razem                                      90019</t>
  </si>
  <si>
    <t>uczniów</t>
  </si>
  <si>
    <t>liczba dzieci</t>
  </si>
  <si>
    <t>m.k.dz</t>
  </si>
  <si>
    <t>%</t>
  </si>
  <si>
    <t>Przedszkole Nr 4</t>
  </si>
  <si>
    <t>Przedszkole Nr 5</t>
  </si>
  <si>
    <t>Przedszkole Nr 6</t>
  </si>
  <si>
    <t>Przedszkole Nr 7</t>
  </si>
  <si>
    <t>Przedszkole Nr 8</t>
  </si>
  <si>
    <t>Przedszkole Nr 9</t>
  </si>
  <si>
    <t>Przedszkole Nr 11</t>
  </si>
  <si>
    <t>Przedszkole Nr 13</t>
  </si>
  <si>
    <t>Przedszkole Nr 14</t>
  </si>
  <si>
    <t>Przedszkole Nr 15</t>
  </si>
  <si>
    <t>Przedszkole Nr 16</t>
  </si>
  <si>
    <t>Przedszkole Nr 18</t>
  </si>
  <si>
    <t>Przedszkole Nr 19</t>
  </si>
  <si>
    <t>Przedszkole Nr 21</t>
  </si>
  <si>
    <t>Przedszkole Nr 22</t>
  </si>
  <si>
    <t>Przedszkole Nr 23</t>
  </si>
  <si>
    <t>Przedszkole Nr 24</t>
  </si>
  <si>
    <t>Przedszkole Nr 25</t>
  </si>
  <si>
    <t>Przedszkole Nr 26</t>
  </si>
  <si>
    <t>Przedszkole Nr 27</t>
  </si>
  <si>
    <t>Przedszkole Nr 28</t>
  </si>
  <si>
    <t>Przedszkole Nr 29</t>
  </si>
  <si>
    <t>Przedszkole Nr 30</t>
  </si>
  <si>
    <t>Przedszkole Nr 31</t>
  </si>
  <si>
    <t>Przedszkole Nr 32</t>
  </si>
  <si>
    <t>Przedszkole Nr 35</t>
  </si>
  <si>
    <t>Przedszkole Nr 36</t>
  </si>
  <si>
    <t>Przedszkole Nr 42</t>
  </si>
  <si>
    <t>Przedszkole Nr 43</t>
  </si>
  <si>
    <t>Przedszkole Nr 44</t>
  </si>
  <si>
    <t>Przedszkole Nr 46</t>
  </si>
  <si>
    <t>Przedszkole Nr 47</t>
  </si>
  <si>
    <t>Przedszkole Nr 48</t>
  </si>
  <si>
    <t>Przedszkole Nr 49</t>
  </si>
  <si>
    <t>Przedszkole Nr 50- ZWE</t>
  </si>
  <si>
    <t>Przedszkole Nr 51</t>
  </si>
  <si>
    <t>Przedszkole Nr 52</t>
  </si>
  <si>
    <t>Nr</t>
  </si>
  <si>
    <t>Śr. liczba</t>
  </si>
  <si>
    <t>Koszt 1</t>
  </si>
  <si>
    <t>Plan</t>
  </si>
  <si>
    <t>Wykonanie</t>
  </si>
  <si>
    <t>plac.</t>
  </si>
  <si>
    <t>ucznia</t>
  </si>
  <si>
    <t>wyk.</t>
  </si>
  <si>
    <t>G 5</t>
  </si>
  <si>
    <t>G 7</t>
  </si>
  <si>
    <t>G 8</t>
  </si>
  <si>
    <t>G 9</t>
  </si>
  <si>
    <t>G 10</t>
  </si>
  <si>
    <t>G 12</t>
  </si>
  <si>
    <t>G 13</t>
  </si>
  <si>
    <t>G 14</t>
  </si>
  <si>
    <t>G 15</t>
  </si>
  <si>
    <t>G 16</t>
  </si>
  <si>
    <t>G 17</t>
  </si>
  <si>
    <t>G 18</t>
  </si>
  <si>
    <t>G 19</t>
  </si>
  <si>
    <t>G 20</t>
  </si>
  <si>
    <t>Dorosli</t>
  </si>
  <si>
    <t>G 23</t>
  </si>
  <si>
    <t>G 24</t>
  </si>
  <si>
    <t>G14</t>
  </si>
  <si>
    <t>G10</t>
  </si>
  <si>
    <t>Razem 80149</t>
  </si>
  <si>
    <t>Razem 80150</t>
  </si>
  <si>
    <t>ZSO nr 1</t>
  </si>
  <si>
    <t>ZSO nr 2</t>
  </si>
  <si>
    <t>ZSSO</t>
  </si>
  <si>
    <t>Specjalny Ośrodek Szkolno-Wychowawczy nr 1</t>
  </si>
  <si>
    <t>Razem        80149</t>
  </si>
  <si>
    <t>Załącznik nr 4</t>
  </si>
  <si>
    <t xml:space="preserve">Plan </t>
  </si>
  <si>
    <t>Wyk.</t>
  </si>
  <si>
    <t>wyk</t>
  </si>
  <si>
    <t>ZSP nr 1</t>
  </si>
  <si>
    <t>ZSP 1</t>
  </si>
  <si>
    <t>ZSOg. 6</t>
  </si>
  <si>
    <t>Razem 90095</t>
  </si>
  <si>
    <t>Razem</t>
  </si>
  <si>
    <t>Przedszkole Nr 53-ZSP 1</t>
  </si>
  <si>
    <t>Przedszkole Nr 54</t>
  </si>
  <si>
    <t>80104+80149</t>
  </si>
  <si>
    <t>Sprawozdanie z wykonania planów finansowych przedszkoli  za I półrocze 2016 roku</t>
  </si>
  <si>
    <t>Szkoły Zawodowe Specjalne    80134</t>
  </si>
  <si>
    <t>Zespół Szkół Ogólnokształcacych nr 2</t>
  </si>
  <si>
    <t>SOSW nr 1</t>
  </si>
  <si>
    <t>Sprawozdanie z wykonania planów finansowych szkół ponadgimnazjalnych i placowek opiekuńczo - wychowawczych za I półrocze 2016 roku</t>
  </si>
  <si>
    <t>Licea Ogólnokształcące 80120</t>
  </si>
  <si>
    <t>% wyk</t>
  </si>
  <si>
    <t>Gimnazja Specjalne   80111</t>
  </si>
  <si>
    <t>Pozostała działalność   80195</t>
  </si>
  <si>
    <t>Internaty i bursy szkolne   85410</t>
  </si>
  <si>
    <t>Młodzieżowy Dom Kultury  85407</t>
  </si>
  <si>
    <t>Dowożenie uczniów do szkół    80113</t>
  </si>
  <si>
    <t>Szkoły Podstawowe Specjalne  80102</t>
  </si>
  <si>
    <t>RAZEM  80104</t>
  </si>
  <si>
    <t>wyk.płac</t>
  </si>
  <si>
    <t>Sprawozdanie z wykonania planów finansowych szkół podstawowych, oddziałów "0", gimnazjów stołówek i świetlic szkolnych za                    I półrocze 2016 roku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</si>
</sst>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#,##0.000"/>
    <numFmt numFmtId="167" formatCode="#,##0.0"/>
    <numFmt numFmtId="168" formatCode="0.0"/>
    <numFmt numFmtId="169" formatCode="#,##0.00\ &quot;zł&quot;"/>
    <numFmt numFmtId="170" formatCode="0.00000"/>
    <numFmt numFmtId="171" formatCode="0.000000"/>
    <numFmt numFmtId="172" formatCode="0.0000000"/>
    <numFmt numFmtId="173" formatCode="#,##0.0000"/>
    <numFmt numFmtId="174" formatCode="#,##0.00000"/>
    <numFmt numFmtId="175" formatCode="0.000000000"/>
    <numFmt numFmtId="176" formatCode="0.0000000000"/>
    <numFmt numFmtId="177" formatCode="0.00000000"/>
    <numFmt numFmtId="178" formatCode="_-* #,##0.000\ _z_ł_-;\-* #,##0.000\ _z_ł_-;_-* &quot;-&quot;??\ _z_ł_-;_-@_-"/>
    <numFmt numFmtId="179" formatCode="_-* #,##0.0\ _z_ł_-;\-* #,##0.0\ _z_ł_-;_-* &quot;-&quot;??\ _z_ł_-;_-@_-"/>
    <numFmt numFmtId="180" formatCode="_-* #,##0\ _z_ł_-;\-* #,##0\ _z_ł_-;_-* &quot;-&quot;??\ _z_ł_-;_-@_-"/>
    <numFmt numFmtId="181" formatCode="0.0%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7" fillId="0" borderId="0" xfId="18" applyFont="1" applyAlignment="1">
      <alignment vertical="center"/>
      <protection/>
    </xf>
    <xf numFmtId="181" fontId="7" fillId="0" borderId="0" xfId="21" applyNumberFormat="1" applyFont="1" applyAlignment="1">
      <alignment vertical="center"/>
    </xf>
    <xf numFmtId="0" fontId="8" fillId="0" borderId="0" xfId="18" applyFont="1" applyAlignment="1">
      <alignment vertical="center"/>
      <protection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3" fontId="7" fillId="0" borderId="1" xfId="0" applyNumberFormat="1" applyFont="1" applyFill="1" applyBorder="1" applyAlignment="1">
      <alignment/>
    </xf>
    <xf numFmtId="181" fontId="7" fillId="0" borderId="1" xfId="21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181" fontId="7" fillId="0" borderId="1" xfId="21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3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/>
    </xf>
    <xf numFmtId="3" fontId="7" fillId="0" borderId="2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3" fontId="5" fillId="0" borderId="2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3" fontId="7" fillId="0" borderId="1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9" fillId="0" borderId="1" xfId="0" applyNumberFormat="1" applyFont="1" applyFill="1" applyBorder="1" applyAlignment="1">
      <alignment wrapText="1"/>
    </xf>
    <xf numFmtId="1" fontId="9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1" fontId="6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/>
    </xf>
    <xf numFmtId="3" fontId="7" fillId="0" borderId="0" xfId="19" applyNumberFormat="1" applyFont="1" applyAlignment="1">
      <alignment vertical="center"/>
      <protection/>
    </xf>
    <xf numFmtId="3" fontId="7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3" fontId="7" fillId="0" borderId="3" xfId="0" applyNumberFormat="1" applyFont="1" applyBorder="1" applyAlignment="1">
      <alignment/>
    </xf>
    <xf numFmtId="1" fontId="7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3" fontId="1" fillId="0" borderId="0" xfId="0" applyNumberFormat="1" applyFont="1" applyFill="1" applyAlignment="1">
      <alignment/>
    </xf>
    <xf numFmtId="181" fontId="7" fillId="0" borderId="0" xfId="0" applyNumberFormat="1" applyFont="1" applyFill="1" applyAlignment="1">
      <alignment vertical="center"/>
    </xf>
    <xf numFmtId="181" fontId="7" fillId="0" borderId="1" xfId="0" applyNumberFormat="1" applyFont="1" applyBorder="1" applyAlignment="1">
      <alignment/>
    </xf>
    <xf numFmtId="181" fontId="7" fillId="0" borderId="1" xfId="0" applyNumberFormat="1" applyFont="1" applyFill="1" applyBorder="1" applyAlignment="1">
      <alignment/>
    </xf>
    <xf numFmtId="181" fontId="5" fillId="0" borderId="1" xfId="0" applyNumberFormat="1" applyFont="1" applyFill="1" applyBorder="1" applyAlignment="1">
      <alignment/>
    </xf>
    <xf numFmtId="181" fontId="5" fillId="0" borderId="1" xfId="0" applyNumberFormat="1" applyFont="1" applyBorder="1" applyAlignment="1">
      <alignment/>
    </xf>
    <xf numFmtId="181" fontId="5" fillId="0" borderId="1" xfId="0" applyNumberFormat="1" applyFont="1" applyFill="1" applyBorder="1" applyAlignment="1">
      <alignment horizontal="right"/>
    </xf>
    <xf numFmtId="181" fontId="7" fillId="0" borderId="0" xfId="0" applyNumberFormat="1" applyFont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0" borderId="0" xfId="0" applyNumberFormat="1" applyFont="1" applyFill="1" applyAlignment="1">
      <alignment/>
    </xf>
    <xf numFmtId="181" fontId="0" fillId="0" borderId="0" xfId="0" applyNumberFormat="1" applyBorder="1" applyAlignment="1">
      <alignment/>
    </xf>
    <xf numFmtId="181" fontId="5" fillId="0" borderId="1" xfId="21" applyNumberFormat="1" applyFont="1" applyFill="1" applyBorder="1" applyAlignment="1">
      <alignment/>
    </xf>
    <xf numFmtId="181" fontId="5" fillId="0" borderId="1" xfId="21" applyNumberFormat="1" applyFont="1" applyBorder="1" applyAlignment="1">
      <alignment/>
    </xf>
    <xf numFmtId="181" fontId="5" fillId="0" borderId="1" xfId="21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4" fillId="0" borderId="5" xfId="0" applyNumberFormat="1" applyFont="1" applyBorder="1" applyAlignment="1">
      <alignment horizontal="center"/>
    </xf>
    <xf numFmtId="3" fontId="9" fillId="0" borderId="6" xfId="0" applyNumberFormat="1" applyFont="1" applyFill="1" applyBorder="1" applyAlignment="1">
      <alignment wrapText="1"/>
    </xf>
    <xf numFmtId="0" fontId="10" fillId="0" borderId="1" xfId="0" applyFont="1" applyBorder="1" applyAlignment="1">
      <alignment/>
    </xf>
    <xf numFmtId="1" fontId="7" fillId="0" borderId="1" xfId="0" applyNumberFormat="1" applyFont="1" applyBorder="1" applyAlignment="1">
      <alignment horizontal="right"/>
    </xf>
    <xf numFmtId="1" fontId="7" fillId="0" borderId="1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center"/>
    </xf>
    <xf numFmtId="3" fontId="7" fillId="0" borderId="0" xfId="21" applyNumberFormat="1" applyFont="1" applyAlignment="1">
      <alignment vertical="center"/>
    </xf>
    <xf numFmtId="3" fontId="7" fillId="0" borderId="0" xfId="18" applyNumberFormat="1" applyFont="1" applyFill="1" applyAlignment="1">
      <alignment vertical="center"/>
      <protection/>
    </xf>
    <xf numFmtId="3" fontId="7" fillId="0" borderId="0" xfId="18" applyNumberFormat="1" applyFont="1" applyAlignment="1">
      <alignment vertical="center"/>
      <protection/>
    </xf>
    <xf numFmtId="3" fontId="7" fillId="0" borderId="0" xfId="19" applyNumberFormat="1" applyFont="1" applyAlignment="1">
      <alignment horizontal="right" vertical="center"/>
      <protection/>
    </xf>
    <xf numFmtId="3" fontId="10" fillId="0" borderId="0" xfId="0" applyNumberFormat="1" applyFont="1" applyFill="1" applyAlignment="1">
      <alignment/>
    </xf>
    <xf numFmtId="3" fontId="5" fillId="0" borderId="3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/>
    </xf>
    <xf numFmtId="2" fontId="9" fillId="0" borderId="1" xfId="0" applyNumberFormat="1" applyFont="1" applyFill="1" applyBorder="1" applyAlignment="1">
      <alignment wrapText="1"/>
    </xf>
    <xf numFmtId="3" fontId="6" fillId="0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1" fontId="7" fillId="0" borderId="1" xfId="0" applyNumberFormat="1" applyFont="1" applyFill="1" applyBorder="1" applyAlignment="1">
      <alignment wrapText="1"/>
    </xf>
    <xf numFmtId="0" fontId="7" fillId="0" borderId="0" xfId="19" applyFont="1" applyAlignment="1">
      <alignment vertical="center" wrapText="1"/>
      <protection/>
    </xf>
    <xf numFmtId="0" fontId="5" fillId="0" borderId="4" xfId="0" applyFont="1" applyFill="1" applyBorder="1" applyAlignment="1">
      <alignment horizontal="center" vertical="center"/>
    </xf>
    <xf numFmtId="0" fontId="7" fillId="0" borderId="0" xfId="19" applyFont="1" applyAlignment="1">
      <alignment vertical="center"/>
      <protection/>
    </xf>
    <xf numFmtId="0" fontId="7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3" fontId="6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" fontId="5" fillId="0" borderId="1" xfId="0" applyNumberFormat="1" applyFont="1" applyFill="1" applyBorder="1" applyAlignment="1">
      <alignment wrapText="1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 vertical="center"/>
    </xf>
    <xf numFmtId="3" fontId="7" fillId="0" borderId="3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7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81" fontId="5" fillId="0" borderId="4" xfId="0" applyNumberFormat="1" applyFont="1" applyBorder="1" applyAlignment="1">
      <alignment horizontal="center" vertical="center"/>
    </xf>
    <xf numFmtId="181" fontId="5" fillId="0" borderId="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14" fillId="0" borderId="4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14" fillId="0" borderId="6" xfId="0" applyNumberFormat="1" applyFont="1" applyBorder="1" applyAlignment="1">
      <alignment horizontal="center"/>
    </xf>
    <xf numFmtId="3" fontId="14" fillId="0" borderId="2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7" xfId="19" applyFont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Normalny_sprawozdanie półroczne 2014  przedszkola" xfId="18"/>
    <cellStyle name="Normalny_sprawozdanie półroczne 2014 powiat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R448"/>
  <sheetViews>
    <sheetView workbookViewId="0" topLeftCell="A1">
      <pane xSplit="1" ySplit="4" topLeftCell="B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4" sqref="A4"/>
    </sheetView>
  </sheetViews>
  <sheetFormatPr defaultColWidth="9.00390625" defaultRowHeight="12.75"/>
  <cols>
    <col min="1" max="1" width="15.625" style="1" customWidth="1"/>
    <col min="2" max="2" width="4.875" style="1" customWidth="1"/>
    <col min="3" max="3" width="6.625" style="1" customWidth="1"/>
    <col min="4" max="4" width="6.25390625" style="2" customWidth="1"/>
    <col min="5" max="5" width="9.00390625" style="3" customWidth="1"/>
    <col min="6" max="6" width="9.375" style="112" customWidth="1"/>
    <col min="7" max="7" width="6.375" style="4" customWidth="1"/>
    <col min="8" max="8" width="8.875" style="1" customWidth="1"/>
    <col min="9" max="9" width="8.75390625" style="112" bestFit="1" customWidth="1"/>
    <col min="10" max="10" width="5.625" style="70" customWidth="1"/>
    <col min="11" max="11" width="7.875" style="112" bestFit="1" customWidth="1"/>
    <col min="12" max="12" width="7.875" style="112" customWidth="1"/>
    <col min="13" max="14" width="7.875" style="112" bestFit="1" customWidth="1"/>
    <col min="15" max="15" width="6.625" style="112" bestFit="1" customWidth="1"/>
    <col min="16" max="16" width="7.875" style="112" bestFit="1" customWidth="1"/>
    <col min="17" max="17" width="6.125" style="112" customWidth="1"/>
    <col min="18" max="18" width="7.25390625" style="112" customWidth="1"/>
    <col min="19" max="16384" width="9.125" style="1" customWidth="1"/>
  </cols>
  <sheetData>
    <row r="1" ht="12.75" customHeight="1">
      <c r="R1" s="117" t="s">
        <v>92</v>
      </c>
    </row>
    <row r="2" ht="3" customHeight="1"/>
    <row r="3" spans="1:18" s="5" customFormat="1" ht="45" customHeight="1">
      <c r="A3" s="145" t="s">
        <v>253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</row>
    <row r="4" ht="11.25" customHeight="1">
      <c r="A4" s="6"/>
    </row>
    <row r="5" spans="1:18" s="85" customFormat="1" ht="12.75">
      <c r="A5" s="49" t="s">
        <v>0</v>
      </c>
      <c r="B5" s="49" t="s">
        <v>192</v>
      </c>
      <c r="C5" s="49" t="s">
        <v>193</v>
      </c>
      <c r="D5" s="49" t="s">
        <v>194</v>
      </c>
      <c r="E5" s="104" t="s">
        <v>195</v>
      </c>
      <c r="F5" s="125" t="s">
        <v>196</v>
      </c>
      <c r="G5" s="84" t="s">
        <v>154</v>
      </c>
      <c r="H5" s="127" t="s">
        <v>91</v>
      </c>
      <c r="I5" s="128"/>
      <c r="J5" s="120" t="s">
        <v>154</v>
      </c>
      <c r="K5" s="122" t="s">
        <v>4</v>
      </c>
      <c r="L5" s="122" t="s">
        <v>1</v>
      </c>
      <c r="M5" s="122" t="s">
        <v>2</v>
      </c>
      <c r="N5" s="122" t="s">
        <v>3</v>
      </c>
      <c r="O5" s="122" t="s">
        <v>5</v>
      </c>
      <c r="P5" s="122" t="s">
        <v>14</v>
      </c>
      <c r="Q5" s="122" t="s">
        <v>12</v>
      </c>
      <c r="R5" s="122" t="s">
        <v>11</v>
      </c>
    </row>
    <row r="6" spans="1:18" s="85" customFormat="1" ht="12.75">
      <c r="A6" s="50" t="s">
        <v>10</v>
      </c>
      <c r="B6" s="50" t="s">
        <v>197</v>
      </c>
      <c r="C6" s="50" t="s">
        <v>151</v>
      </c>
      <c r="D6" s="50" t="s">
        <v>198</v>
      </c>
      <c r="E6" s="124"/>
      <c r="F6" s="126"/>
      <c r="G6" s="84" t="s">
        <v>199</v>
      </c>
      <c r="H6" s="84" t="s">
        <v>227</v>
      </c>
      <c r="I6" s="114" t="s">
        <v>228</v>
      </c>
      <c r="J6" s="121" t="s">
        <v>229</v>
      </c>
      <c r="K6" s="123"/>
      <c r="L6" s="123"/>
      <c r="M6" s="123"/>
      <c r="N6" s="123"/>
      <c r="O6" s="123"/>
      <c r="P6" s="123"/>
      <c r="Q6" s="123"/>
      <c r="R6" s="123"/>
    </row>
    <row r="7" spans="1:18" ht="12.75">
      <c r="A7" s="12" t="s">
        <v>22</v>
      </c>
      <c r="B7" s="13">
        <v>6</v>
      </c>
      <c r="C7" s="14">
        <v>816</v>
      </c>
      <c r="D7" s="14">
        <f aca="true" t="shared" si="0" ref="D7:D37">F7/6/C7</f>
        <v>564.3639889705881</v>
      </c>
      <c r="E7" s="15">
        <v>4631796</v>
      </c>
      <c r="F7" s="15">
        <v>2763126.09</v>
      </c>
      <c r="G7" s="16">
        <f>F7/E7</f>
        <v>0.5965560853716355</v>
      </c>
      <c r="H7" s="15">
        <v>2969813</v>
      </c>
      <c r="I7" s="17">
        <v>1739657.66</v>
      </c>
      <c r="J7" s="71">
        <f>I7/H7</f>
        <v>0.585780202322503</v>
      </c>
      <c r="K7" s="17">
        <v>258777.32</v>
      </c>
      <c r="L7" s="17">
        <v>322314.11</v>
      </c>
      <c r="M7" s="15">
        <v>34717.56</v>
      </c>
      <c r="N7" s="17">
        <v>196905.93</v>
      </c>
      <c r="O7" s="17">
        <v>3651.87</v>
      </c>
      <c r="P7" s="17">
        <v>143667</v>
      </c>
      <c r="Q7" s="17"/>
      <c r="R7" s="17"/>
    </row>
    <row r="8" spans="1:18" ht="12.75">
      <c r="A8" s="12" t="s">
        <v>43</v>
      </c>
      <c r="B8" s="13">
        <v>8</v>
      </c>
      <c r="C8" s="14">
        <v>294</v>
      </c>
      <c r="D8" s="14">
        <f t="shared" si="0"/>
        <v>620.4281122448979</v>
      </c>
      <c r="E8" s="15">
        <v>1839061</v>
      </c>
      <c r="F8" s="15">
        <v>1094435.19</v>
      </c>
      <c r="G8" s="16">
        <f aca="true" t="shared" si="1" ref="G8:G71">F8/E8</f>
        <v>0.5951054315218473</v>
      </c>
      <c r="H8" s="15">
        <v>1188047</v>
      </c>
      <c r="I8" s="17">
        <v>730648.75</v>
      </c>
      <c r="J8" s="71">
        <f aca="true" t="shared" si="2" ref="J8:J71">I8/H8</f>
        <v>0.614999869533781</v>
      </c>
      <c r="K8" s="17">
        <v>112492</v>
      </c>
      <c r="L8" s="17">
        <v>115204.89</v>
      </c>
      <c r="M8" s="15">
        <v>15069.4</v>
      </c>
      <c r="N8" s="17">
        <v>31399.76</v>
      </c>
      <c r="O8" s="17"/>
      <c r="P8" s="17">
        <v>62543.25</v>
      </c>
      <c r="Q8" s="17"/>
      <c r="R8" s="17"/>
    </row>
    <row r="9" spans="1:18" ht="12.75">
      <c r="A9" s="12" t="s">
        <v>20</v>
      </c>
      <c r="B9" s="13">
        <v>10</v>
      </c>
      <c r="C9" s="14">
        <v>424</v>
      </c>
      <c r="D9" s="14">
        <f t="shared" si="0"/>
        <v>775.43268081761</v>
      </c>
      <c r="E9" s="15">
        <v>3284659</v>
      </c>
      <c r="F9" s="15">
        <v>1972700.74</v>
      </c>
      <c r="G9" s="16">
        <f t="shared" si="1"/>
        <v>0.6005800723910762</v>
      </c>
      <c r="H9" s="15">
        <v>2189519</v>
      </c>
      <c r="I9" s="17">
        <v>1251864.05</v>
      </c>
      <c r="J9" s="71">
        <f t="shared" si="2"/>
        <v>0.571752996891098</v>
      </c>
      <c r="K9" s="17">
        <v>203939.79</v>
      </c>
      <c r="L9" s="17">
        <v>244059</v>
      </c>
      <c r="M9" s="15">
        <v>27193.91</v>
      </c>
      <c r="N9" s="17">
        <v>91955.28</v>
      </c>
      <c r="O9" s="17"/>
      <c r="P9" s="17">
        <v>112663.95</v>
      </c>
      <c r="Q9" s="17"/>
      <c r="R9" s="17"/>
    </row>
    <row r="10" spans="1:18" ht="12.75">
      <c r="A10" s="12" t="s">
        <v>44</v>
      </c>
      <c r="B10" s="13">
        <v>11</v>
      </c>
      <c r="C10" s="14">
        <v>182</v>
      </c>
      <c r="D10" s="14">
        <f t="shared" si="0"/>
        <v>783.4760256410256</v>
      </c>
      <c r="E10" s="15">
        <v>1604176</v>
      </c>
      <c r="F10" s="15">
        <v>855555.82</v>
      </c>
      <c r="G10" s="16">
        <f t="shared" si="1"/>
        <v>0.5333303951686099</v>
      </c>
      <c r="H10" s="15">
        <v>1011379</v>
      </c>
      <c r="I10" s="17">
        <v>522581.38</v>
      </c>
      <c r="J10" s="71">
        <f t="shared" si="2"/>
        <v>0.5167018298778203</v>
      </c>
      <c r="K10" s="17">
        <v>81511.42</v>
      </c>
      <c r="L10" s="17">
        <v>100418.02</v>
      </c>
      <c r="M10" s="15">
        <v>9954.47</v>
      </c>
      <c r="N10" s="17">
        <v>62274.55</v>
      </c>
      <c r="O10" s="17">
        <v>17557.35</v>
      </c>
      <c r="P10" s="17">
        <v>41423</v>
      </c>
      <c r="Q10" s="17"/>
      <c r="R10" s="17"/>
    </row>
    <row r="11" spans="1:18" ht="12.75">
      <c r="A11" s="12" t="s">
        <v>45</v>
      </c>
      <c r="B11" s="13">
        <v>12</v>
      </c>
      <c r="C11" s="14">
        <v>570</v>
      </c>
      <c r="D11" s="14">
        <f t="shared" si="0"/>
        <v>558.1819385964912</v>
      </c>
      <c r="E11" s="15">
        <v>3292581</v>
      </c>
      <c r="F11" s="15">
        <v>1908982.23</v>
      </c>
      <c r="G11" s="16">
        <f t="shared" si="1"/>
        <v>0.5797829210579786</v>
      </c>
      <c r="H11" s="15">
        <v>2094318</v>
      </c>
      <c r="I11" s="17">
        <v>1166421.94</v>
      </c>
      <c r="J11" s="71">
        <f t="shared" si="2"/>
        <v>0.556945955676263</v>
      </c>
      <c r="K11" s="17">
        <v>191975.66</v>
      </c>
      <c r="L11" s="17">
        <v>225590.73</v>
      </c>
      <c r="M11" s="15">
        <v>23934.83</v>
      </c>
      <c r="N11" s="17">
        <v>107025.97</v>
      </c>
      <c r="O11" s="17">
        <v>35342.7</v>
      </c>
      <c r="P11" s="17">
        <v>107762</v>
      </c>
      <c r="Q11" s="17">
        <v>3936</v>
      </c>
      <c r="R11" s="17"/>
    </row>
    <row r="12" spans="1:18" ht="12.75">
      <c r="A12" s="12" t="s">
        <v>23</v>
      </c>
      <c r="B12" s="13">
        <v>13</v>
      </c>
      <c r="C12" s="14">
        <v>301</v>
      </c>
      <c r="D12" s="14">
        <f t="shared" si="0"/>
        <v>716.3064894795127</v>
      </c>
      <c r="E12" s="15">
        <v>2265671</v>
      </c>
      <c r="F12" s="15">
        <v>1293649.52</v>
      </c>
      <c r="G12" s="16">
        <f t="shared" si="1"/>
        <v>0.570978540132261</v>
      </c>
      <c r="H12" s="15">
        <v>1428237</v>
      </c>
      <c r="I12" s="17">
        <v>794675.81</v>
      </c>
      <c r="J12" s="71">
        <f t="shared" si="2"/>
        <v>0.5564033210174503</v>
      </c>
      <c r="K12" s="17">
        <v>134077.17</v>
      </c>
      <c r="L12" s="17">
        <v>151750.46</v>
      </c>
      <c r="M12" s="15">
        <v>15600.68</v>
      </c>
      <c r="N12" s="17">
        <v>73034.99</v>
      </c>
      <c r="O12" s="17">
        <v>25020.79</v>
      </c>
      <c r="P12" s="17">
        <v>63430</v>
      </c>
      <c r="Q12" s="17"/>
      <c r="R12" s="17">
        <v>16617.3</v>
      </c>
    </row>
    <row r="13" spans="1:18" ht="12.75">
      <c r="A13" s="12" t="s">
        <v>16</v>
      </c>
      <c r="B13" s="13">
        <v>14</v>
      </c>
      <c r="C13" s="14">
        <v>146</v>
      </c>
      <c r="D13" s="14">
        <f t="shared" si="0"/>
        <v>1005.44850456621</v>
      </c>
      <c r="E13" s="15">
        <v>1557069</v>
      </c>
      <c r="F13" s="15">
        <v>880772.89</v>
      </c>
      <c r="G13" s="16">
        <f t="shared" si="1"/>
        <v>0.5656607960212425</v>
      </c>
      <c r="H13" s="15">
        <v>950069</v>
      </c>
      <c r="I13" s="17">
        <v>496605.86</v>
      </c>
      <c r="J13" s="71">
        <f t="shared" si="2"/>
        <v>0.5227050456335277</v>
      </c>
      <c r="K13" s="17">
        <v>77177.25</v>
      </c>
      <c r="L13" s="17">
        <v>93632.37</v>
      </c>
      <c r="M13" s="15">
        <v>10633.41</v>
      </c>
      <c r="N13" s="17">
        <v>134016.95</v>
      </c>
      <c r="O13" s="17">
        <v>0</v>
      </c>
      <c r="P13" s="17">
        <v>43133</v>
      </c>
      <c r="Q13" s="17"/>
      <c r="R13" s="17"/>
    </row>
    <row r="14" spans="1:18" ht="12.75">
      <c r="A14" s="12" t="s">
        <v>24</v>
      </c>
      <c r="B14" s="13">
        <v>16</v>
      </c>
      <c r="C14" s="14">
        <v>445</v>
      </c>
      <c r="D14" s="14">
        <f t="shared" si="0"/>
        <v>676.8408127340824</v>
      </c>
      <c r="E14" s="15">
        <v>2988099</v>
      </c>
      <c r="F14" s="15">
        <v>1807164.97</v>
      </c>
      <c r="G14" s="16">
        <f t="shared" si="1"/>
        <v>0.6047875154069527</v>
      </c>
      <c r="H14" s="15">
        <v>1988978</v>
      </c>
      <c r="I14" s="17">
        <v>1153610.51</v>
      </c>
      <c r="J14" s="71">
        <f t="shared" si="2"/>
        <v>0.580001644060417</v>
      </c>
      <c r="K14" s="17">
        <v>171613.28</v>
      </c>
      <c r="L14" s="17">
        <v>216365.86</v>
      </c>
      <c r="M14" s="15">
        <v>18490.71</v>
      </c>
      <c r="N14" s="17">
        <v>104414.24</v>
      </c>
      <c r="O14" s="17">
        <v>2719.72</v>
      </c>
      <c r="P14" s="17">
        <v>95007</v>
      </c>
      <c r="Q14" s="17"/>
      <c r="R14" s="17"/>
    </row>
    <row r="15" spans="1:18" ht="12.75">
      <c r="A15" s="12" t="s">
        <v>25</v>
      </c>
      <c r="B15" s="13">
        <v>17</v>
      </c>
      <c r="C15" s="14">
        <v>456</v>
      </c>
      <c r="D15" s="14">
        <f t="shared" si="0"/>
        <v>585.2261842105263</v>
      </c>
      <c r="E15" s="15">
        <v>2960164</v>
      </c>
      <c r="F15" s="15">
        <v>1601178.84</v>
      </c>
      <c r="G15" s="16">
        <f t="shared" si="1"/>
        <v>0.5409088280243932</v>
      </c>
      <c r="H15" s="15">
        <v>1859858</v>
      </c>
      <c r="I15" s="17">
        <v>1026104.2</v>
      </c>
      <c r="J15" s="71">
        <f t="shared" si="2"/>
        <v>0.5517110446066312</v>
      </c>
      <c r="K15" s="17">
        <v>164144.21</v>
      </c>
      <c r="L15" s="17">
        <v>194777.4</v>
      </c>
      <c r="M15" s="15">
        <v>21104.25</v>
      </c>
      <c r="N15" s="17">
        <v>81400.52</v>
      </c>
      <c r="O15" s="17">
        <v>3049.88</v>
      </c>
      <c r="P15" s="17">
        <v>85690</v>
      </c>
      <c r="Q15" s="17">
        <v>0</v>
      </c>
      <c r="R15" s="17"/>
    </row>
    <row r="16" spans="1:18" ht="12.75">
      <c r="A16" s="12" t="s">
        <v>26</v>
      </c>
      <c r="B16" s="13">
        <v>18</v>
      </c>
      <c r="C16" s="14">
        <v>724</v>
      </c>
      <c r="D16" s="14">
        <f t="shared" si="0"/>
        <v>569.987032688766</v>
      </c>
      <c r="E16" s="15">
        <v>4335265</v>
      </c>
      <c r="F16" s="15">
        <v>2476023.67</v>
      </c>
      <c r="G16" s="16">
        <f t="shared" si="1"/>
        <v>0.5711354830673557</v>
      </c>
      <c r="H16" s="15">
        <v>2877017</v>
      </c>
      <c r="I16" s="17">
        <v>1583490.85</v>
      </c>
      <c r="J16" s="71">
        <f t="shared" si="2"/>
        <v>0.5503932892992985</v>
      </c>
      <c r="K16" s="17">
        <v>247830.29</v>
      </c>
      <c r="L16" s="17">
        <v>295987.84</v>
      </c>
      <c r="M16" s="15">
        <v>28702.28</v>
      </c>
      <c r="N16" s="17">
        <v>135963</v>
      </c>
      <c r="O16" s="17">
        <v>405.9</v>
      </c>
      <c r="P16" s="17">
        <v>125559</v>
      </c>
      <c r="Q16" s="17"/>
      <c r="R16" s="17"/>
    </row>
    <row r="17" spans="1:18" ht="12.75">
      <c r="A17" s="12" t="s">
        <v>27</v>
      </c>
      <c r="B17" s="13">
        <v>20</v>
      </c>
      <c r="C17" s="14">
        <v>644</v>
      </c>
      <c r="D17" s="14">
        <f t="shared" si="0"/>
        <v>502.9613302277433</v>
      </c>
      <c r="E17" s="15">
        <v>3359068</v>
      </c>
      <c r="F17" s="15">
        <v>1943442.58</v>
      </c>
      <c r="G17" s="16">
        <f t="shared" si="1"/>
        <v>0.5785660129535931</v>
      </c>
      <c r="H17" s="15">
        <v>2207263</v>
      </c>
      <c r="I17" s="17">
        <v>1263591.08</v>
      </c>
      <c r="J17" s="71">
        <f t="shared" si="2"/>
        <v>0.5724696513283646</v>
      </c>
      <c r="K17" s="17">
        <v>193760.85</v>
      </c>
      <c r="L17" s="17">
        <v>236544.21</v>
      </c>
      <c r="M17" s="15">
        <v>24950.14</v>
      </c>
      <c r="N17" s="17">
        <v>60667.29</v>
      </c>
      <c r="O17" s="17">
        <v>5762.95</v>
      </c>
      <c r="P17" s="17">
        <v>119400</v>
      </c>
      <c r="Q17" s="17"/>
      <c r="R17" s="17"/>
    </row>
    <row r="18" spans="1:18" ht="12.75">
      <c r="A18" s="12" t="s">
        <v>28</v>
      </c>
      <c r="B18" s="13">
        <v>21</v>
      </c>
      <c r="C18" s="14">
        <v>418</v>
      </c>
      <c r="D18" s="14">
        <f t="shared" si="0"/>
        <v>660.55841307815</v>
      </c>
      <c r="E18" s="15">
        <v>2937978</v>
      </c>
      <c r="F18" s="15">
        <v>1656680.5</v>
      </c>
      <c r="G18" s="16">
        <f t="shared" si="1"/>
        <v>0.5638845832065454</v>
      </c>
      <c r="H18" s="15">
        <v>1813518</v>
      </c>
      <c r="I18" s="17">
        <v>1009629.94</v>
      </c>
      <c r="J18" s="71">
        <f t="shared" si="2"/>
        <v>0.5567245210689941</v>
      </c>
      <c r="K18" s="17">
        <v>173079.85</v>
      </c>
      <c r="L18" s="17">
        <v>195563.04</v>
      </c>
      <c r="M18" s="15">
        <v>16182.24</v>
      </c>
      <c r="N18" s="17">
        <v>136505.52</v>
      </c>
      <c r="O18" s="17">
        <v>2833.8</v>
      </c>
      <c r="P18" s="17">
        <v>90276</v>
      </c>
      <c r="Q18" s="17"/>
      <c r="R18" s="17"/>
    </row>
    <row r="19" spans="1:18" ht="12.75">
      <c r="A19" s="12" t="s">
        <v>29</v>
      </c>
      <c r="B19" s="13">
        <v>23</v>
      </c>
      <c r="C19" s="14">
        <v>275.33</v>
      </c>
      <c r="D19" s="14">
        <f t="shared" si="0"/>
        <v>925.7206443177279</v>
      </c>
      <c r="E19" s="15">
        <v>2321143</v>
      </c>
      <c r="F19" s="15">
        <v>1529271.99</v>
      </c>
      <c r="G19" s="16">
        <f t="shared" si="1"/>
        <v>0.6588443667624098</v>
      </c>
      <c r="H19" s="15">
        <v>1489090</v>
      </c>
      <c r="I19" s="17">
        <v>918413.71</v>
      </c>
      <c r="J19" s="71">
        <f t="shared" si="2"/>
        <v>0.6167617202452504</v>
      </c>
      <c r="K19" s="17">
        <v>137921.24</v>
      </c>
      <c r="L19" s="17">
        <v>182194.67</v>
      </c>
      <c r="M19" s="15">
        <v>17948.91</v>
      </c>
      <c r="N19" s="17">
        <v>113536.05</v>
      </c>
      <c r="O19" s="17">
        <v>40177.55</v>
      </c>
      <c r="P19" s="17">
        <v>70980</v>
      </c>
      <c r="Q19" s="17"/>
      <c r="R19" s="17"/>
    </row>
    <row r="20" spans="1:18" ht="12.75">
      <c r="A20" s="12" t="s">
        <v>30</v>
      </c>
      <c r="B20" s="13">
        <v>26</v>
      </c>
      <c r="C20" s="14">
        <v>271</v>
      </c>
      <c r="D20" s="14">
        <f t="shared" si="0"/>
        <v>839.4947478474785</v>
      </c>
      <c r="E20" s="15">
        <v>2250179</v>
      </c>
      <c r="F20" s="15">
        <v>1365018.46</v>
      </c>
      <c r="G20" s="16">
        <f t="shared" si="1"/>
        <v>0.6066266105940905</v>
      </c>
      <c r="H20" s="15">
        <v>1434326</v>
      </c>
      <c r="I20" s="17">
        <v>850288.09</v>
      </c>
      <c r="J20" s="71">
        <f t="shared" si="2"/>
        <v>0.5928136908903554</v>
      </c>
      <c r="K20" s="17">
        <v>140442.82</v>
      </c>
      <c r="L20" s="17">
        <v>165121.2</v>
      </c>
      <c r="M20" s="15">
        <v>15733.47</v>
      </c>
      <c r="N20" s="17">
        <v>72951.69</v>
      </c>
      <c r="O20" s="17">
        <v>2681.4</v>
      </c>
      <c r="P20" s="17">
        <v>64972</v>
      </c>
      <c r="Q20" s="17"/>
      <c r="R20" s="17"/>
    </row>
    <row r="21" spans="1:18" ht="12.75">
      <c r="A21" s="12" t="s">
        <v>31</v>
      </c>
      <c r="B21" s="13">
        <v>28</v>
      </c>
      <c r="C21" s="14">
        <v>285</v>
      </c>
      <c r="D21" s="14">
        <f t="shared" si="0"/>
        <v>860.5384561403508</v>
      </c>
      <c r="E21" s="15">
        <v>2485352</v>
      </c>
      <c r="F21" s="15">
        <v>1471520.76</v>
      </c>
      <c r="G21" s="16">
        <f t="shared" si="1"/>
        <v>0.5920774039250778</v>
      </c>
      <c r="H21" s="15">
        <v>1584887</v>
      </c>
      <c r="I21" s="17">
        <v>925028.6</v>
      </c>
      <c r="J21" s="71">
        <f t="shared" si="2"/>
        <v>0.5836558694720823</v>
      </c>
      <c r="K21" s="17">
        <v>148530.07</v>
      </c>
      <c r="L21" s="17">
        <v>183017.46</v>
      </c>
      <c r="M21" s="15">
        <v>17936.22</v>
      </c>
      <c r="N21" s="17">
        <v>65986.83</v>
      </c>
      <c r="O21" s="17"/>
      <c r="P21" s="17">
        <v>73082</v>
      </c>
      <c r="Q21" s="17"/>
      <c r="R21" s="17"/>
    </row>
    <row r="22" spans="1:18" ht="12.75">
      <c r="A22" s="12" t="s">
        <v>32</v>
      </c>
      <c r="B22" s="13">
        <v>29</v>
      </c>
      <c r="C22" s="14">
        <v>335</v>
      </c>
      <c r="D22" s="14">
        <f t="shared" si="0"/>
        <v>718.5668457711442</v>
      </c>
      <c r="E22" s="15">
        <v>2448726</v>
      </c>
      <c r="F22" s="15">
        <v>1444319.36</v>
      </c>
      <c r="G22" s="16">
        <f t="shared" si="1"/>
        <v>0.5898248150262627</v>
      </c>
      <c r="H22" s="15">
        <v>1592695</v>
      </c>
      <c r="I22" s="17">
        <v>905661.14</v>
      </c>
      <c r="J22" s="71">
        <f t="shared" si="2"/>
        <v>0.5686343838588054</v>
      </c>
      <c r="K22" s="17">
        <v>137010.84</v>
      </c>
      <c r="L22" s="17">
        <v>170599.31</v>
      </c>
      <c r="M22" s="15">
        <v>16520.47</v>
      </c>
      <c r="N22" s="17">
        <v>104756.24</v>
      </c>
      <c r="O22" s="17">
        <v>2196.05</v>
      </c>
      <c r="P22" s="17">
        <v>75898</v>
      </c>
      <c r="Q22" s="17"/>
      <c r="R22" s="17"/>
    </row>
    <row r="23" spans="1:18" ht="12.75">
      <c r="A23" s="12" t="s">
        <v>46</v>
      </c>
      <c r="B23" s="13">
        <v>31</v>
      </c>
      <c r="C23" s="14">
        <v>558</v>
      </c>
      <c r="D23" s="14">
        <f t="shared" si="0"/>
        <v>685.5598028673836</v>
      </c>
      <c r="E23" s="15">
        <v>3823529</v>
      </c>
      <c r="F23" s="15">
        <v>2295254.22</v>
      </c>
      <c r="G23" s="16">
        <f t="shared" si="1"/>
        <v>0.6002973221858655</v>
      </c>
      <c r="H23" s="15">
        <v>2386764</v>
      </c>
      <c r="I23" s="17">
        <v>1372331.94</v>
      </c>
      <c r="J23" s="71">
        <f t="shared" si="2"/>
        <v>0.5749759674605449</v>
      </c>
      <c r="K23" s="17">
        <v>212507.93</v>
      </c>
      <c r="L23" s="17">
        <v>267762.76</v>
      </c>
      <c r="M23" s="15">
        <v>25277.14</v>
      </c>
      <c r="N23" s="17">
        <v>256904.58</v>
      </c>
      <c r="O23" s="17">
        <v>5020.64</v>
      </c>
      <c r="P23" s="17">
        <v>116200</v>
      </c>
      <c r="Q23" s="17"/>
      <c r="R23" s="17"/>
    </row>
    <row r="24" spans="1:18" ht="12.75">
      <c r="A24" s="12" t="s">
        <v>33</v>
      </c>
      <c r="B24" s="13">
        <v>33</v>
      </c>
      <c r="C24" s="14">
        <v>606</v>
      </c>
      <c r="D24" s="14">
        <f t="shared" si="0"/>
        <v>613.968303080308</v>
      </c>
      <c r="E24" s="15">
        <v>3809227</v>
      </c>
      <c r="F24" s="15">
        <v>2232388.75</v>
      </c>
      <c r="G24" s="16">
        <f t="shared" si="1"/>
        <v>0.5860477073169963</v>
      </c>
      <c r="H24" s="15">
        <v>2423396</v>
      </c>
      <c r="I24" s="17">
        <v>1393367.56</v>
      </c>
      <c r="J24" s="71">
        <f t="shared" si="2"/>
        <v>0.5749648674834819</v>
      </c>
      <c r="K24" s="17">
        <v>221875.98</v>
      </c>
      <c r="L24" s="17">
        <v>246218.31</v>
      </c>
      <c r="M24" s="15">
        <v>26519.43</v>
      </c>
      <c r="N24" s="17">
        <v>160131.23</v>
      </c>
      <c r="O24" s="17">
        <v>14900</v>
      </c>
      <c r="P24" s="17">
        <v>110000</v>
      </c>
      <c r="Q24" s="17"/>
      <c r="R24" s="17"/>
    </row>
    <row r="25" spans="1:18" ht="12.75">
      <c r="A25" s="12" t="s">
        <v>34</v>
      </c>
      <c r="B25" s="13">
        <v>34</v>
      </c>
      <c r="C25" s="14">
        <v>334</v>
      </c>
      <c r="D25" s="14">
        <f t="shared" si="0"/>
        <v>789.3289171656687</v>
      </c>
      <c r="E25" s="15">
        <v>2755532</v>
      </c>
      <c r="F25" s="15">
        <v>1581815.15</v>
      </c>
      <c r="G25" s="16">
        <f t="shared" si="1"/>
        <v>0.5740507277723503</v>
      </c>
      <c r="H25" s="15">
        <v>1712793</v>
      </c>
      <c r="I25" s="17">
        <v>970807.79</v>
      </c>
      <c r="J25" s="71">
        <f t="shared" si="2"/>
        <v>0.5667980835979596</v>
      </c>
      <c r="K25" s="17">
        <v>165287.59</v>
      </c>
      <c r="L25" s="17">
        <v>183388.28</v>
      </c>
      <c r="M25" s="15">
        <v>21737.69</v>
      </c>
      <c r="N25" s="17">
        <v>128159.16</v>
      </c>
      <c r="O25" s="17">
        <v>0</v>
      </c>
      <c r="P25" s="17">
        <v>89016</v>
      </c>
      <c r="Q25" s="17"/>
      <c r="R25" s="17"/>
    </row>
    <row r="26" spans="1:18" ht="12.75">
      <c r="A26" s="12" t="s">
        <v>35</v>
      </c>
      <c r="B26" s="13">
        <v>35</v>
      </c>
      <c r="C26" s="14">
        <v>378</v>
      </c>
      <c r="D26" s="14">
        <f t="shared" si="0"/>
        <v>711.2342636684305</v>
      </c>
      <c r="E26" s="15">
        <v>2839248</v>
      </c>
      <c r="F26" s="15">
        <v>1613079.31</v>
      </c>
      <c r="G26" s="16">
        <f t="shared" si="1"/>
        <v>0.5681361085752283</v>
      </c>
      <c r="H26" s="15">
        <v>1829591</v>
      </c>
      <c r="I26" s="17">
        <v>1037193.58</v>
      </c>
      <c r="J26" s="71">
        <f t="shared" si="2"/>
        <v>0.5668991484982162</v>
      </c>
      <c r="K26" s="17">
        <v>161814.78</v>
      </c>
      <c r="L26" s="17">
        <v>198392.97</v>
      </c>
      <c r="M26" s="15">
        <v>22878.46</v>
      </c>
      <c r="N26" s="17">
        <v>75166.94</v>
      </c>
      <c r="O26" s="17">
        <v>0</v>
      </c>
      <c r="P26" s="17">
        <v>85065</v>
      </c>
      <c r="Q26" s="17"/>
      <c r="R26" s="17"/>
    </row>
    <row r="27" spans="1:18" ht="12.75">
      <c r="A27" s="12" t="s">
        <v>230</v>
      </c>
      <c r="B27" s="13">
        <v>37</v>
      </c>
      <c r="C27" s="14">
        <v>218</v>
      </c>
      <c r="D27" s="14">
        <f t="shared" si="0"/>
        <v>896.5868195718655</v>
      </c>
      <c r="E27" s="15">
        <f>1955365+40828</f>
        <v>1996193</v>
      </c>
      <c r="F27" s="15">
        <v>1172735.56</v>
      </c>
      <c r="G27" s="16">
        <f t="shared" si="1"/>
        <v>0.5874860597146669</v>
      </c>
      <c r="H27" s="15">
        <v>1236293</v>
      </c>
      <c r="I27" s="17">
        <v>694725.74</v>
      </c>
      <c r="J27" s="71">
        <f t="shared" si="2"/>
        <v>0.5619426301046758</v>
      </c>
      <c r="K27" s="17">
        <v>88674.18</v>
      </c>
      <c r="L27" s="17">
        <v>134397.28</v>
      </c>
      <c r="M27" s="15">
        <v>15455.2</v>
      </c>
      <c r="N27" s="17">
        <v>152571.92</v>
      </c>
      <c r="O27" s="17">
        <v>0</v>
      </c>
      <c r="P27" s="17">
        <v>56520</v>
      </c>
      <c r="Q27" s="17"/>
      <c r="R27" s="17"/>
    </row>
    <row r="28" spans="1:18" ht="12.75">
      <c r="A28" s="12" t="s">
        <v>36</v>
      </c>
      <c r="B28" s="13">
        <v>39</v>
      </c>
      <c r="C28" s="14">
        <v>666</v>
      </c>
      <c r="D28" s="14">
        <f t="shared" si="0"/>
        <v>570.4545570570572</v>
      </c>
      <c r="E28" s="15">
        <v>3959718</v>
      </c>
      <c r="F28" s="15">
        <v>2279536.41</v>
      </c>
      <c r="G28" s="16">
        <f t="shared" si="1"/>
        <v>0.5756815030767343</v>
      </c>
      <c r="H28" s="15">
        <v>2613736</v>
      </c>
      <c r="I28" s="17">
        <v>1422538.4</v>
      </c>
      <c r="J28" s="71">
        <f t="shared" si="2"/>
        <v>0.5442548137990982</v>
      </c>
      <c r="K28" s="17">
        <v>232159.65</v>
      </c>
      <c r="L28" s="17">
        <v>283829.24</v>
      </c>
      <c r="M28" s="15">
        <v>30269.73</v>
      </c>
      <c r="N28" s="17">
        <v>135367.48</v>
      </c>
      <c r="O28" s="17">
        <v>5965.19</v>
      </c>
      <c r="P28" s="17">
        <v>123315</v>
      </c>
      <c r="Q28" s="17"/>
      <c r="R28" s="17"/>
    </row>
    <row r="29" spans="1:18" ht="12.75">
      <c r="A29" s="12" t="s">
        <v>37</v>
      </c>
      <c r="B29" s="13">
        <v>40</v>
      </c>
      <c r="C29" s="14">
        <v>762</v>
      </c>
      <c r="D29" s="14">
        <f t="shared" si="0"/>
        <v>598.6396675415573</v>
      </c>
      <c r="E29" s="15">
        <v>4573742</v>
      </c>
      <c r="F29" s="15">
        <v>2736980.56</v>
      </c>
      <c r="G29" s="16">
        <f t="shared" si="1"/>
        <v>0.5984116637973895</v>
      </c>
      <c r="H29" s="15">
        <v>3062911</v>
      </c>
      <c r="I29" s="17">
        <v>1742716.82</v>
      </c>
      <c r="J29" s="71">
        <f t="shared" si="2"/>
        <v>0.5689740315667025</v>
      </c>
      <c r="K29" s="17">
        <v>277625.33</v>
      </c>
      <c r="L29" s="17">
        <v>343986.84</v>
      </c>
      <c r="M29" s="15">
        <v>40795.49</v>
      </c>
      <c r="N29" s="17">
        <v>100150.55</v>
      </c>
      <c r="O29" s="17">
        <v>3240</v>
      </c>
      <c r="P29" s="17">
        <v>152916</v>
      </c>
      <c r="Q29" s="17"/>
      <c r="R29" s="17"/>
    </row>
    <row r="30" spans="1:18" ht="12.75">
      <c r="A30" s="12" t="s">
        <v>47</v>
      </c>
      <c r="B30" s="13">
        <v>42</v>
      </c>
      <c r="C30" s="14">
        <v>464</v>
      </c>
      <c r="D30" s="14">
        <f t="shared" si="0"/>
        <v>618.656576867816</v>
      </c>
      <c r="E30" s="15">
        <v>3888405</v>
      </c>
      <c r="F30" s="15">
        <v>1722339.91</v>
      </c>
      <c r="G30" s="16">
        <f t="shared" si="1"/>
        <v>0.4429425201335766</v>
      </c>
      <c r="H30" s="15">
        <v>1913254</v>
      </c>
      <c r="I30" s="17">
        <v>979442.74</v>
      </c>
      <c r="J30" s="71">
        <f t="shared" si="2"/>
        <v>0.511925097242708</v>
      </c>
      <c r="K30" s="17">
        <v>143636.98</v>
      </c>
      <c r="L30" s="17">
        <v>133332.42</v>
      </c>
      <c r="M30" s="15">
        <v>13783.8</v>
      </c>
      <c r="N30" s="17">
        <v>308591.96</v>
      </c>
      <c r="O30" s="17">
        <v>4000</v>
      </c>
      <c r="P30" s="17">
        <v>92313</v>
      </c>
      <c r="Q30" s="17">
        <v>0</v>
      </c>
      <c r="R30" s="17"/>
    </row>
    <row r="31" spans="1:18" ht="12.75">
      <c r="A31" s="12" t="s">
        <v>48</v>
      </c>
      <c r="B31" s="13">
        <v>43</v>
      </c>
      <c r="C31" s="14">
        <v>431</v>
      </c>
      <c r="D31" s="14">
        <f t="shared" si="0"/>
        <v>798.4565545243619</v>
      </c>
      <c r="E31" s="15">
        <v>3223956</v>
      </c>
      <c r="F31" s="15">
        <v>2064808.65</v>
      </c>
      <c r="G31" s="16">
        <f t="shared" si="1"/>
        <v>0.6404580738694945</v>
      </c>
      <c r="H31" s="15">
        <v>2060411</v>
      </c>
      <c r="I31" s="17">
        <v>1239803</v>
      </c>
      <c r="J31" s="71">
        <f t="shared" si="2"/>
        <v>0.6017260633922067</v>
      </c>
      <c r="K31" s="17">
        <v>193612.89</v>
      </c>
      <c r="L31" s="17">
        <v>241696.17</v>
      </c>
      <c r="M31" s="15">
        <v>23031.65</v>
      </c>
      <c r="N31" s="17">
        <v>198429.31</v>
      </c>
      <c r="O31" s="17">
        <v>4369.09</v>
      </c>
      <c r="P31" s="17">
        <v>112478</v>
      </c>
      <c r="Q31" s="17"/>
      <c r="R31" s="17"/>
    </row>
    <row r="32" spans="1:18" ht="12.75">
      <c r="A32" s="12" t="s">
        <v>49</v>
      </c>
      <c r="B32" s="13">
        <v>44</v>
      </c>
      <c r="C32" s="14">
        <v>219</v>
      </c>
      <c r="D32" s="14">
        <f t="shared" si="0"/>
        <v>681.5157610350076</v>
      </c>
      <c r="E32" s="15">
        <v>1636131</v>
      </c>
      <c r="F32" s="15">
        <f>891526.51+3985.2</f>
        <v>895511.71</v>
      </c>
      <c r="G32" s="16">
        <f t="shared" si="1"/>
        <v>0.5473349688991896</v>
      </c>
      <c r="H32" s="15">
        <v>1059798</v>
      </c>
      <c r="I32" s="17">
        <v>581833.54</v>
      </c>
      <c r="J32" s="71">
        <f t="shared" si="2"/>
        <v>0.5490041875904654</v>
      </c>
      <c r="K32" s="17">
        <v>88548.32</v>
      </c>
      <c r="L32" s="17">
        <v>114669.15</v>
      </c>
      <c r="M32" s="15">
        <v>14620.12</v>
      </c>
      <c r="N32" s="17">
        <v>28387.21</v>
      </c>
      <c r="O32" s="17">
        <v>369</v>
      </c>
      <c r="P32" s="17">
        <v>47708.25</v>
      </c>
      <c r="Q32" s="17"/>
      <c r="R32" s="17"/>
    </row>
    <row r="33" spans="1:18" ht="12.75">
      <c r="A33" s="12" t="s">
        <v>50</v>
      </c>
      <c r="B33" s="13">
        <v>45</v>
      </c>
      <c r="C33" s="14">
        <v>245</v>
      </c>
      <c r="D33" s="14">
        <f t="shared" si="0"/>
        <v>727.9688979591837</v>
      </c>
      <c r="E33" s="15">
        <v>1954364</v>
      </c>
      <c r="F33" s="15">
        <v>1070114.28</v>
      </c>
      <c r="G33" s="16">
        <f t="shared" si="1"/>
        <v>0.5475511624241953</v>
      </c>
      <c r="H33" s="15">
        <v>1313447</v>
      </c>
      <c r="I33" s="17">
        <v>721141.95</v>
      </c>
      <c r="J33" s="71">
        <f t="shared" si="2"/>
        <v>0.5490453364315423</v>
      </c>
      <c r="K33" s="17">
        <v>107806.58</v>
      </c>
      <c r="L33" s="17">
        <v>134783.49</v>
      </c>
      <c r="M33" s="15">
        <v>11389.35</v>
      </c>
      <c r="N33" s="17">
        <v>24075.08</v>
      </c>
      <c r="O33" s="17">
        <v>675.27</v>
      </c>
      <c r="P33" s="17">
        <v>54924.75</v>
      </c>
      <c r="Q33" s="17"/>
      <c r="R33" s="17"/>
    </row>
    <row r="34" spans="1:18" ht="12.75">
      <c r="A34" s="12" t="s">
        <v>51</v>
      </c>
      <c r="B34" s="13">
        <v>46</v>
      </c>
      <c r="C34" s="14">
        <v>509</v>
      </c>
      <c r="D34" s="14">
        <f t="shared" si="0"/>
        <v>577.8118860510806</v>
      </c>
      <c r="E34" s="15">
        <v>3032698</v>
      </c>
      <c r="F34" s="15">
        <v>1764637.5</v>
      </c>
      <c r="G34" s="16">
        <f t="shared" si="1"/>
        <v>0.5818704994694494</v>
      </c>
      <c r="H34" s="15">
        <v>1881705</v>
      </c>
      <c r="I34" s="17">
        <v>1048461.49</v>
      </c>
      <c r="J34" s="71">
        <f t="shared" si="2"/>
        <v>0.5571869607616496</v>
      </c>
      <c r="K34" s="17">
        <v>170241.72</v>
      </c>
      <c r="L34" s="17">
        <v>201496.52</v>
      </c>
      <c r="M34" s="15">
        <v>21294.43</v>
      </c>
      <c r="N34" s="17">
        <v>196005.13</v>
      </c>
      <c r="O34" s="17">
        <v>4463.51</v>
      </c>
      <c r="P34" s="17">
        <v>94799</v>
      </c>
      <c r="Q34" s="17"/>
      <c r="R34" s="17"/>
    </row>
    <row r="35" spans="1:18" ht="12.75">
      <c r="A35" s="12" t="s">
        <v>52</v>
      </c>
      <c r="B35" s="13">
        <v>47</v>
      </c>
      <c r="C35" s="14">
        <v>748.16</v>
      </c>
      <c r="D35" s="14">
        <f t="shared" si="0"/>
        <v>581.3935566367265</v>
      </c>
      <c r="E35" s="15">
        <v>4377710</v>
      </c>
      <c r="F35" s="15">
        <v>2609852.42</v>
      </c>
      <c r="G35" s="16">
        <f t="shared" si="1"/>
        <v>0.5961684122520678</v>
      </c>
      <c r="H35" s="15">
        <v>2809910</v>
      </c>
      <c r="I35" s="17">
        <v>1623032.13</v>
      </c>
      <c r="J35" s="71">
        <f t="shared" si="2"/>
        <v>0.5776100053026609</v>
      </c>
      <c r="K35" s="17">
        <v>261978.48</v>
      </c>
      <c r="L35" s="17">
        <v>303310.85</v>
      </c>
      <c r="M35" s="15">
        <v>30483.68</v>
      </c>
      <c r="N35" s="17">
        <v>197398.61</v>
      </c>
      <c r="O35" s="17">
        <v>9195.87</v>
      </c>
      <c r="P35" s="17">
        <v>133577</v>
      </c>
      <c r="Q35" s="17"/>
      <c r="R35" s="17"/>
    </row>
    <row r="36" spans="1:18" ht="12.75">
      <c r="A36" s="12" t="s">
        <v>53</v>
      </c>
      <c r="B36" s="13">
        <v>48</v>
      </c>
      <c r="C36" s="14">
        <v>545</v>
      </c>
      <c r="D36" s="14">
        <f t="shared" si="0"/>
        <v>533.355993883792</v>
      </c>
      <c r="E36" s="15">
        <v>3076709</v>
      </c>
      <c r="F36" s="15">
        <v>1744074.1</v>
      </c>
      <c r="G36" s="18">
        <f t="shared" si="1"/>
        <v>0.5668635220295453</v>
      </c>
      <c r="H36" s="15">
        <v>1938606</v>
      </c>
      <c r="I36" s="15">
        <v>1059401.82</v>
      </c>
      <c r="J36" s="72">
        <f t="shared" si="2"/>
        <v>0.5464760864249879</v>
      </c>
      <c r="K36" s="15">
        <v>168926.75</v>
      </c>
      <c r="L36" s="15">
        <v>205932.14</v>
      </c>
      <c r="M36" s="15">
        <v>25238.03</v>
      </c>
      <c r="N36" s="15">
        <v>134621.89</v>
      </c>
      <c r="O36" s="15">
        <v>3150</v>
      </c>
      <c r="P36" s="15">
        <v>98361.75</v>
      </c>
      <c r="Q36" s="15"/>
      <c r="R36" s="15"/>
    </row>
    <row r="37" spans="1:18" s="58" customFormat="1" ht="12.75">
      <c r="A37" s="19" t="s">
        <v>38</v>
      </c>
      <c r="B37" s="20"/>
      <c r="C37" s="21">
        <f>SUM(C7:C36)</f>
        <v>13269.49</v>
      </c>
      <c r="D37" s="22">
        <f t="shared" si="0"/>
        <v>651.2052854580949</v>
      </c>
      <c r="E37" s="23">
        <f>SUM(E7:E36)</f>
        <v>89508149</v>
      </c>
      <c r="F37" s="23">
        <f>SUM(F7:F36)</f>
        <v>51846972.14000001</v>
      </c>
      <c r="G37" s="80">
        <f t="shared" si="1"/>
        <v>0.5792430378601618</v>
      </c>
      <c r="H37" s="23">
        <f>SUM(H7:H36)</f>
        <v>56921629</v>
      </c>
      <c r="I37" s="23">
        <f>SUM(I7:I36)</f>
        <v>32225072.069999985</v>
      </c>
      <c r="J37" s="73">
        <f t="shared" si="2"/>
        <v>0.5661305313310689</v>
      </c>
      <c r="K37" s="23">
        <f aca="true" t="shared" si="3" ref="K37:R37">SUM(K7:K36)</f>
        <v>5068981.22</v>
      </c>
      <c r="L37" s="23">
        <f t="shared" si="3"/>
        <v>6086336.989999999</v>
      </c>
      <c r="M37" s="23">
        <f t="shared" si="3"/>
        <v>637447.15</v>
      </c>
      <c r="N37" s="23">
        <f t="shared" si="3"/>
        <v>3668755.86</v>
      </c>
      <c r="O37" s="23">
        <f t="shared" si="3"/>
        <v>196748.53</v>
      </c>
      <c r="P37" s="23">
        <f t="shared" si="3"/>
        <v>2742679.95</v>
      </c>
      <c r="Q37" s="23">
        <f t="shared" si="3"/>
        <v>3936</v>
      </c>
      <c r="R37" s="23">
        <f t="shared" si="3"/>
        <v>16617.3</v>
      </c>
    </row>
    <row r="38" spans="1:18" ht="12.75">
      <c r="A38" s="12" t="s">
        <v>22</v>
      </c>
      <c r="B38" s="24">
        <v>6</v>
      </c>
      <c r="C38" s="25">
        <v>48</v>
      </c>
      <c r="D38" s="14">
        <f>F38/6/C38</f>
        <v>201.19576388888888</v>
      </c>
      <c r="E38" s="15">
        <v>110884</v>
      </c>
      <c r="F38" s="113">
        <v>57944.38</v>
      </c>
      <c r="G38" s="16">
        <f t="shared" si="1"/>
        <v>0.5225675480682515</v>
      </c>
      <c r="H38" s="26">
        <v>68740</v>
      </c>
      <c r="I38" s="115">
        <v>38980.11</v>
      </c>
      <c r="J38" s="71">
        <f t="shared" si="2"/>
        <v>0.5670659004946174</v>
      </c>
      <c r="K38" s="26">
        <v>8356.14</v>
      </c>
      <c r="L38" s="15">
        <v>7233.55</v>
      </c>
      <c r="M38" s="15">
        <v>999.58</v>
      </c>
      <c r="N38" s="26">
        <v>2375</v>
      </c>
      <c r="O38" s="26"/>
      <c r="P38" s="26">
        <v>0</v>
      </c>
      <c r="Q38" s="26"/>
      <c r="R38" s="26"/>
    </row>
    <row r="39" spans="1:18" ht="12.75">
      <c r="A39" s="12" t="s">
        <v>43</v>
      </c>
      <c r="B39" s="24">
        <v>8</v>
      </c>
      <c r="C39" s="25">
        <v>14</v>
      </c>
      <c r="D39" s="14">
        <f>F39/6/C39</f>
        <v>511.63869047619045</v>
      </c>
      <c r="E39" s="15">
        <v>51881</v>
      </c>
      <c r="F39" s="113">
        <v>42977.65</v>
      </c>
      <c r="G39" s="16">
        <f t="shared" si="1"/>
        <v>0.8283890056089899</v>
      </c>
      <c r="H39" s="17">
        <v>32751</v>
      </c>
      <c r="I39" s="115">
        <v>30607.27</v>
      </c>
      <c r="J39" s="71">
        <f t="shared" si="2"/>
        <v>0.9345445940581967</v>
      </c>
      <c r="K39" s="26">
        <v>4969.02</v>
      </c>
      <c r="L39" s="15">
        <v>3421.09</v>
      </c>
      <c r="M39" s="15">
        <v>83.79</v>
      </c>
      <c r="N39" s="26"/>
      <c r="O39" s="26"/>
      <c r="P39" s="26">
        <v>2242.5</v>
      </c>
      <c r="Q39" s="26"/>
      <c r="R39" s="26"/>
    </row>
    <row r="40" spans="1:18" ht="12.75">
      <c r="A40" s="12" t="s">
        <v>20</v>
      </c>
      <c r="B40" s="24">
        <v>10</v>
      </c>
      <c r="C40" s="25">
        <v>33</v>
      </c>
      <c r="D40" s="14">
        <f aca="true" t="shared" si="4" ref="D40:D88">F40/6/C40</f>
        <v>529.6088888888889</v>
      </c>
      <c r="E40" s="15">
        <v>158642</v>
      </c>
      <c r="F40" s="113">
        <v>104862.56</v>
      </c>
      <c r="G40" s="16">
        <f t="shared" si="1"/>
        <v>0.6610012480931909</v>
      </c>
      <c r="H40" s="26">
        <v>79131</v>
      </c>
      <c r="I40" s="115">
        <v>54451.98</v>
      </c>
      <c r="J40" s="71">
        <f t="shared" si="2"/>
        <v>0.6881245024074004</v>
      </c>
      <c r="K40" s="26">
        <v>10943.93</v>
      </c>
      <c r="L40" s="15">
        <v>11209.88</v>
      </c>
      <c r="M40" s="15">
        <v>591.59</v>
      </c>
      <c r="N40" s="26">
        <v>19576.84</v>
      </c>
      <c r="O40" s="26"/>
      <c r="P40" s="26">
        <v>5140.31</v>
      </c>
      <c r="Q40" s="26"/>
      <c r="R40" s="26"/>
    </row>
    <row r="41" spans="1:18" ht="12.75">
      <c r="A41" s="12" t="s">
        <v>44</v>
      </c>
      <c r="B41" s="24">
        <v>11</v>
      </c>
      <c r="C41" s="25">
        <v>24</v>
      </c>
      <c r="D41" s="14">
        <f t="shared" si="4"/>
        <v>302.4114583333333</v>
      </c>
      <c r="E41" s="15">
        <v>90293</v>
      </c>
      <c r="F41" s="113">
        <v>43547.25</v>
      </c>
      <c r="G41" s="16">
        <f t="shared" si="1"/>
        <v>0.4822882172482917</v>
      </c>
      <c r="H41" s="17">
        <v>64076</v>
      </c>
      <c r="I41" s="115">
        <v>29096.42</v>
      </c>
      <c r="J41" s="71">
        <f t="shared" si="2"/>
        <v>0.45409232786066545</v>
      </c>
      <c r="K41" s="26">
        <v>4499.03</v>
      </c>
      <c r="L41" s="15">
        <v>5663.64</v>
      </c>
      <c r="M41" s="15">
        <v>811.3</v>
      </c>
      <c r="N41" s="26"/>
      <c r="O41" s="26"/>
      <c r="P41" s="26">
        <v>3349</v>
      </c>
      <c r="Q41" s="26"/>
      <c r="R41" s="26"/>
    </row>
    <row r="42" spans="1:18" ht="12.75">
      <c r="A42" s="12" t="s">
        <v>45</v>
      </c>
      <c r="B42" s="24">
        <v>12</v>
      </c>
      <c r="C42" s="25">
        <v>43</v>
      </c>
      <c r="D42" s="14">
        <f t="shared" si="4"/>
        <v>261.7989147286822</v>
      </c>
      <c r="E42" s="15">
        <v>119256</v>
      </c>
      <c r="F42" s="26">
        <v>67544.12</v>
      </c>
      <c r="G42" s="16">
        <f t="shared" si="1"/>
        <v>0.5663792178171329</v>
      </c>
      <c r="H42" s="17">
        <v>79430</v>
      </c>
      <c r="I42" s="115">
        <v>45831.74</v>
      </c>
      <c r="J42" s="71">
        <f t="shared" si="2"/>
        <v>0.5770079315120231</v>
      </c>
      <c r="K42" s="26">
        <v>7153.26</v>
      </c>
      <c r="L42" s="15">
        <v>9145.7</v>
      </c>
      <c r="M42" s="15">
        <v>613.42</v>
      </c>
      <c r="N42" s="26"/>
      <c r="O42" s="26"/>
      <c r="P42" s="26">
        <v>4800</v>
      </c>
      <c r="Q42" s="26"/>
      <c r="R42" s="26"/>
    </row>
    <row r="43" spans="1:18" ht="12.75">
      <c r="A43" s="12" t="s">
        <v>24</v>
      </c>
      <c r="B43" s="24">
        <v>16</v>
      </c>
      <c r="C43" s="25">
        <v>61</v>
      </c>
      <c r="D43" s="14">
        <f t="shared" si="4"/>
        <v>364.7980601092896</v>
      </c>
      <c r="E43" s="15">
        <v>193503</v>
      </c>
      <c r="F43" s="113">
        <v>133516.09</v>
      </c>
      <c r="G43" s="16">
        <f t="shared" si="1"/>
        <v>0.6899949354790365</v>
      </c>
      <c r="H43" s="59">
        <v>122601</v>
      </c>
      <c r="I43" s="26">
        <v>85582.29</v>
      </c>
      <c r="J43" s="71">
        <f t="shared" si="2"/>
        <v>0.698055399221866</v>
      </c>
      <c r="K43" s="26">
        <v>12578.05</v>
      </c>
      <c r="L43" s="15">
        <v>14365.99</v>
      </c>
      <c r="M43" s="15">
        <v>2321.88</v>
      </c>
      <c r="N43" s="26">
        <v>5160.71</v>
      </c>
      <c r="O43" s="26"/>
      <c r="P43" s="26">
        <v>9284.25</v>
      </c>
      <c r="Q43" s="26"/>
      <c r="R43" s="26"/>
    </row>
    <row r="44" spans="1:18" ht="12.75">
      <c r="A44" s="12" t="s">
        <v>25</v>
      </c>
      <c r="B44" s="24">
        <v>17</v>
      </c>
      <c r="C44" s="25">
        <v>22</v>
      </c>
      <c r="D44" s="14">
        <f t="shared" si="4"/>
        <v>320.2325</v>
      </c>
      <c r="E44" s="15">
        <v>80006</v>
      </c>
      <c r="F44" s="26">
        <v>42270.69</v>
      </c>
      <c r="G44" s="16">
        <f t="shared" si="1"/>
        <v>0.52834399920006</v>
      </c>
      <c r="H44" s="17">
        <v>50613</v>
      </c>
      <c r="I44" s="26">
        <v>24996.68</v>
      </c>
      <c r="J44" s="71">
        <f t="shared" si="2"/>
        <v>0.4938786477782388</v>
      </c>
      <c r="K44" s="26">
        <v>5764.08</v>
      </c>
      <c r="L44" s="15">
        <v>5105</v>
      </c>
      <c r="M44" s="15">
        <v>722.1</v>
      </c>
      <c r="N44" s="26">
        <v>1815.64</v>
      </c>
      <c r="O44" s="26">
        <v>240</v>
      </c>
      <c r="P44" s="26">
        <v>2244</v>
      </c>
      <c r="Q44" s="26"/>
      <c r="R44" s="26"/>
    </row>
    <row r="45" spans="1:18" ht="12.75">
      <c r="A45" s="12" t="s">
        <v>69</v>
      </c>
      <c r="B45" s="24"/>
      <c r="C45" s="25">
        <v>2</v>
      </c>
      <c r="D45" s="14">
        <f t="shared" si="4"/>
        <v>4033.905</v>
      </c>
      <c r="E45" s="15">
        <v>91278</v>
      </c>
      <c r="F45" s="26">
        <v>48406.86</v>
      </c>
      <c r="G45" s="16">
        <f t="shared" si="1"/>
        <v>0.5303234076119109</v>
      </c>
      <c r="H45" s="17">
        <v>67102</v>
      </c>
      <c r="I45" s="26">
        <v>34443.44</v>
      </c>
      <c r="J45" s="71">
        <f t="shared" si="2"/>
        <v>0.5132997526154214</v>
      </c>
      <c r="K45" s="26">
        <v>4122.12</v>
      </c>
      <c r="L45" s="15">
        <v>6608.48</v>
      </c>
      <c r="M45" s="15">
        <v>943.29</v>
      </c>
      <c r="N45" s="26"/>
      <c r="O45" s="26"/>
      <c r="P45" s="26">
        <v>2289.53</v>
      </c>
      <c r="Q45" s="26"/>
      <c r="R45" s="26"/>
    </row>
    <row r="46" spans="1:18" ht="12.75">
      <c r="A46" s="12" t="s">
        <v>27</v>
      </c>
      <c r="B46" s="24">
        <v>20</v>
      </c>
      <c r="C46" s="25">
        <v>44</v>
      </c>
      <c r="D46" s="14">
        <f t="shared" si="4"/>
        <v>217.89541666666665</v>
      </c>
      <c r="E46" s="15">
        <v>111256</v>
      </c>
      <c r="F46" s="26">
        <v>57524.39</v>
      </c>
      <c r="G46" s="16">
        <f t="shared" si="1"/>
        <v>0.5170452829510318</v>
      </c>
      <c r="H46" s="17">
        <v>68460</v>
      </c>
      <c r="I46" s="26">
        <v>38497.74</v>
      </c>
      <c r="J46" s="71">
        <f t="shared" si="2"/>
        <v>0.562339176161262</v>
      </c>
      <c r="K46" s="26">
        <v>3866.43</v>
      </c>
      <c r="L46" s="15">
        <v>7147.04</v>
      </c>
      <c r="M46" s="15">
        <v>1023.18</v>
      </c>
      <c r="N46" s="26">
        <v>2500</v>
      </c>
      <c r="O46" s="26">
        <v>0</v>
      </c>
      <c r="P46" s="26">
        <v>4490</v>
      </c>
      <c r="Q46" s="26"/>
      <c r="R46" s="26"/>
    </row>
    <row r="47" spans="1:18" ht="12.75">
      <c r="A47" s="12" t="s">
        <v>28</v>
      </c>
      <c r="B47" s="24">
        <v>21</v>
      </c>
      <c r="C47" s="25">
        <v>23</v>
      </c>
      <c r="D47" s="14">
        <f t="shared" si="4"/>
        <v>275.4658695652174</v>
      </c>
      <c r="E47" s="15">
        <v>70567</v>
      </c>
      <c r="F47" s="26">
        <v>38014.29</v>
      </c>
      <c r="G47" s="16">
        <f t="shared" si="1"/>
        <v>0.5386978332648406</v>
      </c>
      <c r="H47" s="17">
        <v>48605</v>
      </c>
      <c r="I47" s="26">
        <v>25057.68</v>
      </c>
      <c r="J47" s="71">
        <f t="shared" si="2"/>
        <v>0.5155370846620718</v>
      </c>
      <c r="K47" s="26">
        <v>3857.36</v>
      </c>
      <c r="L47" s="15">
        <v>4322.69</v>
      </c>
      <c r="M47" s="15">
        <v>666.59</v>
      </c>
      <c r="N47" s="26"/>
      <c r="O47" s="26"/>
      <c r="P47" s="26">
        <v>2242</v>
      </c>
      <c r="Q47" s="26"/>
      <c r="R47" s="26"/>
    </row>
    <row r="48" spans="1:18" ht="12.75">
      <c r="A48" s="12" t="s">
        <v>29</v>
      </c>
      <c r="B48" s="24">
        <v>23</v>
      </c>
      <c r="C48" s="25">
        <v>20.83</v>
      </c>
      <c r="D48" s="14">
        <f t="shared" si="4"/>
        <v>411.3138902224356</v>
      </c>
      <c r="E48" s="15">
        <v>158271</v>
      </c>
      <c r="F48" s="26">
        <v>51406.01</v>
      </c>
      <c r="G48" s="16">
        <f t="shared" si="1"/>
        <v>0.3247974044518579</v>
      </c>
      <c r="H48" s="17">
        <v>106409</v>
      </c>
      <c r="I48" s="26">
        <v>29946.3</v>
      </c>
      <c r="J48" s="71">
        <f t="shared" si="2"/>
        <v>0.2814263831066921</v>
      </c>
      <c r="K48" s="26">
        <v>4788.72</v>
      </c>
      <c r="L48" s="15">
        <v>5957.33</v>
      </c>
      <c r="M48" s="15">
        <v>117.41</v>
      </c>
      <c r="N48" s="26">
        <v>3411.43</v>
      </c>
      <c r="O48" s="26"/>
      <c r="P48" s="26">
        <v>4732</v>
      </c>
      <c r="Q48" s="26"/>
      <c r="R48" s="26"/>
    </row>
    <row r="49" spans="1:18" ht="12.75">
      <c r="A49" s="12" t="s">
        <v>30</v>
      </c>
      <c r="B49" s="24">
        <v>26</v>
      </c>
      <c r="C49" s="25">
        <v>18</v>
      </c>
      <c r="D49" s="14">
        <f t="shared" si="4"/>
        <v>373.1962037037037</v>
      </c>
      <c r="E49" s="15">
        <v>76340</v>
      </c>
      <c r="F49" s="26">
        <v>40305.19</v>
      </c>
      <c r="G49" s="16">
        <f t="shared" si="1"/>
        <v>0.527969478648153</v>
      </c>
      <c r="H49" s="17">
        <v>51446</v>
      </c>
      <c r="I49" s="26">
        <v>25700.4</v>
      </c>
      <c r="J49" s="71">
        <f t="shared" si="2"/>
        <v>0.49956070442794387</v>
      </c>
      <c r="K49" s="26">
        <v>4448.99</v>
      </c>
      <c r="L49" s="15">
        <v>5225.96</v>
      </c>
      <c r="M49" s="15">
        <v>744.84</v>
      </c>
      <c r="N49" s="26">
        <v>1842</v>
      </c>
      <c r="O49" s="26"/>
      <c r="P49" s="26">
        <v>2243</v>
      </c>
      <c r="Q49" s="26"/>
      <c r="R49" s="26"/>
    </row>
    <row r="50" spans="1:18" ht="12.75">
      <c r="A50" s="12" t="s">
        <v>32</v>
      </c>
      <c r="B50" s="24">
        <v>29</v>
      </c>
      <c r="C50" s="25">
        <v>27</v>
      </c>
      <c r="D50" s="14">
        <f t="shared" si="4"/>
        <v>654.475925925926</v>
      </c>
      <c r="E50" s="15">
        <v>185336</v>
      </c>
      <c r="F50" s="26">
        <v>106025.1</v>
      </c>
      <c r="G50" s="16">
        <f t="shared" si="1"/>
        <v>0.5720696464799068</v>
      </c>
      <c r="H50" s="17">
        <v>135380</v>
      </c>
      <c r="I50" s="26">
        <v>72377.99</v>
      </c>
      <c r="J50" s="71">
        <f t="shared" si="2"/>
        <v>0.5346283793765697</v>
      </c>
      <c r="K50" s="26">
        <v>7815.12</v>
      </c>
      <c r="L50" s="15">
        <v>12985.01</v>
      </c>
      <c r="M50" s="15">
        <v>1017.23</v>
      </c>
      <c r="N50" s="26">
        <v>4236.49</v>
      </c>
      <c r="O50" s="26"/>
      <c r="P50" s="26">
        <v>5132</v>
      </c>
      <c r="Q50" s="26"/>
      <c r="R50" s="26"/>
    </row>
    <row r="51" spans="1:18" ht="12.75">
      <c r="A51" s="12" t="s">
        <v>46</v>
      </c>
      <c r="B51" s="24">
        <v>31</v>
      </c>
      <c r="C51" s="25">
        <v>31</v>
      </c>
      <c r="D51" s="14">
        <f t="shared" si="4"/>
        <v>504.82569892473117</v>
      </c>
      <c r="E51" s="15">
        <v>169605</v>
      </c>
      <c r="F51" s="26">
        <v>93897.58</v>
      </c>
      <c r="G51" s="16">
        <f t="shared" si="1"/>
        <v>0.5536250700156246</v>
      </c>
      <c r="H51" s="17">
        <v>92642</v>
      </c>
      <c r="I51" s="26">
        <v>36115.16</v>
      </c>
      <c r="J51" s="71">
        <f t="shared" si="2"/>
        <v>0.389835711664256</v>
      </c>
      <c r="K51" s="26">
        <v>12901.5</v>
      </c>
      <c r="L51" s="15">
        <v>8300.44</v>
      </c>
      <c r="M51" s="15">
        <v>582.49</v>
      </c>
      <c r="N51" s="26">
        <v>28670.59</v>
      </c>
      <c r="O51" s="26">
        <v>0</v>
      </c>
      <c r="P51" s="26">
        <v>4500</v>
      </c>
      <c r="Q51" s="26"/>
      <c r="R51" s="26"/>
    </row>
    <row r="52" spans="1:18" ht="12.75">
      <c r="A52" s="12" t="s">
        <v>33</v>
      </c>
      <c r="B52" s="24">
        <v>33</v>
      </c>
      <c r="C52" s="25">
        <v>33</v>
      </c>
      <c r="D52" s="14">
        <f t="shared" si="4"/>
        <v>335.8242424242424</v>
      </c>
      <c r="E52" s="15">
        <v>126569</v>
      </c>
      <c r="F52" s="26">
        <v>66493.2</v>
      </c>
      <c r="G52" s="16">
        <f t="shared" si="1"/>
        <v>0.5253513893607439</v>
      </c>
      <c r="H52" s="17">
        <v>88965</v>
      </c>
      <c r="I52" s="26">
        <v>44990.05</v>
      </c>
      <c r="J52" s="71">
        <f t="shared" si="2"/>
        <v>0.5057050525487552</v>
      </c>
      <c r="K52" s="26">
        <v>3847.98</v>
      </c>
      <c r="L52" s="15">
        <v>13199.55</v>
      </c>
      <c r="M52" s="15">
        <v>983.62</v>
      </c>
      <c r="N52" s="26"/>
      <c r="O52" s="26"/>
      <c r="P52" s="26">
        <v>3472</v>
      </c>
      <c r="Q52" s="26"/>
      <c r="R52" s="26"/>
    </row>
    <row r="53" spans="1:18" ht="12.75">
      <c r="A53" s="12" t="s">
        <v>34</v>
      </c>
      <c r="B53" s="24">
        <v>34</v>
      </c>
      <c r="C53" s="25">
        <v>28</v>
      </c>
      <c r="D53" s="14">
        <f t="shared" si="4"/>
        <v>492.17821428571426</v>
      </c>
      <c r="E53" s="15">
        <v>151264</v>
      </c>
      <c r="F53" s="26">
        <v>82685.94</v>
      </c>
      <c r="G53" s="16">
        <f t="shared" si="1"/>
        <v>0.5466333033636556</v>
      </c>
      <c r="H53" s="17">
        <v>96875</v>
      </c>
      <c r="I53" s="26">
        <v>52382.48</v>
      </c>
      <c r="J53" s="71">
        <f t="shared" si="2"/>
        <v>0.5407223741935484</v>
      </c>
      <c r="K53" s="26">
        <v>7486.72</v>
      </c>
      <c r="L53" s="15">
        <v>10057.39</v>
      </c>
      <c r="M53" s="15">
        <v>1429.51</v>
      </c>
      <c r="N53" s="26">
        <v>2192.34</v>
      </c>
      <c r="O53" s="26"/>
      <c r="P53" s="26">
        <v>6727.5</v>
      </c>
      <c r="Q53" s="26"/>
      <c r="R53" s="26"/>
    </row>
    <row r="54" spans="1:18" ht="12.75">
      <c r="A54" s="12" t="s">
        <v>35</v>
      </c>
      <c r="B54" s="24">
        <v>35</v>
      </c>
      <c r="C54" s="25">
        <v>40</v>
      </c>
      <c r="D54" s="14">
        <f t="shared" si="4"/>
        <v>284.6889166666666</v>
      </c>
      <c r="E54" s="15">
        <v>126959</v>
      </c>
      <c r="F54" s="26">
        <v>68325.34</v>
      </c>
      <c r="G54" s="16">
        <f t="shared" si="1"/>
        <v>0.5381685426003671</v>
      </c>
      <c r="H54" s="17">
        <v>84535</v>
      </c>
      <c r="I54" s="26">
        <v>45538.43</v>
      </c>
      <c r="J54" s="71">
        <f t="shared" si="2"/>
        <v>0.5386932039983439</v>
      </c>
      <c r="K54" s="26">
        <v>8065.01</v>
      </c>
      <c r="L54" s="15">
        <v>8964.68</v>
      </c>
      <c r="M54" s="15">
        <v>1272.22</v>
      </c>
      <c r="N54" s="26">
        <v>0</v>
      </c>
      <c r="O54" s="26"/>
      <c r="P54" s="26">
        <v>4485</v>
      </c>
      <c r="Q54" s="26"/>
      <c r="R54" s="26"/>
    </row>
    <row r="55" spans="1:18" ht="12.75">
      <c r="A55" s="12" t="s">
        <v>231</v>
      </c>
      <c r="B55" s="24">
        <v>37</v>
      </c>
      <c r="C55" s="25">
        <v>61</v>
      </c>
      <c r="D55" s="14">
        <f t="shared" si="4"/>
        <v>227.7257650273224</v>
      </c>
      <c r="E55" s="15">
        <v>162051</v>
      </c>
      <c r="F55" s="26">
        <v>83347.63</v>
      </c>
      <c r="G55" s="16">
        <f t="shared" si="1"/>
        <v>0.5143296246243467</v>
      </c>
      <c r="H55" s="17">
        <v>98975</v>
      </c>
      <c r="I55" s="26">
        <v>49565.87</v>
      </c>
      <c r="J55" s="71">
        <f t="shared" si="2"/>
        <v>0.5007918161151806</v>
      </c>
      <c r="K55" s="26">
        <v>5531.87</v>
      </c>
      <c r="L55" s="15">
        <v>9329.8</v>
      </c>
      <c r="M55" s="15">
        <v>1279.83</v>
      </c>
      <c r="N55" s="26">
        <v>8434.92</v>
      </c>
      <c r="O55" s="26"/>
      <c r="P55" s="26">
        <v>7042</v>
      </c>
      <c r="Q55" s="26"/>
      <c r="R55" s="26"/>
    </row>
    <row r="56" spans="1:18" ht="12.75">
      <c r="A56" s="12" t="s">
        <v>36</v>
      </c>
      <c r="B56" s="24">
        <v>39</v>
      </c>
      <c r="C56" s="25">
        <v>35</v>
      </c>
      <c r="D56" s="14">
        <f t="shared" si="4"/>
        <v>252.81228571428574</v>
      </c>
      <c r="E56" s="15">
        <v>114158</v>
      </c>
      <c r="F56" s="26">
        <v>53090.58</v>
      </c>
      <c r="G56" s="16">
        <f t="shared" si="1"/>
        <v>0.465062282100247</v>
      </c>
      <c r="H56" s="17">
        <v>75991</v>
      </c>
      <c r="I56" s="26">
        <v>33809.59</v>
      </c>
      <c r="J56" s="71">
        <f t="shared" si="2"/>
        <v>0.4449157137029385</v>
      </c>
      <c r="K56" s="26">
        <v>5161.6</v>
      </c>
      <c r="L56" s="15">
        <v>6553.41</v>
      </c>
      <c r="M56" s="15">
        <v>933.2</v>
      </c>
      <c r="N56" s="26"/>
      <c r="O56" s="26"/>
      <c r="P56" s="26">
        <v>4485</v>
      </c>
      <c r="Q56" s="26"/>
      <c r="R56" s="26"/>
    </row>
    <row r="57" spans="1:18" ht="12.75">
      <c r="A57" s="12" t="s">
        <v>37</v>
      </c>
      <c r="B57" s="24">
        <v>40</v>
      </c>
      <c r="C57" s="25">
        <v>49</v>
      </c>
      <c r="D57" s="14">
        <f t="shared" si="4"/>
        <v>332.93510204081633</v>
      </c>
      <c r="E57" s="15">
        <v>163927</v>
      </c>
      <c r="F57" s="26">
        <v>97882.92</v>
      </c>
      <c r="G57" s="16">
        <f t="shared" si="1"/>
        <v>0.5971128612126129</v>
      </c>
      <c r="H57" s="17">
        <v>100855</v>
      </c>
      <c r="I57" s="26">
        <v>53218.46</v>
      </c>
      <c r="J57" s="71">
        <f t="shared" si="2"/>
        <v>0.5276729958851817</v>
      </c>
      <c r="K57" s="26">
        <v>12961.46</v>
      </c>
      <c r="L57" s="15">
        <v>11535.9</v>
      </c>
      <c r="M57" s="15">
        <v>1546.98</v>
      </c>
      <c r="N57" s="26">
        <v>11000</v>
      </c>
      <c r="O57" s="26">
        <v>14.89</v>
      </c>
      <c r="P57" s="26">
        <v>4916.25</v>
      </c>
      <c r="Q57" s="26"/>
      <c r="R57" s="26"/>
    </row>
    <row r="58" spans="1:18" ht="12.75">
      <c r="A58" s="12" t="s">
        <v>47</v>
      </c>
      <c r="B58" s="24">
        <v>42</v>
      </c>
      <c r="C58" s="25">
        <v>24</v>
      </c>
      <c r="D58" s="14">
        <f t="shared" si="4"/>
        <v>200.58416666666665</v>
      </c>
      <c r="E58" s="15">
        <v>62220</v>
      </c>
      <c r="F58" s="26">
        <v>28884.12</v>
      </c>
      <c r="G58" s="16">
        <f t="shared" si="1"/>
        <v>0.4642256509161041</v>
      </c>
      <c r="H58" s="17">
        <v>37037</v>
      </c>
      <c r="I58" s="26">
        <v>17459.06</v>
      </c>
      <c r="J58" s="71">
        <f t="shared" si="2"/>
        <v>0.47139509139509145</v>
      </c>
      <c r="K58" s="26">
        <v>968.73</v>
      </c>
      <c r="L58" s="15">
        <v>2795.55</v>
      </c>
      <c r="M58" s="15">
        <v>440.18</v>
      </c>
      <c r="N58" s="26">
        <v>3734</v>
      </c>
      <c r="O58" s="26"/>
      <c r="P58" s="26">
        <v>2242.5</v>
      </c>
      <c r="Q58" s="26"/>
      <c r="R58" s="26"/>
    </row>
    <row r="59" spans="1:18" ht="12.75">
      <c r="A59" s="12" t="s">
        <v>48</v>
      </c>
      <c r="B59" s="24">
        <v>43</v>
      </c>
      <c r="C59" s="25">
        <v>41</v>
      </c>
      <c r="D59" s="14">
        <f t="shared" si="4"/>
        <v>328.5130081300813</v>
      </c>
      <c r="E59" s="15">
        <v>152572</v>
      </c>
      <c r="F59" s="26">
        <v>80814.2</v>
      </c>
      <c r="G59" s="16">
        <f t="shared" si="1"/>
        <v>0.5296791023254594</v>
      </c>
      <c r="H59" s="17">
        <v>96267</v>
      </c>
      <c r="I59" s="26">
        <v>45788.99</v>
      </c>
      <c r="J59" s="71">
        <f t="shared" si="2"/>
        <v>0.4756457560742518</v>
      </c>
      <c r="K59" s="26">
        <v>5176.27</v>
      </c>
      <c r="L59" s="15">
        <v>10316.66</v>
      </c>
      <c r="M59" s="15">
        <v>1185.11</v>
      </c>
      <c r="N59" s="26">
        <v>11072.82</v>
      </c>
      <c r="O59" s="26">
        <v>747.84</v>
      </c>
      <c r="P59" s="26">
        <v>4485</v>
      </c>
      <c r="Q59" s="26"/>
      <c r="R59" s="26"/>
    </row>
    <row r="60" spans="1:18" ht="12.75">
      <c r="A60" s="12" t="s">
        <v>50</v>
      </c>
      <c r="B60" s="24">
        <v>45</v>
      </c>
      <c r="C60" s="25">
        <v>40</v>
      </c>
      <c r="D60" s="14">
        <f t="shared" si="4"/>
        <v>593.9317916666666</v>
      </c>
      <c r="E60" s="15">
        <v>251000</v>
      </c>
      <c r="F60" s="26">
        <v>142543.63</v>
      </c>
      <c r="G60" s="16">
        <f t="shared" si="1"/>
        <v>0.5679029083665339</v>
      </c>
      <c r="H60" s="17">
        <v>169835</v>
      </c>
      <c r="I60" s="26">
        <v>95055.19</v>
      </c>
      <c r="J60" s="71">
        <f t="shared" si="2"/>
        <v>0.5596914063650014</v>
      </c>
      <c r="K60" s="26">
        <v>10618.75</v>
      </c>
      <c r="L60" s="15">
        <v>17836</v>
      </c>
      <c r="M60" s="15">
        <v>2136.38</v>
      </c>
      <c r="N60" s="26">
        <v>5193.66</v>
      </c>
      <c r="O60" s="26"/>
      <c r="P60" s="26">
        <v>8970</v>
      </c>
      <c r="Q60" s="26"/>
      <c r="R60" s="26"/>
    </row>
    <row r="61" spans="1:18" ht="12.75">
      <c r="A61" s="12" t="s">
        <v>49</v>
      </c>
      <c r="B61" s="24">
        <v>44</v>
      </c>
      <c r="C61" s="25">
        <v>23</v>
      </c>
      <c r="D61" s="14">
        <f t="shared" si="4"/>
        <v>198.67456521739132</v>
      </c>
      <c r="E61" s="15">
        <v>52691</v>
      </c>
      <c r="F61" s="26">
        <v>27417.09</v>
      </c>
      <c r="G61" s="16">
        <f t="shared" si="1"/>
        <v>0.5203372492456018</v>
      </c>
      <c r="H61" s="17">
        <v>34906</v>
      </c>
      <c r="I61" s="26">
        <v>19546.67</v>
      </c>
      <c r="J61" s="71">
        <f t="shared" si="2"/>
        <v>0.5599802326247636</v>
      </c>
      <c r="K61" s="26">
        <v>887.34</v>
      </c>
      <c r="L61" s="15">
        <v>3507.99</v>
      </c>
      <c r="M61" s="15">
        <v>484.93</v>
      </c>
      <c r="N61" s="26"/>
      <c r="O61" s="26"/>
      <c r="P61" s="26">
        <v>2242.5</v>
      </c>
      <c r="Q61" s="26"/>
      <c r="R61" s="26"/>
    </row>
    <row r="62" spans="1:18" ht="12.75">
      <c r="A62" s="12" t="s">
        <v>51</v>
      </c>
      <c r="B62" s="24">
        <v>46</v>
      </c>
      <c r="C62" s="25">
        <v>27</v>
      </c>
      <c r="D62" s="14">
        <f t="shared" si="4"/>
        <v>341.90537037037035</v>
      </c>
      <c r="E62" s="15">
        <v>116312</v>
      </c>
      <c r="F62" s="26">
        <v>55388.67</v>
      </c>
      <c r="G62" s="16">
        <f t="shared" si="1"/>
        <v>0.47620769997936585</v>
      </c>
      <c r="H62" s="17">
        <v>71990</v>
      </c>
      <c r="I62" s="26">
        <v>32151.39</v>
      </c>
      <c r="J62" s="71">
        <f t="shared" si="2"/>
        <v>0.44660911237671896</v>
      </c>
      <c r="K62" s="26">
        <v>6083.73</v>
      </c>
      <c r="L62" s="15">
        <v>8677.55</v>
      </c>
      <c r="M62" s="15">
        <v>864.06</v>
      </c>
      <c r="N62" s="26">
        <v>1914.55</v>
      </c>
      <c r="O62" s="26">
        <v>92.25</v>
      </c>
      <c r="P62" s="26">
        <v>4485</v>
      </c>
      <c r="Q62" s="26"/>
      <c r="R62" s="26"/>
    </row>
    <row r="63" spans="1:18" ht="12.75">
      <c r="A63" s="12" t="s">
        <v>52</v>
      </c>
      <c r="B63" s="24">
        <v>47</v>
      </c>
      <c r="C63" s="25">
        <v>66</v>
      </c>
      <c r="D63" s="14">
        <f t="shared" si="4"/>
        <v>449.25782828282826</v>
      </c>
      <c r="E63" s="15">
        <v>344349</v>
      </c>
      <c r="F63" s="26">
        <v>177906.1</v>
      </c>
      <c r="G63" s="16">
        <f t="shared" si="1"/>
        <v>0.516644741236362</v>
      </c>
      <c r="H63" s="17">
        <v>214012</v>
      </c>
      <c r="I63" s="26">
        <v>105014.25</v>
      </c>
      <c r="J63" s="71">
        <f t="shared" si="2"/>
        <v>0.49069327888155806</v>
      </c>
      <c r="K63" s="26">
        <v>25160.47</v>
      </c>
      <c r="L63" s="15">
        <v>20916.29</v>
      </c>
      <c r="M63" s="15">
        <v>2649.63</v>
      </c>
      <c r="N63" s="26">
        <v>9951.45</v>
      </c>
      <c r="O63" s="26"/>
      <c r="P63" s="26">
        <v>13455</v>
      </c>
      <c r="Q63" s="26"/>
      <c r="R63" s="26"/>
    </row>
    <row r="64" spans="1:18" ht="12.75">
      <c r="A64" s="27" t="s">
        <v>53</v>
      </c>
      <c r="B64" s="24">
        <v>48</v>
      </c>
      <c r="C64" s="25">
        <v>45</v>
      </c>
      <c r="D64" s="14">
        <f t="shared" si="4"/>
        <v>214.44622222222222</v>
      </c>
      <c r="E64" s="15">
        <v>100678</v>
      </c>
      <c r="F64" s="26">
        <v>57900.48</v>
      </c>
      <c r="G64" s="16">
        <f t="shared" si="1"/>
        <v>0.5751055841395339</v>
      </c>
      <c r="H64" s="17">
        <v>61191</v>
      </c>
      <c r="I64" s="26">
        <v>33510.09</v>
      </c>
      <c r="J64" s="71">
        <f t="shared" si="2"/>
        <v>0.547631024170221</v>
      </c>
      <c r="K64" s="26">
        <v>6165.48</v>
      </c>
      <c r="L64" s="15">
        <v>6856.2</v>
      </c>
      <c r="M64" s="15">
        <v>969.13</v>
      </c>
      <c r="N64" s="26">
        <v>2426</v>
      </c>
      <c r="O64" s="26"/>
      <c r="P64" s="26">
        <v>4485.5</v>
      </c>
      <c r="Q64" s="26"/>
      <c r="R64" s="26"/>
    </row>
    <row r="65" spans="1:18" s="61" customFormat="1" ht="12.75">
      <c r="A65" s="19" t="s">
        <v>39</v>
      </c>
      <c r="B65" s="28"/>
      <c r="C65" s="21">
        <f>SUM(C38:C64)</f>
        <v>922.8299999999999</v>
      </c>
      <c r="D65" s="60">
        <f t="shared" si="4"/>
        <v>352.34406842719324</v>
      </c>
      <c r="E65" s="23">
        <f>SUM(E38:E64)</f>
        <v>3591868</v>
      </c>
      <c r="F65" s="23">
        <f>SUM(F38:F64)</f>
        <v>1950922.0600000003</v>
      </c>
      <c r="G65" s="80">
        <f t="shared" si="1"/>
        <v>0.5431497092877579</v>
      </c>
      <c r="H65" s="23">
        <f aca="true" t="shared" si="5" ref="H65:M65">SUM(H38:H64)</f>
        <v>2298820</v>
      </c>
      <c r="I65" s="23">
        <f t="shared" si="5"/>
        <v>1199715.7200000002</v>
      </c>
      <c r="J65" s="73">
        <f t="shared" si="2"/>
        <v>0.5218832792476141</v>
      </c>
      <c r="K65" s="23">
        <f t="shared" si="5"/>
        <v>194179.16</v>
      </c>
      <c r="L65" s="23">
        <f t="shared" si="5"/>
        <v>237238.77</v>
      </c>
      <c r="M65" s="23">
        <f t="shared" si="5"/>
        <v>27413.470000000005</v>
      </c>
      <c r="N65" s="23">
        <f>SUM(N38:N64)</f>
        <v>125508.44</v>
      </c>
      <c r="O65" s="29">
        <f>SUM(O38:O64)</f>
        <v>1094.98</v>
      </c>
      <c r="P65" s="29">
        <f>SUM(P38:P64)</f>
        <v>124181.84</v>
      </c>
      <c r="Q65" s="29">
        <f>SUM(Q38:Q64)</f>
        <v>0</v>
      </c>
      <c r="R65" s="29">
        <f>SUM(R38:R64)</f>
        <v>0</v>
      </c>
    </row>
    <row r="66" spans="1:18" ht="12.75">
      <c r="A66" s="30" t="s">
        <v>6</v>
      </c>
      <c r="B66" s="31" t="s">
        <v>6</v>
      </c>
      <c r="C66" s="32">
        <v>568</v>
      </c>
      <c r="D66" s="32">
        <f t="shared" si="4"/>
        <v>665.7600058685447</v>
      </c>
      <c r="E66" s="15">
        <v>4170562</v>
      </c>
      <c r="F66" s="15">
        <v>2268910.1</v>
      </c>
      <c r="G66" s="18">
        <f t="shared" si="1"/>
        <v>0.5440298214005691</v>
      </c>
      <c r="H66" s="15">
        <v>2798348</v>
      </c>
      <c r="I66" s="15">
        <v>1456365.25</v>
      </c>
      <c r="J66" s="72">
        <f t="shared" si="2"/>
        <v>0.5204375045562596</v>
      </c>
      <c r="K66" s="15">
        <v>223825.57</v>
      </c>
      <c r="L66" s="15">
        <v>280925.39</v>
      </c>
      <c r="M66" s="15">
        <v>28277.54</v>
      </c>
      <c r="N66" s="15">
        <v>81771.75</v>
      </c>
      <c r="O66" s="15">
        <v>1389.9</v>
      </c>
      <c r="P66" s="15">
        <v>140000</v>
      </c>
      <c r="Q66" s="17"/>
      <c r="R66" s="17"/>
    </row>
    <row r="67" spans="1:18" ht="12.75">
      <c r="A67" s="12" t="s">
        <v>13</v>
      </c>
      <c r="B67" s="13" t="s">
        <v>13</v>
      </c>
      <c r="C67" s="25">
        <v>335.33</v>
      </c>
      <c r="D67" s="25">
        <f t="shared" si="4"/>
        <v>734.6808815196971</v>
      </c>
      <c r="E67" s="15">
        <v>2556199</v>
      </c>
      <c r="F67" s="15">
        <v>1478163.24</v>
      </c>
      <c r="G67" s="16">
        <f t="shared" si="1"/>
        <v>0.578266105260193</v>
      </c>
      <c r="H67" s="17">
        <v>1642811</v>
      </c>
      <c r="I67" s="17">
        <v>928213.94</v>
      </c>
      <c r="J67" s="71">
        <f t="shared" si="2"/>
        <v>0.5650156591354696</v>
      </c>
      <c r="K67" s="17">
        <v>148505.27</v>
      </c>
      <c r="L67" s="17">
        <v>179746.27</v>
      </c>
      <c r="M67" s="15">
        <v>19182.5</v>
      </c>
      <c r="N67" s="17">
        <v>28588.16</v>
      </c>
      <c r="O67" s="17">
        <v>3000</v>
      </c>
      <c r="P67" s="17">
        <v>76035</v>
      </c>
      <c r="Q67" s="17"/>
      <c r="R67" s="17"/>
    </row>
    <row r="68" spans="1:18" ht="12.75">
      <c r="A68" s="12" t="s">
        <v>7</v>
      </c>
      <c r="B68" s="13" t="s">
        <v>7</v>
      </c>
      <c r="C68" s="25">
        <v>106</v>
      </c>
      <c r="D68" s="25">
        <f t="shared" si="4"/>
        <v>1908.892940251572</v>
      </c>
      <c r="E68" s="15">
        <v>2027951</v>
      </c>
      <c r="F68" s="15">
        <v>1214055.91</v>
      </c>
      <c r="G68" s="16">
        <f t="shared" si="1"/>
        <v>0.5986613631197203</v>
      </c>
      <c r="H68" s="17">
        <v>1299141</v>
      </c>
      <c r="I68" s="17">
        <v>727951.89</v>
      </c>
      <c r="J68" s="71">
        <f t="shared" si="2"/>
        <v>0.5603332432738248</v>
      </c>
      <c r="K68" s="17">
        <v>146046.3</v>
      </c>
      <c r="L68" s="17">
        <v>149455.97</v>
      </c>
      <c r="M68" s="15">
        <v>15742.76</v>
      </c>
      <c r="N68" s="17">
        <v>104290.73</v>
      </c>
      <c r="O68" s="17"/>
      <c r="P68" s="17">
        <v>54938</v>
      </c>
      <c r="Q68" s="17"/>
      <c r="R68" s="17"/>
    </row>
    <row r="69" spans="1:18" ht="12.75">
      <c r="A69" s="12" t="s">
        <v>8</v>
      </c>
      <c r="B69" s="13" t="s">
        <v>8</v>
      </c>
      <c r="C69" s="25">
        <v>339</v>
      </c>
      <c r="D69" s="25">
        <f t="shared" si="4"/>
        <v>1051.8150540806291</v>
      </c>
      <c r="E69" s="15">
        <v>3530812</v>
      </c>
      <c r="F69" s="15">
        <v>2139391.82</v>
      </c>
      <c r="G69" s="16">
        <f t="shared" si="1"/>
        <v>0.605920626756678</v>
      </c>
      <c r="H69" s="17">
        <v>2174862</v>
      </c>
      <c r="I69" s="17">
        <v>1319890.86</v>
      </c>
      <c r="J69" s="71">
        <f t="shared" si="2"/>
        <v>0.6068848782129626</v>
      </c>
      <c r="K69" s="17">
        <v>195613.66</v>
      </c>
      <c r="L69" s="17">
        <v>243088.74</v>
      </c>
      <c r="M69" s="15">
        <v>23150.39</v>
      </c>
      <c r="N69" s="17">
        <v>194132.39</v>
      </c>
      <c r="O69" s="17">
        <v>30207.63</v>
      </c>
      <c r="P69" s="17">
        <v>101182</v>
      </c>
      <c r="Q69" s="17"/>
      <c r="R69" s="17"/>
    </row>
    <row r="70" spans="1:18" ht="12.75">
      <c r="A70" s="12" t="s">
        <v>43</v>
      </c>
      <c r="B70" s="13" t="s">
        <v>200</v>
      </c>
      <c r="C70" s="25">
        <v>152</v>
      </c>
      <c r="D70" s="25">
        <f t="shared" si="4"/>
        <v>911.385548245614</v>
      </c>
      <c r="E70" s="15">
        <v>1305531</v>
      </c>
      <c r="F70" s="15">
        <v>831183.62</v>
      </c>
      <c r="G70" s="16">
        <f t="shared" si="1"/>
        <v>0.6366632580919181</v>
      </c>
      <c r="H70" s="17">
        <v>903927</v>
      </c>
      <c r="I70" s="17">
        <v>577942.5</v>
      </c>
      <c r="J70" s="71">
        <f t="shared" si="2"/>
        <v>0.6393685552041259</v>
      </c>
      <c r="K70" s="17">
        <v>86651</v>
      </c>
      <c r="L70" s="17">
        <v>87674.05</v>
      </c>
      <c r="M70" s="15">
        <v>10952.47</v>
      </c>
      <c r="N70" s="17">
        <v>14897.24</v>
      </c>
      <c r="O70" s="17"/>
      <c r="P70" s="17">
        <v>45091.5</v>
      </c>
      <c r="Q70" s="17"/>
      <c r="R70" s="17"/>
    </row>
    <row r="71" spans="1:18" ht="12.75">
      <c r="A71" s="12" t="s">
        <v>44</v>
      </c>
      <c r="B71" s="13" t="s">
        <v>201</v>
      </c>
      <c r="C71" s="25">
        <v>101</v>
      </c>
      <c r="D71" s="25">
        <f t="shared" si="4"/>
        <v>1260.2448514851485</v>
      </c>
      <c r="E71" s="15">
        <v>1297152</v>
      </c>
      <c r="F71" s="15">
        <v>763708.38</v>
      </c>
      <c r="G71" s="16">
        <f t="shared" si="1"/>
        <v>0.5887578171255181</v>
      </c>
      <c r="H71" s="17">
        <v>855581</v>
      </c>
      <c r="I71" s="17">
        <v>498302.32</v>
      </c>
      <c r="J71" s="71">
        <f t="shared" si="2"/>
        <v>0.5824139619743777</v>
      </c>
      <c r="K71" s="17">
        <v>81402.27</v>
      </c>
      <c r="L71" s="17">
        <v>95782.15</v>
      </c>
      <c r="M71" s="15">
        <v>12038.02</v>
      </c>
      <c r="N71" s="17">
        <v>34792.08</v>
      </c>
      <c r="O71" s="17">
        <v>0</v>
      </c>
      <c r="P71" s="17">
        <v>26028</v>
      </c>
      <c r="Q71" s="17"/>
      <c r="R71" s="17"/>
    </row>
    <row r="72" spans="1:18" ht="12.75">
      <c r="A72" s="12" t="s">
        <v>45</v>
      </c>
      <c r="B72" s="13" t="s">
        <v>202</v>
      </c>
      <c r="C72" s="25">
        <v>278</v>
      </c>
      <c r="D72" s="25">
        <f t="shared" si="4"/>
        <v>784.011061151079</v>
      </c>
      <c r="E72" s="15">
        <v>2277946</v>
      </c>
      <c r="F72" s="15">
        <v>1307730.45</v>
      </c>
      <c r="G72" s="16">
        <f aca="true" t="shared" si="6" ref="G72:G135">F72/E72</f>
        <v>0.5740831652725745</v>
      </c>
      <c r="H72" s="17">
        <v>1532229</v>
      </c>
      <c r="I72" s="17">
        <v>823101.71</v>
      </c>
      <c r="J72" s="71">
        <f aca="true" t="shared" si="7" ref="J72:J88">I72/H72</f>
        <v>0.5371923583224179</v>
      </c>
      <c r="K72" s="17">
        <v>121398.6</v>
      </c>
      <c r="L72" s="17">
        <v>165091.5</v>
      </c>
      <c r="M72" s="15">
        <v>17165.31</v>
      </c>
      <c r="N72" s="17">
        <v>81815.37</v>
      </c>
      <c r="O72" s="17">
        <v>716.38</v>
      </c>
      <c r="P72" s="17">
        <v>79200</v>
      </c>
      <c r="Q72" s="17"/>
      <c r="R72" s="17"/>
    </row>
    <row r="73" spans="1:18" ht="12.75">
      <c r="A73" s="12" t="s">
        <v>17</v>
      </c>
      <c r="B73" s="13" t="s">
        <v>203</v>
      </c>
      <c r="C73" s="25">
        <v>167</v>
      </c>
      <c r="D73" s="25">
        <f t="shared" si="4"/>
        <v>815.2659481037924</v>
      </c>
      <c r="E73" s="15">
        <v>1413671</v>
      </c>
      <c r="F73" s="15">
        <v>816896.48</v>
      </c>
      <c r="G73" s="16">
        <f t="shared" si="6"/>
        <v>0.577854734234486</v>
      </c>
      <c r="H73" s="17">
        <v>936755</v>
      </c>
      <c r="I73" s="17">
        <v>502728.21</v>
      </c>
      <c r="J73" s="71">
        <f t="shared" si="7"/>
        <v>0.5366698976786887</v>
      </c>
      <c r="K73" s="17">
        <v>80411.34</v>
      </c>
      <c r="L73" s="17">
        <v>107183.36</v>
      </c>
      <c r="M73" s="15">
        <v>10837.86</v>
      </c>
      <c r="N73" s="17">
        <v>34327</v>
      </c>
      <c r="O73" s="17">
        <v>0</v>
      </c>
      <c r="P73" s="17">
        <v>46611</v>
      </c>
      <c r="Q73" s="17"/>
      <c r="R73" s="17"/>
    </row>
    <row r="74" spans="1:18" ht="12.75">
      <c r="A74" s="12" t="s">
        <v>69</v>
      </c>
      <c r="B74" s="13" t="s">
        <v>204</v>
      </c>
      <c r="C74" s="25">
        <v>184.33</v>
      </c>
      <c r="D74" s="25">
        <f t="shared" si="4"/>
        <v>868.7420658601421</v>
      </c>
      <c r="E74" s="15">
        <v>1757448</v>
      </c>
      <c r="F74" s="15">
        <v>960811.35</v>
      </c>
      <c r="G74" s="16">
        <f t="shared" si="6"/>
        <v>0.5467082667595285</v>
      </c>
      <c r="H74" s="17">
        <v>1128310</v>
      </c>
      <c r="I74" s="17">
        <v>622226.37</v>
      </c>
      <c r="J74" s="71">
        <f t="shared" si="7"/>
        <v>0.551467566537565</v>
      </c>
      <c r="K74" s="17">
        <v>106203.97</v>
      </c>
      <c r="L74" s="17">
        <v>118518.73</v>
      </c>
      <c r="M74" s="15">
        <v>10297.3</v>
      </c>
      <c r="N74" s="17">
        <v>9271.18</v>
      </c>
      <c r="O74" s="17">
        <v>227.55</v>
      </c>
      <c r="P74" s="17">
        <v>53281.45</v>
      </c>
      <c r="Q74" s="17"/>
      <c r="R74" s="17"/>
    </row>
    <row r="75" spans="1:18" ht="12.75">
      <c r="A75" s="12" t="s">
        <v>9</v>
      </c>
      <c r="B75" s="13" t="s">
        <v>9</v>
      </c>
      <c r="C75" s="25">
        <v>449</v>
      </c>
      <c r="D75" s="25">
        <f t="shared" si="4"/>
        <v>673.3736117297698</v>
      </c>
      <c r="E75" s="15">
        <v>3239647</v>
      </c>
      <c r="F75" s="15">
        <v>1814068.51</v>
      </c>
      <c r="G75" s="16">
        <f t="shared" si="6"/>
        <v>0.5599586961172004</v>
      </c>
      <c r="H75" s="17">
        <v>2102420</v>
      </c>
      <c r="I75" s="17">
        <v>1125452.39</v>
      </c>
      <c r="J75" s="71">
        <f t="shared" si="7"/>
        <v>0.5353128252204602</v>
      </c>
      <c r="K75" s="17">
        <v>182395.7</v>
      </c>
      <c r="L75" s="17">
        <v>212795.6</v>
      </c>
      <c r="M75" s="15">
        <v>18055.57</v>
      </c>
      <c r="N75" s="17">
        <v>134861.97</v>
      </c>
      <c r="O75" s="17">
        <v>1515.36</v>
      </c>
      <c r="P75" s="17">
        <v>90157</v>
      </c>
      <c r="Q75" s="17"/>
      <c r="R75" s="17"/>
    </row>
    <row r="76" spans="1:18" ht="12.75">
      <c r="A76" s="12" t="s">
        <v>46</v>
      </c>
      <c r="B76" s="13" t="s">
        <v>205</v>
      </c>
      <c r="C76" s="25">
        <v>237</v>
      </c>
      <c r="D76" s="25">
        <f t="shared" si="4"/>
        <v>981.7759563994373</v>
      </c>
      <c r="E76" s="15">
        <v>2139081</v>
      </c>
      <c r="F76" s="15">
        <v>1396085.41</v>
      </c>
      <c r="G76" s="16">
        <f t="shared" si="6"/>
        <v>0.6526566361909624</v>
      </c>
      <c r="H76" s="17">
        <v>1374120</v>
      </c>
      <c r="I76" s="17">
        <v>853784.84</v>
      </c>
      <c r="J76" s="71">
        <f t="shared" si="7"/>
        <v>0.6213320816231479</v>
      </c>
      <c r="K76" s="17">
        <v>137465.03</v>
      </c>
      <c r="L76" s="17">
        <v>161417.79</v>
      </c>
      <c r="M76" s="15">
        <v>14872.81</v>
      </c>
      <c r="N76" s="17">
        <v>138630.15</v>
      </c>
      <c r="O76" s="17">
        <v>1014.12</v>
      </c>
      <c r="P76" s="17">
        <v>67100</v>
      </c>
      <c r="Q76" s="17"/>
      <c r="R76" s="17"/>
    </row>
    <row r="77" spans="1:18" ht="12.75">
      <c r="A77" s="12" t="s">
        <v>54</v>
      </c>
      <c r="B77" s="13" t="s">
        <v>206</v>
      </c>
      <c r="C77" s="25">
        <v>408.67</v>
      </c>
      <c r="D77" s="25">
        <f t="shared" si="4"/>
        <v>609.3950538739489</v>
      </c>
      <c r="E77" s="15">
        <v>2641607</v>
      </c>
      <c r="F77" s="15">
        <v>1494248.86</v>
      </c>
      <c r="G77" s="16">
        <f t="shared" si="6"/>
        <v>0.5656590325510191</v>
      </c>
      <c r="H77" s="17">
        <v>1771189</v>
      </c>
      <c r="I77" s="17">
        <v>948959.89</v>
      </c>
      <c r="J77" s="71">
        <f t="shared" si="7"/>
        <v>0.5357756230419227</v>
      </c>
      <c r="K77" s="17">
        <v>147374</v>
      </c>
      <c r="L77" s="17">
        <v>181895.72</v>
      </c>
      <c r="M77" s="15">
        <v>23149.94</v>
      </c>
      <c r="N77" s="17">
        <v>70381.48</v>
      </c>
      <c r="O77" s="17">
        <v>221.4</v>
      </c>
      <c r="P77" s="17">
        <v>81576</v>
      </c>
      <c r="Q77" s="17"/>
      <c r="R77" s="33"/>
    </row>
    <row r="78" spans="1:18" ht="12.75">
      <c r="A78" s="12" t="s">
        <v>55</v>
      </c>
      <c r="B78" s="13" t="s">
        <v>207</v>
      </c>
      <c r="C78" s="25">
        <v>269</v>
      </c>
      <c r="D78" s="25">
        <f t="shared" si="4"/>
        <v>891.9484510532837</v>
      </c>
      <c r="E78" s="15">
        <v>2300975</v>
      </c>
      <c r="F78" s="15">
        <f>1439604.8+0</f>
        <v>1439604.8</v>
      </c>
      <c r="G78" s="16">
        <f t="shared" si="6"/>
        <v>0.6256499092775889</v>
      </c>
      <c r="H78" s="17">
        <v>1460100</v>
      </c>
      <c r="I78" s="17">
        <v>886024.02</v>
      </c>
      <c r="J78" s="71">
        <f t="shared" si="7"/>
        <v>0.606824203821656</v>
      </c>
      <c r="K78" s="17">
        <v>131545.56</v>
      </c>
      <c r="L78" s="17">
        <v>164426.85</v>
      </c>
      <c r="M78" s="15">
        <v>18277.83</v>
      </c>
      <c r="N78" s="17">
        <v>148352</v>
      </c>
      <c r="O78" s="17">
        <v>1236</v>
      </c>
      <c r="P78" s="17">
        <v>71924</v>
      </c>
      <c r="Q78" s="17"/>
      <c r="R78" s="17"/>
    </row>
    <row r="79" spans="1:18" ht="12.75">
      <c r="A79" s="12" t="s">
        <v>47</v>
      </c>
      <c r="B79" s="13" t="s">
        <v>208</v>
      </c>
      <c r="C79" s="25">
        <v>195</v>
      </c>
      <c r="D79" s="25">
        <f t="shared" si="4"/>
        <v>993.4518034188035</v>
      </c>
      <c r="E79" s="15">
        <v>1812993</v>
      </c>
      <c r="F79" s="15">
        <v>1162338.61</v>
      </c>
      <c r="G79" s="16">
        <f t="shared" si="6"/>
        <v>0.641115884065741</v>
      </c>
      <c r="H79" s="17">
        <v>1290254</v>
      </c>
      <c r="I79" s="17">
        <v>817976.02</v>
      </c>
      <c r="J79" s="71">
        <f t="shared" si="7"/>
        <v>0.6339651107456361</v>
      </c>
      <c r="K79" s="17">
        <v>122490.99</v>
      </c>
      <c r="L79" s="17">
        <v>140561.14</v>
      </c>
      <c r="M79" s="15">
        <v>12729.07</v>
      </c>
      <c r="N79" s="17">
        <v>3157.31</v>
      </c>
      <c r="O79" s="17">
        <v>2000</v>
      </c>
      <c r="P79" s="17">
        <v>52702.5</v>
      </c>
      <c r="Q79" s="17"/>
      <c r="R79" s="17"/>
    </row>
    <row r="80" spans="1:18" ht="12.75">
      <c r="A80" s="12" t="s">
        <v>48</v>
      </c>
      <c r="B80" s="13" t="s">
        <v>209</v>
      </c>
      <c r="C80" s="25">
        <v>228</v>
      </c>
      <c r="D80" s="25">
        <f t="shared" si="4"/>
        <v>957.0582090643273</v>
      </c>
      <c r="E80" s="15">
        <v>2207795</v>
      </c>
      <c r="F80" s="15">
        <v>1309255.63</v>
      </c>
      <c r="G80" s="16">
        <f t="shared" si="6"/>
        <v>0.5930150353633376</v>
      </c>
      <c r="H80" s="17">
        <v>1413803</v>
      </c>
      <c r="I80" s="17">
        <v>862234.63</v>
      </c>
      <c r="J80" s="71">
        <f t="shared" si="7"/>
        <v>0.6098690057950082</v>
      </c>
      <c r="K80" s="17">
        <v>124581.75</v>
      </c>
      <c r="L80" s="17">
        <v>166200.99</v>
      </c>
      <c r="M80" s="15">
        <v>10937.18</v>
      </c>
      <c r="N80" s="17">
        <v>71381.93</v>
      </c>
      <c r="O80" s="17">
        <v>0</v>
      </c>
      <c r="P80" s="17">
        <v>63415</v>
      </c>
      <c r="Q80" s="17"/>
      <c r="R80" s="17"/>
    </row>
    <row r="81" spans="1:18" ht="12.75">
      <c r="A81" s="12" t="s">
        <v>49</v>
      </c>
      <c r="B81" s="13" t="s">
        <v>210</v>
      </c>
      <c r="C81" s="25">
        <v>375</v>
      </c>
      <c r="D81" s="25">
        <f t="shared" si="4"/>
        <v>699.792511111111</v>
      </c>
      <c r="E81" s="15">
        <v>2554821</v>
      </c>
      <c r="F81" s="15">
        <v>1574533.15</v>
      </c>
      <c r="G81" s="16">
        <f t="shared" si="6"/>
        <v>0.6162988131066717</v>
      </c>
      <c r="H81" s="17">
        <v>1638107</v>
      </c>
      <c r="I81" s="17">
        <v>934038.19</v>
      </c>
      <c r="J81" s="71">
        <f t="shared" si="7"/>
        <v>0.5701936381445167</v>
      </c>
      <c r="K81" s="17">
        <v>151165.81</v>
      </c>
      <c r="L81" s="17">
        <v>182123.42</v>
      </c>
      <c r="M81" s="15">
        <v>21338.15</v>
      </c>
      <c r="N81" s="17">
        <v>174681.91</v>
      </c>
      <c r="O81" s="17">
        <v>393.6</v>
      </c>
      <c r="P81" s="17">
        <v>69171</v>
      </c>
      <c r="Q81" s="17"/>
      <c r="R81" s="17"/>
    </row>
    <row r="82" spans="1:18" ht="12.75">
      <c r="A82" s="12" t="s">
        <v>51</v>
      </c>
      <c r="B82" s="13" t="s">
        <v>211</v>
      </c>
      <c r="C82" s="25">
        <v>298</v>
      </c>
      <c r="D82" s="25">
        <f t="shared" si="4"/>
        <v>690.4320637583893</v>
      </c>
      <c r="E82" s="15">
        <v>2016045</v>
      </c>
      <c r="F82" s="15">
        <v>1234492.53</v>
      </c>
      <c r="G82" s="16">
        <f t="shared" si="6"/>
        <v>0.6123338169534907</v>
      </c>
      <c r="H82" s="17">
        <v>1326563</v>
      </c>
      <c r="I82" s="17">
        <v>788642.92</v>
      </c>
      <c r="J82" s="71">
        <f t="shared" si="7"/>
        <v>0.5945009170314565</v>
      </c>
      <c r="K82" s="17">
        <v>113576.67</v>
      </c>
      <c r="L82" s="17">
        <v>146832</v>
      </c>
      <c r="M82" s="15">
        <v>14245.6</v>
      </c>
      <c r="N82" s="17">
        <v>85348.91</v>
      </c>
      <c r="O82" s="17">
        <v>1810.14</v>
      </c>
      <c r="P82" s="17">
        <v>67243</v>
      </c>
      <c r="Q82" s="17"/>
      <c r="R82" s="17"/>
    </row>
    <row r="83" spans="1:18" ht="12.75">
      <c r="A83" s="12" t="s">
        <v>52</v>
      </c>
      <c r="B83" s="13" t="s">
        <v>212</v>
      </c>
      <c r="C83" s="25">
        <v>304.66</v>
      </c>
      <c r="D83" s="25">
        <f t="shared" si="4"/>
        <v>860.3664795728571</v>
      </c>
      <c r="E83" s="15">
        <v>2685992</v>
      </c>
      <c r="F83" s="15">
        <v>1572715.51</v>
      </c>
      <c r="G83" s="16">
        <f t="shared" si="6"/>
        <v>0.5855250164557452</v>
      </c>
      <c r="H83" s="17">
        <v>1770468</v>
      </c>
      <c r="I83" s="17">
        <v>943654.37</v>
      </c>
      <c r="J83" s="71">
        <f t="shared" si="7"/>
        <v>0.5329971340910991</v>
      </c>
      <c r="K83" s="17">
        <v>147287.48</v>
      </c>
      <c r="L83" s="17">
        <v>170929.96</v>
      </c>
      <c r="M83" s="15">
        <v>17246.89</v>
      </c>
      <c r="N83" s="17">
        <v>190709.94</v>
      </c>
      <c r="O83" s="17">
        <v>0</v>
      </c>
      <c r="P83" s="17">
        <v>74536</v>
      </c>
      <c r="Q83" s="17"/>
      <c r="R83" s="17"/>
    </row>
    <row r="84" spans="1:18" ht="12.75">
      <c r="A84" s="12" t="s">
        <v>53</v>
      </c>
      <c r="B84" s="13" t="s">
        <v>213</v>
      </c>
      <c r="C84" s="25">
        <v>209</v>
      </c>
      <c r="D84" s="25">
        <f t="shared" si="4"/>
        <v>784.7795534290271</v>
      </c>
      <c r="E84" s="15">
        <v>1630751</v>
      </c>
      <c r="F84" s="15">
        <v>984113.56</v>
      </c>
      <c r="G84" s="16">
        <f t="shared" si="6"/>
        <v>0.6034726086324644</v>
      </c>
      <c r="H84" s="17">
        <v>1145461</v>
      </c>
      <c r="I84" s="17">
        <v>654489.03</v>
      </c>
      <c r="J84" s="71">
        <f t="shared" si="7"/>
        <v>0.5713760922458294</v>
      </c>
      <c r="K84" s="17">
        <v>95617.95</v>
      </c>
      <c r="L84" s="17">
        <v>125258.42</v>
      </c>
      <c r="M84" s="15">
        <v>14222.51</v>
      </c>
      <c r="N84" s="17">
        <v>23719</v>
      </c>
      <c r="O84" s="17">
        <v>1943.56</v>
      </c>
      <c r="P84" s="17">
        <v>53682.75</v>
      </c>
      <c r="Q84" s="17"/>
      <c r="R84" s="17"/>
    </row>
    <row r="85" spans="1:18" ht="12.75">
      <c r="A85" s="12" t="s">
        <v>68</v>
      </c>
      <c r="B85" s="13" t="s">
        <v>214</v>
      </c>
      <c r="C85" s="25">
        <v>97.2</v>
      </c>
      <c r="D85" s="25">
        <f t="shared" si="4"/>
        <v>502.3379115226337</v>
      </c>
      <c r="E85" s="15">
        <v>503260</v>
      </c>
      <c r="F85" s="15">
        <v>292963.47</v>
      </c>
      <c r="G85" s="16">
        <f t="shared" si="6"/>
        <v>0.5821314429916941</v>
      </c>
      <c r="H85" s="17">
        <v>346957</v>
      </c>
      <c r="I85" s="17">
        <v>198186.15</v>
      </c>
      <c r="J85" s="71">
        <f t="shared" si="7"/>
        <v>0.5712124269001634</v>
      </c>
      <c r="K85" s="17">
        <v>31056.14</v>
      </c>
      <c r="L85" s="17">
        <v>37345.44</v>
      </c>
      <c r="M85" s="15">
        <v>3112.97</v>
      </c>
      <c r="N85" s="17">
        <v>0</v>
      </c>
      <c r="O85" s="17">
        <v>296.13</v>
      </c>
      <c r="P85" s="17">
        <v>18477</v>
      </c>
      <c r="Q85" s="17"/>
      <c r="R85" s="17"/>
    </row>
    <row r="86" spans="1:18" ht="12.75">
      <c r="A86" s="12" t="s">
        <v>66</v>
      </c>
      <c r="B86" s="13" t="s">
        <v>215</v>
      </c>
      <c r="C86" s="25">
        <v>186</v>
      </c>
      <c r="D86" s="25">
        <f t="shared" si="4"/>
        <v>605.4806003584229</v>
      </c>
      <c r="E86" s="15">
        <v>1187410</v>
      </c>
      <c r="F86" s="15">
        <v>675716.35</v>
      </c>
      <c r="G86" s="16">
        <f t="shared" si="6"/>
        <v>0.5690674240574022</v>
      </c>
      <c r="H86" s="17">
        <v>827941</v>
      </c>
      <c r="I86" s="17">
        <v>439518</v>
      </c>
      <c r="J86" s="71">
        <f t="shared" si="7"/>
        <v>0.5308566673229131</v>
      </c>
      <c r="K86" s="17">
        <v>73171</v>
      </c>
      <c r="L86" s="17">
        <v>88130</v>
      </c>
      <c r="M86" s="15">
        <v>12564</v>
      </c>
      <c r="N86" s="17">
        <v>7979.34</v>
      </c>
      <c r="O86" s="17"/>
      <c r="P86" s="17">
        <v>45446</v>
      </c>
      <c r="Q86" s="17"/>
      <c r="R86" s="17"/>
    </row>
    <row r="87" spans="1:18" ht="12.75">
      <c r="A87" s="12" t="s">
        <v>67</v>
      </c>
      <c r="B87" s="13" t="s">
        <v>216</v>
      </c>
      <c r="C87" s="25">
        <v>235</v>
      </c>
      <c r="D87" s="25">
        <f t="shared" si="4"/>
        <v>658.1567092198582</v>
      </c>
      <c r="E87" s="15">
        <v>1659708</v>
      </c>
      <c r="F87" s="15">
        <v>928000.96</v>
      </c>
      <c r="G87" s="16">
        <f t="shared" si="6"/>
        <v>0.5591350767725407</v>
      </c>
      <c r="H87" s="17">
        <v>1156295</v>
      </c>
      <c r="I87" s="17">
        <v>626993.92</v>
      </c>
      <c r="J87" s="71">
        <f t="shared" si="7"/>
        <v>0.5422439083451888</v>
      </c>
      <c r="K87" s="17">
        <v>104465.66</v>
      </c>
      <c r="L87" s="17">
        <v>122268.81</v>
      </c>
      <c r="M87" s="15">
        <v>11885.08</v>
      </c>
      <c r="N87" s="17"/>
      <c r="O87" s="17"/>
      <c r="P87" s="17">
        <v>56963</v>
      </c>
      <c r="Q87" s="17"/>
      <c r="R87" s="17"/>
    </row>
    <row r="88" spans="1:18" s="61" customFormat="1" ht="12.75">
      <c r="A88" s="19" t="s">
        <v>40</v>
      </c>
      <c r="B88" s="19"/>
      <c r="C88" s="21">
        <f>SUM(C66:C87)</f>
        <v>5722.19</v>
      </c>
      <c r="D88" s="21">
        <f t="shared" si="4"/>
        <v>805.6061490443345</v>
      </c>
      <c r="E88" s="23">
        <f>SUM(E66:E87)</f>
        <v>46917357</v>
      </c>
      <c r="F88" s="23">
        <f>SUM(F66:F87)</f>
        <v>27658988.7</v>
      </c>
      <c r="G88" s="80">
        <f t="shared" si="6"/>
        <v>0.5895257207263401</v>
      </c>
      <c r="H88" s="23">
        <f>SUM(H66:H87)</f>
        <v>30895642</v>
      </c>
      <c r="I88" s="23">
        <f>SUM(I66:I87)</f>
        <v>17536677.42</v>
      </c>
      <c r="J88" s="73">
        <f t="shared" si="7"/>
        <v>0.567610066817838</v>
      </c>
      <c r="K88" s="23">
        <f aca="true" t="shared" si="8" ref="K88:R88">SUM(K66:K87)</f>
        <v>2752251.72</v>
      </c>
      <c r="L88" s="23">
        <f t="shared" si="8"/>
        <v>3327652.3</v>
      </c>
      <c r="M88" s="23">
        <f t="shared" si="8"/>
        <v>340281.75</v>
      </c>
      <c r="N88" s="23">
        <f t="shared" si="8"/>
        <v>1633089.8399999999</v>
      </c>
      <c r="O88" s="23">
        <f t="shared" si="8"/>
        <v>45971.77</v>
      </c>
      <c r="P88" s="23">
        <f t="shared" si="8"/>
        <v>1434760.2</v>
      </c>
      <c r="Q88" s="23">
        <f t="shared" si="8"/>
        <v>0</v>
      </c>
      <c r="R88" s="23">
        <f t="shared" si="8"/>
        <v>0</v>
      </c>
    </row>
    <row r="89" spans="1:18" ht="12.75">
      <c r="A89" s="20" t="s">
        <v>7</v>
      </c>
      <c r="B89" s="31" t="s">
        <v>7</v>
      </c>
      <c r="C89" s="21"/>
      <c r="D89" s="21"/>
      <c r="E89" s="15">
        <v>12183</v>
      </c>
      <c r="F89" s="15">
        <v>3249.72</v>
      </c>
      <c r="G89" s="18">
        <f t="shared" si="6"/>
        <v>0.26674218172863823</v>
      </c>
      <c r="H89" s="23"/>
      <c r="I89" s="23"/>
      <c r="J89" s="73"/>
      <c r="K89" s="23"/>
      <c r="L89" s="23"/>
      <c r="M89" s="23"/>
      <c r="N89" s="23"/>
      <c r="O89" s="23"/>
      <c r="P89" s="23"/>
      <c r="Q89" s="23"/>
      <c r="R89" s="23"/>
    </row>
    <row r="90" spans="1:18" ht="12.75">
      <c r="A90" s="20" t="s">
        <v>22</v>
      </c>
      <c r="B90" s="31">
        <v>6</v>
      </c>
      <c r="C90" s="21"/>
      <c r="D90" s="21"/>
      <c r="E90" s="15">
        <v>1200</v>
      </c>
      <c r="F90" s="15">
        <v>517.92</v>
      </c>
      <c r="G90" s="18">
        <f t="shared" si="6"/>
        <v>0.4316</v>
      </c>
      <c r="H90" s="23"/>
      <c r="I90" s="23"/>
      <c r="J90" s="73"/>
      <c r="K90" s="23"/>
      <c r="L90" s="23"/>
      <c r="M90" s="23"/>
      <c r="N90" s="23"/>
      <c r="O90" s="23"/>
      <c r="P90" s="23"/>
      <c r="Q90" s="23"/>
      <c r="R90" s="23"/>
    </row>
    <row r="91" spans="1:18" ht="12.75">
      <c r="A91" s="20" t="s">
        <v>43</v>
      </c>
      <c r="B91" s="31">
        <v>8</v>
      </c>
      <c r="C91" s="35"/>
      <c r="D91" s="35"/>
      <c r="E91" s="15">
        <v>15480</v>
      </c>
      <c r="F91" s="15">
        <v>8943</v>
      </c>
      <c r="G91" s="18">
        <f t="shared" si="6"/>
        <v>0.5777131782945737</v>
      </c>
      <c r="H91" s="23"/>
      <c r="I91" s="23"/>
      <c r="J91" s="73"/>
      <c r="K91" s="23"/>
      <c r="L91" s="23"/>
      <c r="M91" s="23"/>
      <c r="N91" s="23"/>
      <c r="O91" s="23"/>
      <c r="P91" s="23"/>
      <c r="Q91" s="23"/>
      <c r="R91" s="23"/>
    </row>
    <row r="92" spans="1:18" ht="12.75">
      <c r="A92" s="36" t="s">
        <v>20</v>
      </c>
      <c r="B92" s="13">
        <v>10</v>
      </c>
      <c r="C92" s="37"/>
      <c r="D92" s="37"/>
      <c r="E92" s="15">
        <v>16500</v>
      </c>
      <c r="F92" s="15">
        <v>5391</v>
      </c>
      <c r="G92" s="16">
        <f t="shared" si="6"/>
        <v>0.3267272727272727</v>
      </c>
      <c r="H92" s="23"/>
      <c r="I92" s="23"/>
      <c r="J92" s="74"/>
      <c r="K92" s="23"/>
      <c r="L92" s="23"/>
      <c r="M92" s="23"/>
      <c r="N92" s="23"/>
      <c r="O92" s="23"/>
      <c r="P92" s="23"/>
      <c r="Q92" s="23"/>
      <c r="R92" s="23"/>
    </row>
    <row r="93" spans="1:18" ht="12.75">
      <c r="A93" s="36" t="s">
        <v>44</v>
      </c>
      <c r="B93" s="13">
        <v>11</v>
      </c>
      <c r="C93" s="37"/>
      <c r="D93" s="37"/>
      <c r="E93" s="15">
        <v>6206</v>
      </c>
      <c r="F93" s="15">
        <v>4485</v>
      </c>
      <c r="G93" s="16">
        <f t="shared" si="6"/>
        <v>0.7226877215597809</v>
      </c>
      <c r="H93" s="23"/>
      <c r="I93" s="23"/>
      <c r="J93" s="74"/>
      <c r="K93" s="23"/>
      <c r="L93" s="23"/>
      <c r="M93" s="23"/>
      <c r="N93" s="23"/>
      <c r="O93" s="23"/>
      <c r="P93" s="23"/>
      <c r="Q93" s="23"/>
      <c r="R93" s="23"/>
    </row>
    <row r="94" spans="1:18" ht="12.75">
      <c r="A94" s="36" t="s">
        <v>17</v>
      </c>
      <c r="B94" s="13">
        <v>14</v>
      </c>
      <c r="C94" s="37"/>
      <c r="D94" s="37"/>
      <c r="E94" s="15">
        <v>3875</v>
      </c>
      <c r="F94" s="15">
        <v>3129.84</v>
      </c>
      <c r="G94" s="16">
        <f t="shared" si="6"/>
        <v>0.8077006451612904</v>
      </c>
      <c r="H94" s="23"/>
      <c r="I94" s="23"/>
      <c r="J94" s="74"/>
      <c r="K94" s="23"/>
      <c r="L94" s="23"/>
      <c r="M94" s="23"/>
      <c r="N94" s="23"/>
      <c r="O94" s="23"/>
      <c r="P94" s="23"/>
      <c r="Q94" s="23"/>
      <c r="R94" s="23"/>
    </row>
    <row r="95" spans="1:18" ht="12.75">
      <c r="A95" s="36" t="s">
        <v>69</v>
      </c>
      <c r="B95" s="13" t="s">
        <v>204</v>
      </c>
      <c r="C95" s="37"/>
      <c r="D95" s="37"/>
      <c r="E95" s="15">
        <v>28130</v>
      </c>
      <c r="F95" s="15">
        <v>18792</v>
      </c>
      <c r="G95" s="16">
        <f t="shared" si="6"/>
        <v>0.668041237113402</v>
      </c>
      <c r="H95" s="23"/>
      <c r="I95" s="23"/>
      <c r="J95" s="74"/>
      <c r="K95" s="23"/>
      <c r="L95" s="23"/>
      <c r="M95" s="23"/>
      <c r="N95" s="23"/>
      <c r="O95" s="23"/>
      <c r="P95" s="23"/>
      <c r="Q95" s="23"/>
      <c r="R95" s="23"/>
    </row>
    <row r="96" spans="1:18" ht="12.75">
      <c r="A96" s="36" t="s">
        <v>31</v>
      </c>
      <c r="B96" s="13">
        <v>28</v>
      </c>
      <c r="C96" s="37"/>
      <c r="D96" s="37"/>
      <c r="E96" s="15">
        <v>13100</v>
      </c>
      <c r="F96" s="15">
        <v>6929.58</v>
      </c>
      <c r="G96" s="16">
        <f t="shared" si="6"/>
        <v>0.528975572519084</v>
      </c>
      <c r="H96" s="23"/>
      <c r="I96" s="23"/>
      <c r="J96" s="74"/>
      <c r="K96" s="23"/>
      <c r="L96" s="23"/>
      <c r="M96" s="23"/>
      <c r="N96" s="23"/>
      <c r="O96" s="23"/>
      <c r="P96" s="23"/>
      <c r="Q96" s="23"/>
      <c r="R96" s="23"/>
    </row>
    <row r="97" spans="1:18" ht="12.75">
      <c r="A97" s="36" t="s">
        <v>34</v>
      </c>
      <c r="B97" s="13">
        <v>34</v>
      </c>
      <c r="C97" s="37"/>
      <c r="D97" s="37"/>
      <c r="E97" s="15">
        <v>27824</v>
      </c>
      <c r="F97" s="15">
        <v>10401</v>
      </c>
      <c r="G97" s="16">
        <f t="shared" si="6"/>
        <v>0.3738139735480161</v>
      </c>
      <c r="H97" s="23"/>
      <c r="I97" s="23"/>
      <c r="J97" s="74"/>
      <c r="K97" s="23"/>
      <c r="L97" s="23"/>
      <c r="M97" s="23"/>
      <c r="N97" s="23"/>
      <c r="O97" s="23"/>
      <c r="P97" s="23"/>
      <c r="Q97" s="23"/>
      <c r="R97" s="23"/>
    </row>
    <row r="98" spans="1:18" ht="12.75">
      <c r="A98" s="36" t="s">
        <v>35</v>
      </c>
      <c r="B98" s="13">
        <v>35</v>
      </c>
      <c r="C98" s="37"/>
      <c r="D98" s="37"/>
      <c r="E98" s="15">
        <v>5940</v>
      </c>
      <c r="F98" s="15">
        <v>1130</v>
      </c>
      <c r="G98" s="16">
        <f t="shared" si="6"/>
        <v>0.19023569023569023</v>
      </c>
      <c r="H98" s="23"/>
      <c r="I98" s="23"/>
      <c r="J98" s="74"/>
      <c r="K98" s="23"/>
      <c r="L98" s="23"/>
      <c r="M98" s="23"/>
      <c r="N98" s="23"/>
      <c r="O98" s="23"/>
      <c r="P98" s="23"/>
      <c r="Q98" s="23"/>
      <c r="R98" s="23"/>
    </row>
    <row r="99" spans="1:18" ht="12.75">
      <c r="A99" s="36" t="s">
        <v>55</v>
      </c>
      <c r="B99" s="13" t="s">
        <v>217</v>
      </c>
      <c r="C99" s="37"/>
      <c r="D99" s="37"/>
      <c r="E99" s="15">
        <v>36726</v>
      </c>
      <c r="F99" s="15">
        <v>14391.22</v>
      </c>
      <c r="G99" s="16">
        <f t="shared" si="6"/>
        <v>0.39185372760442194</v>
      </c>
      <c r="H99" s="23"/>
      <c r="I99" s="23"/>
      <c r="J99" s="74"/>
      <c r="K99" s="23"/>
      <c r="L99" s="23"/>
      <c r="M99" s="23"/>
      <c r="N99" s="23"/>
      <c r="O99" s="23"/>
      <c r="P99" s="23"/>
      <c r="Q99" s="23"/>
      <c r="R99" s="23"/>
    </row>
    <row r="100" spans="1:18" ht="12.75">
      <c r="A100" s="36" t="s">
        <v>48</v>
      </c>
      <c r="B100" s="13">
        <v>43</v>
      </c>
      <c r="C100" s="37"/>
      <c r="D100" s="37"/>
      <c r="E100" s="15">
        <v>51840</v>
      </c>
      <c r="F100" s="15">
        <v>24686</v>
      </c>
      <c r="G100" s="16">
        <f t="shared" si="6"/>
        <v>0.476195987654321</v>
      </c>
      <c r="H100" s="23"/>
      <c r="I100" s="23"/>
      <c r="J100" s="74"/>
      <c r="K100" s="23"/>
      <c r="L100" s="23"/>
      <c r="M100" s="23"/>
      <c r="N100" s="23"/>
      <c r="O100" s="23"/>
      <c r="P100" s="23"/>
      <c r="Q100" s="23"/>
      <c r="R100" s="23"/>
    </row>
    <row r="101" spans="1:18" ht="12.75">
      <c r="A101" s="36" t="s">
        <v>52</v>
      </c>
      <c r="B101" s="13">
        <v>47</v>
      </c>
      <c r="C101" s="37"/>
      <c r="D101" s="37"/>
      <c r="E101" s="15">
        <v>7000</v>
      </c>
      <c r="F101" s="15">
        <v>1608.94</v>
      </c>
      <c r="G101" s="16">
        <f t="shared" si="6"/>
        <v>0.22984857142857143</v>
      </c>
      <c r="H101" s="23"/>
      <c r="I101" s="23"/>
      <c r="J101" s="74"/>
      <c r="K101" s="23"/>
      <c r="L101" s="23"/>
      <c r="M101" s="23"/>
      <c r="N101" s="23"/>
      <c r="O101" s="23"/>
      <c r="P101" s="23"/>
      <c r="Q101" s="23"/>
      <c r="R101" s="23"/>
    </row>
    <row r="102" spans="1:18" ht="12.75">
      <c r="A102" s="36" t="s">
        <v>53</v>
      </c>
      <c r="B102" s="13">
        <v>48</v>
      </c>
      <c r="C102" s="37"/>
      <c r="D102" s="37"/>
      <c r="E102" s="15">
        <v>7000</v>
      </c>
      <c r="F102" s="15">
        <v>3500</v>
      </c>
      <c r="G102" s="16">
        <f t="shared" si="6"/>
        <v>0.5</v>
      </c>
      <c r="H102" s="23"/>
      <c r="I102" s="23"/>
      <c r="J102" s="74"/>
      <c r="K102" s="23"/>
      <c r="L102" s="23"/>
      <c r="M102" s="23"/>
      <c r="N102" s="23"/>
      <c r="O102" s="23"/>
      <c r="P102" s="23"/>
      <c r="Q102" s="23"/>
      <c r="R102" s="23"/>
    </row>
    <row r="103" spans="1:18" ht="12.75">
      <c r="A103" s="36" t="s">
        <v>88</v>
      </c>
      <c r="B103" s="13" t="s">
        <v>215</v>
      </c>
      <c r="C103" s="37"/>
      <c r="D103" s="37"/>
      <c r="E103" s="15">
        <v>4000</v>
      </c>
      <c r="F103" s="15">
        <v>3225</v>
      </c>
      <c r="G103" s="16">
        <f t="shared" si="6"/>
        <v>0.80625</v>
      </c>
      <c r="H103" s="23"/>
      <c r="I103" s="23"/>
      <c r="J103" s="74"/>
      <c r="K103" s="23"/>
      <c r="L103" s="23"/>
      <c r="M103" s="23"/>
      <c r="N103" s="23"/>
      <c r="O103" s="23"/>
      <c r="P103" s="23"/>
      <c r="Q103" s="23"/>
      <c r="R103" s="23"/>
    </row>
    <row r="104" spans="1:18" ht="12.75">
      <c r="A104" s="36" t="s">
        <v>19</v>
      </c>
      <c r="B104" s="13" t="s">
        <v>216</v>
      </c>
      <c r="C104" s="37"/>
      <c r="D104" s="37"/>
      <c r="E104" s="15">
        <v>7500</v>
      </c>
      <c r="F104" s="15">
        <v>5183</v>
      </c>
      <c r="G104" s="16">
        <f t="shared" si="6"/>
        <v>0.6910666666666667</v>
      </c>
      <c r="H104" s="23"/>
      <c r="I104" s="23"/>
      <c r="J104" s="74"/>
      <c r="K104" s="23"/>
      <c r="L104" s="23"/>
      <c r="M104" s="23"/>
      <c r="N104" s="23"/>
      <c r="O104" s="23"/>
      <c r="P104" s="23"/>
      <c r="Q104" s="23"/>
      <c r="R104" s="23"/>
    </row>
    <row r="105" spans="1:18" ht="12.75">
      <c r="A105" s="38" t="s">
        <v>56</v>
      </c>
      <c r="B105" s="37"/>
      <c r="C105" s="37"/>
      <c r="D105" s="35"/>
      <c r="E105" s="23">
        <f>SUM(E89:E104)</f>
        <v>244504</v>
      </c>
      <c r="F105" s="23">
        <f>SUM(F89:F104)</f>
        <v>115563.22</v>
      </c>
      <c r="G105" s="81">
        <f t="shared" si="6"/>
        <v>0.4726434741353925</v>
      </c>
      <c r="H105" s="23">
        <f aca="true" t="shared" si="9" ref="H105:R105">SUM(H91:H104)</f>
        <v>0</v>
      </c>
      <c r="I105" s="23">
        <f t="shared" si="9"/>
        <v>0</v>
      </c>
      <c r="J105" s="73"/>
      <c r="K105" s="23">
        <f t="shared" si="9"/>
        <v>0</v>
      </c>
      <c r="L105" s="23">
        <f t="shared" si="9"/>
        <v>0</v>
      </c>
      <c r="M105" s="23">
        <f t="shared" si="9"/>
        <v>0</v>
      </c>
      <c r="N105" s="23">
        <f t="shared" si="9"/>
        <v>0</v>
      </c>
      <c r="O105" s="23">
        <f t="shared" si="9"/>
        <v>0</v>
      </c>
      <c r="P105" s="23">
        <f t="shared" si="9"/>
        <v>0</v>
      </c>
      <c r="Q105" s="23">
        <f t="shared" si="9"/>
        <v>0</v>
      </c>
      <c r="R105" s="23">
        <f t="shared" si="9"/>
        <v>0</v>
      </c>
    </row>
    <row r="106" spans="1:18" ht="12.75" hidden="1">
      <c r="A106" s="36" t="s">
        <v>17</v>
      </c>
      <c r="B106" s="13" t="s">
        <v>102</v>
      </c>
      <c r="C106" s="13"/>
      <c r="D106" s="25" t="e">
        <f>F106/6/C106</f>
        <v>#DIV/0!</v>
      </c>
      <c r="E106" s="15"/>
      <c r="F106" s="15"/>
      <c r="G106" s="16" t="e">
        <f t="shared" si="6"/>
        <v>#DIV/0!</v>
      </c>
      <c r="H106" s="15"/>
      <c r="I106" s="15"/>
      <c r="J106" s="74"/>
      <c r="K106" s="15"/>
      <c r="L106" s="15"/>
      <c r="M106" s="15"/>
      <c r="N106" s="15"/>
      <c r="O106" s="15"/>
      <c r="P106" s="15"/>
      <c r="Q106" s="15"/>
      <c r="R106" s="23"/>
    </row>
    <row r="107" spans="1:18" ht="12.75" hidden="1">
      <c r="A107" s="36" t="s">
        <v>54</v>
      </c>
      <c r="B107" s="13" t="s">
        <v>105</v>
      </c>
      <c r="C107" s="13"/>
      <c r="D107" s="25" t="e">
        <f>F107/6/C107</f>
        <v>#DIV/0!</v>
      </c>
      <c r="E107" s="15"/>
      <c r="F107" s="15"/>
      <c r="G107" s="16" t="e">
        <f t="shared" si="6"/>
        <v>#DIV/0!</v>
      </c>
      <c r="H107" s="15"/>
      <c r="I107" s="15"/>
      <c r="J107" s="74"/>
      <c r="K107" s="15"/>
      <c r="L107" s="15"/>
      <c r="M107" s="15"/>
      <c r="N107" s="15"/>
      <c r="O107" s="15"/>
      <c r="P107" s="15"/>
      <c r="Q107" s="15"/>
      <c r="R107" s="23"/>
    </row>
    <row r="108" spans="1:18" ht="12.75" hidden="1">
      <c r="A108" s="36" t="s">
        <v>55</v>
      </c>
      <c r="B108" s="13" t="s">
        <v>104</v>
      </c>
      <c r="C108" s="13"/>
      <c r="D108" s="25" t="e">
        <f>F108/6/C108</f>
        <v>#DIV/0!</v>
      </c>
      <c r="E108" s="15"/>
      <c r="F108" s="15"/>
      <c r="G108" s="16" t="e">
        <f t="shared" si="6"/>
        <v>#DIV/0!</v>
      </c>
      <c r="H108" s="15"/>
      <c r="I108" s="15"/>
      <c r="J108" s="74"/>
      <c r="K108" s="15"/>
      <c r="L108" s="15"/>
      <c r="M108" s="15"/>
      <c r="N108" s="15"/>
      <c r="O108" s="15"/>
      <c r="P108" s="15"/>
      <c r="Q108" s="15"/>
      <c r="R108" s="23"/>
    </row>
    <row r="109" spans="1:18" ht="12.75" hidden="1">
      <c r="A109" s="38" t="s">
        <v>62</v>
      </c>
      <c r="B109" s="37"/>
      <c r="C109" s="37">
        <f>SUM(C106:C108)</f>
        <v>0</v>
      </c>
      <c r="D109" s="39" t="e">
        <f>F109/6/C109</f>
        <v>#DIV/0!</v>
      </c>
      <c r="E109" s="23">
        <f>SUM(E106:E108)</f>
        <v>0</v>
      </c>
      <c r="F109" s="23">
        <f aca="true" t="shared" si="10" ref="F109:R109">SUM(F106:F108)</f>
        <v>0</v>
      </c>
      <c r="G109" s="81" t="e">
        <f t="shared" si="6"/>
        <v>#DIV/0!</v>
      </c>
      <c r="H109" s="23">
        <f t="shared" si="10"/>
        <v>0</v>
      </c>
      <c r="I109" s="23">
        <f t="shared" si="10"/>
        <v>0</v>
      </c>
      <c r="J109" s="74"/>
      <c r="K109" s="23">
        <f t="shared" si="10"/>
        <v>0</v>
      </c>
      <c r="L109" s="23">
        <f t="shared" si="10"/>
        <v>0</v>
      </c>
      <c r="M109" s="23">
        <f t="shared" si="10"/>
        <v>0</v>
      </c>
      <c r="N109" s="23">
        <f t="shared" si="10"/>
        <v>0</v>
      </c>
      <c r="O109" s="23">
        <f t="shared" si="10"/>
        <v>0</v>
      </c>
      <c r="P109" s="23">
        <f t="shared" si="10"/>
        <v>0</v>
      </c>
      <c r="Q109" s="23">
        <f t="shared" si="10"/>
        <v>0</v>
      </c>
      <c r="R109" s="23">
        <f t="shared" si="10"/>
        <v>0</v>
      </c>
    </row>
    <row r="110" spans="1:18" ht="12.75">
      <c r="A110" s="36" t="s">
        <v>6</v>
      </c>
      <c r="B110" s="13" t="s">
        <v>6</v>
      </c>
      <c r="C110" s="37"/>
      <c r="D110" s="37"/>
      <c r="E110" s="15">
        <v>3508</v>
      </c>
      <c r="F110" s="15">
        <v>2700</v>
      </c>
      <c r="G110" s="16">
        <f t="shared" si="6"/>
        <v>0.7696693272519954</v>
      </c>
      <c r="H110" s="23"/>
      <c r="I110" s="23"/>
      <c r="J110" s="74"/>
      <c r="K110" s="23"/>
      <c r="L110" s="23"/>
      <c r="M110" s="23"/>
      <c r="N110" s="23"/>
      <c r="O110" s="23"/>
      <c r="P110" s="23"/>
      <c r="Q110" s="23"/>
      <c r="R110" s="23"/>
    </row>
    <row r="111" spans="1:18" ht="12.75">
      <c r="A111" s="40" t="s">
        <v>13</v>
      </c>
      <c r="B111" s="25" t="s">
        <v>13</v>
      </c>
      <c r="C111" s="37"/>
      <c r="D111" s="37"/>
      <c r="E111" s="15">
        <v>3757</v>
      </c>
      <c r="F111" s="15">
        <v>1078</v>
      </c>
      <c r="G111" s="16">
        <f t="shared" si="6"/>
        <v>0.2869310620175672</v>
      </c>
      <c r="H111" s="23"/>
      <c r="I111" s="23"/>
      <c r="J111" s="74"/>
      <c r="K111" s="23"/>
      <c r="L111" s="23"/>
      <c r="M111" s="23"/>
      <c r="N111" s="23"/>
      <c r="O111" s="23"/>
      <c r="P111" s="23"/>
      <c r="Q111" s="23"/>
      <c r="R111" s="23"/>
    </row>
    <row r="112" spans="1:18" ht="12.75">
      <c r="A112" s="40" t="s">
        <v>7</v>
      </c>
      <c r="B112" s="25" t="s">
        <v>7</v>
      </c>
      <c r="C112" s="37"/>
      <c r="D112" s="37"/>
      <c r="E112" s="15">
        <v>4999</v>
      </c>
      <c r="F112" s="15">
        <v>4035</v>
      </c>
      <c r="G112" s="16">
        <f t="shared" si="6"/>
        <v>0.8071614322864573</v>
      </c>
      <c r="H112" s="23"/>
      <c r="I112" s="23"/>
      <c r="J112" s="74"/>
      <c r="K112" s="23"/>
      <c r="L112" s="23"/>
      <c r="M112" s="23"/>
      <c r="N112" s="23"/>
      <c r="O112" s="23"/>
      <c r="P112" s="23"/>
      <c r="Q112" s="23"/>
      <c r="R112" s="23"/>
    </row>
    <row r="113" spans="1:18" ht="12.75">
      <c r="A113" s="40" t="s">
        <v>22</v>
      </c>
      <c r="B113" s="25">
        <v>6</v>
      </c>
      <c r="C113" s="37"/>
      <c r="D113" s="37"/>
      <c r="E113" s="15">
        <v>6888</v>
      </c>
      <c r="F113" s="15">
        <v>3855</v>
      </c>
      <c r="G113" s="16">
        <f t="shared" si="6"/>
        <v>0.5596689895470384</v>
      </c>
      <c r="H113" s="23"/>
      <c r="I113" s="23"/>
      <c r="J113" s="74"/>
      <c r="K113" s="23"/>
      <c r="L113" s="23"/>
      <c r="M113" s="23"/>
      <c r="N113" s="23"/>
      <c r="O113" s="23"/>
      <c r="P113" s="23"/>
      <c r="Q113" s="23"/>
      <c r="R113" s="23"/>
    </row>
    <row r="114" spans="1:18" ht="12.75">
      <c r="A114" s="40" t="s">
        <v>8</v>
      </c>
      <c r="B114" s="25" t="s">
        <v>8</v>
      </c>
      <c r="C114" s="37"/>
      <c r="D114" s="37"/>
      <c r="E114" s="15">
        <v>3966</v>
      </c>
      <c r="F114" s="15">
        <v>1208</v>
      </c>
      <c r="G114" s="16">
        <f t="shared" si="6"/>
        <v>0.30458900655572363</v>
      </c>
      <c r="H114" s="23"/>
      <c r="I114" s="23"/>
      <c r="J114" s="74"/>
      <c r="K114" s="23"/>
      <c r="L114" s="23"/>
      <c r="M114" s="23"/>
      <c r="N114" s="23"/>
      <c r="O114" s="23"/>
      <c r="P114" s="23"/>
      <c r="Q114" s="23"/>
      <c r="R114" s="23"/>
    </row>
    <row r="115" spans="1:18" ht="12.75">
      <c r="A115" s="40" t="s">
        <v>43</v>
      </c>
      <c r="B115" s="25">
        <v>8</v>
      </c>
      <c r="C115" s="37"/>
      <c r="D115" s="37"/>
      <c r="E115" s="15">
        <v>8819</v>
      </c>
      <c r="F115" s="15">
        <v>3450</v>
      </c>
      <c r="G115" s="16">
        <f t="shared" si="6"/>
        <v>0.39120081641909515</v>
      </c>
      <c r="H115" s="23"/>
      <c r="I115" s="23"/>
      <c r="J115" s="74"/>
      <c r="K115" s="23"/>
      <c r="L115" s="23"/>
      <c r="M115" s="23"/>
      <c r="N115" s="23"/>
      <c r="O115" s="23"/>
      <c r="P115" s="23"/>
      <c r="Q115" s="23"/>
      <c r="R115" s="23"/>
    </row>
    <row r="116" spans="1:18" ht="12.75">
      <c r="A116" s="40" t="s">
        <v>20</v>
      </c>
      <c r="B116" s="25">
        <v>10</v>
      </c>
      <c r="C116" s="37"/>
      <c r="D116" s="37"/>
      <c r="E116" s="15">
        <v>4943</v>
      </c>
      <c r="F116" s="15">
        <v>2806</v>
      </c>
      <c r="G116" s="16">
        <f t="shared" si="6"/>
        <v>0.5676714545822376</v>
      </c>
      <c r="H116" s="23"/>
      <c r="I116" s="23"/>
      <c r="J116" s="74"/>
      <c r="K116" s="23"/>
      <c r="L116" s="23"/>
      <c r="M116" s="23"/>
      <c r="N116" s="23"/>
      <c r="O116" s="23"/>
      <c r="P116" s="23"/>
      <c r="Q116" s="23"/>
      <c r="R116" s="23"/>
    </row>
    <row r="117" spans="1:18" ht="12.75">
      <c r="A117" s="40" t="s">
        <v>44</v>
      </c>
      <c r="B117" s="25">
        <v>11</v>
      </c>
      <c r="C117" s="37"/>
      <c r="D117" s="37"/>
      <c r="E117" s="15">
        <v>3347</v>
      </c>
      <c r="F117" s="15">
        <v>2967</v>
      </c>
      <c r="G117" s="16">
        <f t="shared" si="6"/>
        <v>0.8864654914849118</v>
      </c>
      <c r="H117" s="23"/>
      <c r="I117" s="23"/>
      <c r="J117" s="74"/>
      <c r="K117" s="23"/>
      <c r="L117" s="23"/>
      <c r="M117" s="23"/>
      <c r="N117" s="23"/>
      <c r="O117" s="23"/>
      <c r="P117" s="23"/>
      <c r="Q117" s="23"/>
      <c r="R117" s="23"/>
    </row>
    <row r="118" spans="1:18" ht="12.75">
      <c r="A118" s="40" t="s">
        <v>45</v>
      </c>
      <c r="B118" s="25">
        <v>12</v>
      </c>
      <c r="C118" s="37"/>
      <c r="D118" s="37"/>
      <c r="E118" s="15">
        <v>12607</v>
      </c>
      <c r="F118" s="15">
        <v>8364</v>
      </c>
      <c r="G118" s="16">
        <f t="shared" si="6"/>
        <v>0.6634409455064647</v>
      </c>
      <c r="H118" s="23"/>
      <c r="I118" s="23"/>
      <c r="J118" s="74"/>
      <c r="K118" s="23"/>
      <c r="L118" s="23"/>
      <c r="M118" s="23"/>
      <c r="N118" s="23"/>
      <c r="O118" s="23"/>
      <c r="P118" s="23"/>
      <c r="Q118" s="23"/>
      <c r="R118" s="23"/>
    </row>
    <row r="119" spans="1:18" ht="12.75">
      <c r="A119" s="40" t="s">
        <v>23</v>
      </c>
      <c r="B119" s="25">
        <v>13</v>
      </c>
      <c r="C119" s="37"/>
      <c r="D119" s="37"/>
      <c r="E119" s="15">
        <v>2931</v>
      </c>
      <c r="F119" s="15">
        <v>1600</v>
      </c>
      <c r="G119" s="16">
        <f t="shared" si="6"/>
        <v>0.5458887751620607</v>
      </c>
      <c r="H119" s="23"/>
      <c r="I119" s="23"/>
      <c r="J119" s="74"/>
      <c r="K119" s="23"/>
      <c r="L119" s="23"/>
      <c r="M119" s="23"/>
      <c r="N119" s="23"/>
      <c r="O119" s="23"/>
      <c r="P119" s="23"/>
      <c r="Q119" s="23"/>
      <c r="R119" s="23"/>
    </row>
    <row r="120" spans="1:18" ht="12.75">
      <c r="A120" s="40" t="s">
        <v>17</v>
      </c>
      <c r="B120" s="25">
        <v>14</v>
      </c>
      <c r="C120" s="37"/>
      <c r="D120" s="37"/>
      <c r="E120" s="15">
        <v>2045</v>
      </c>
      <c r="F120" s="15">
        <v>790</v>
      </c>
      <c r="G120" s="16">
        <f t="shared" si="6"/>
        <v>0.3863080684596577</v>
      </c>
      <c r="H120" s="23"/>
      <c r="I120" s="23"/>
      <c r="J120" s="74"/>
      <c r="K120" s="23"/>
      <c r="L120" s="23"/>
      <c r="M120" s="23"/>
      <c r="N120" s="23"/>
      <c r="O120" s="23"/>
      <c r="P120" s="23"/>
      <c r="Q120" s="23"/>
      <c r="R120" s="23"/>
    </row>
    <row r="121" spans="1:18" ht="12.75">
      <c r="A121" s="40" t="s">
        <v>24</v>
      </c>
      <c r="B121" s="25">
        <v>16</v>
      </c>
      <c r="C121" s="37"/>
      <c r="D121" s="37"/>
      <c r="E121" s="15">
        <v>10821</v>
      </c>
      <c r="F121" s="15">
        <v>4850</v>
      </c>
      <c r="G121" s="16">
        <f t="shared" si="6"/>
        <v>0.44820256907864336</v>
      </c>
      <c r="H121" s="23"/>
      <c r="I121" s="23"/>
      <c r="J121" s="74"/>
      <c r="K121" s="23"/>
      <c r="L121" s="23"/>
      <c r="M121" s="23"/>
      <c r="N121" s="23"/>
      <c r="O121" s="23"/>
      <c r="P121" s="23"/>
      <c r="Q121" s="23"/>
      <c r="R121" s="23"/>
    </row>
    <row r="122" spans="1:18" ht="12.75">
      <c r="A122" s="40" t="s">
        <v>25</v>
      </c>
      <c r="B122" s="25">
        <v>17</v>
      </c>
      <c r="C122" s="37"/>
      <c r="D122" s="37"/>
      <c r="E122" s="15">
        <v>4760</v>
      </c>
      <c r="F122" s="15">
        <v>2400</v>
      </c>
      <c r="G122" s="16">
        <f t="shared" si="6"/>
        <v>0.5042016806722689</v>
      </c>
      <c r="H122" s="23"/>
      <c r="I122" s="23"/>
      <c r="J122" s="74"/>
      <c r="K122" s="23"/>
      <c r="L122" s="23"/>
      <c r="M122" s="23"/>
      <c r="N122" s="23"/>
      <c r="O122" s="23"/>
      <c r="P122" s="23"/>
      <c r="Q122" s="23"/>
      <c r="R122" s="23"/>
    </row>
    <row r="123" spans="1:18" ht="12.75">
      <c r="A123" s="40" t="s">
        <v>26</v>
      </c>
      <c r="B123" s="25">
        <v>18</v>
      </c>
      <c r="C123" s="37"/>
      <c r="D123" s="37"/>
      <c r="E123" s="15">
        <v>2656</v>
      </c>
      <c r="F123" s="15">
        <v>850</v>
      </c>
      <c r="G123" s="16">
        <f t="shared" si="6"/>
        <v>0.3200301204819277</v>
      </c>
      <c r="H123" s="23"/>
      <c r="I123" s="23"/>
      <c r="J123" s="74"/>
      <c r="K123" s="23"/>
      <c r="L123" s="23"/>
      <c r="M123" s="23"/>
      <c r="N123" s="23"/>
      <c r="O123" s="23"/>
      <c r="P123" s="23"/>
      <c r="Q123" s="23"/>
      <c r="R123" s="23"/>
    </row>
    <row r="124" spans="1:18" ht="12.75">
      <c r="A124" s="40" t="s">
        <v>69</v>
      </c>
      <c r="B124" s="25" t="s">
        <v>218</v>
      </c>
      <c r="C124" s="37"/>
      <c r="D124" s="37"/>
      <c r="E124" s="15">
        <v>8276</v>
      </c>
      <c r="F124" s="15">
        <v>3200</v>
      </c>
      <c r="G124" s="16">
        <f t="shared" si="6"/>
        <v>0.3866602223296278</v>
      </c>
      <c r="H124" s="23"/>
      <c r="I124" s="23"/>
      <c r="J124" s="74"/>
      <c r="K124" s="23"/>
      <c r="L124" s="23"/>
      <c r="M124" s="23"/>
      <c r="N124" s="23"/>
      <c r="O124" s="23"/>
      <c r="P124" s="23"/>
      <c r="Q124" s="23"/>
      <c r="R124" s="23"/>
    </row>
    <row r="125" spans="1:18" ht="12.75">
      <c r="A125" s="40" t="s">
        <v>27</v>
      </c>
      <c r="B125" s="25">
        <v>20</v>
      </c>
      <c r="C125" s="37"/>
      <c r="D125" s="37"/>
      <c r="E125" s="15">
        <v>6756</v>
      </c>
      <c r="F125" s="15">
        <v>3200</v>
      </c>
      <c r="G125" s="16">
        <f t="shared" si="6"/>
        <v>0.47365304914150386</v>
      </c>
      <c r="H125" s="23"/>
      <c r="I125" s="23"/>
      <c r="J125" s="74"/>
      <c r="K125" s="23"/>
      <c r="L125" s="23"/>
      <c r="M125" s="23"/>
      <c r="N125" s="23"/>
      <c r="O125" s="23"/>
      <c r="P125" s="23"/>
      <c r="Q125" s="23"/>
      <c r="R125" s="23"/>
    </row>
    <row r="126" spans="1:18" ht="12.75">
      <c r="A126" s="40" t="s">
        <v>28</v>
      </c>
      <c r="B126" s="25">
        <v>21</v>
      </c>
      <c r="C126" s="37"/>
      <c r="D126" s="37"/>
      <c r="E126" s="15">
        <v>3560</v>
      </c>
      <c r="F126" s="15">
        <v>2475</v>
      </c>
      <c r="G126" s="16">
        <f t="shared" si="6"/>
        <v>0.6952247191011236</v>
      </c>
      <c r="H126" s="23"/>
      <c r="I126" s="23"/>
      <c r="J126" s="74"/>
      <c r="K126" s="23"/>
      <c r="L126" s="23"/>
      <c r="M126" s="23"/>
      <c r="N126" s="23"/>
      <c r="O126" s="23"/>
      <c r="P126" s="23"/>
      <c r="Q126" s="23"/>
      <c r="R126" s="23"/>
    </row>
    <row r="127" spans="1:18" ht="12.75">
      <c r="A127" s="40" t="s">
        <v>29</v>
      </c>
      <c r="B127" s="25">
        <v>23</v>
      </c>
      <c r="C127" s="37"/>
      <c r="D127" s="37"/>
      <c r="E127" s="15">
        <v>4692</v>
      </c>
      <c r="F127" s="15">
        <v>4220</v>
      </c>
      <c r="G127" s="16">
        <f t="shared" si="6"/>
        <v>0.8994032395566922</v>
      </c>
      <c r="H127" s="23"/>
      <c r="I127" s="23"/>
      <c r="J127" s="74"/>
      <c r="K127" s="23"/>
      <c r="L127" s="23"/>
      <c r="M127" s="23"/>
      <c r="N127" s="23"/>
      <c r="O127" s="23"/>
      <c r="P127" s="23"/>
      <c r="Q127" s="23"/>
      <c r="R127" s="23"/>
    </row>
    <row r="128" spans="1:18" ht="12.75">
      <c r="A128" s="40" t="s">
        <v>30</v>
      </c>
      <c r="B128" s="25">
        <v>26</v>
      </c>
      <c r="C128" s="37"/>
      <c r="D128" s="37"/>
      <c r="E128" s="15">
        <v>4702</v>
      </c>
      <c r="F128" s="15">
        <v>2610</v>
      </c>
      <c r="G128" s="16">
        <f t="shared" si="6"/>
        <v>0.5550829434283284</v>
      </c>
      <c r="H128" s="23"/>
      <c r="I128" s="23"/>
      <c r="J128" s="74"/>
      <c r="K128" s="23"/>
      <c r="L128" s="23"/>
      <c r="M128" s="23"/>
      <c r="N128" s="23"/>
      <c r="O128" s="23"/>
      <c r="P128" s="23"/>
      <c r="Q128" s="23"/>
      <c r="R128" s="23"/>
    </row>
    <row r="129" spans="1:18" ht="12.75">
      <c r="A129" s="40" t="s">
        <v>9</v>
      </c>
      <c r="B129" s="25" t="s">
        <v>9</v>
      </c>
      <c r="C129" s="37"/>
      <c r="D129" s="37"/>
      <c r="E129" s="15">
        <v>2331</v>
      </c>
      <c r="F129" s="15">
        <v>900</v>
      </c>
      <c r="G129" s="16">
        <f t="shared" si="6"/>
        <v>0.3861003861003861</v>
      </c>
      <c r="H129" s="23"/>
      <c r="I129" s="23"/>
      <c r="J129" s="74"/>
      <c r="K129" s="23"/>
      <c r="L129" s="23"/>
      <c r="M129" s="23"/>
      <c r="N129" s="23"/>
      <c r="O129" s="23"/>
      <c r="P129" s="23"/>
      <c r="Q129" s="23"/>
      <c r="R129" s="23"/>
    </row>
    <row r="130" spans="1:18" ht="12.75">
      <c r="A130" s="40" t="s">
        <v>31</v>
      </c>
      <c r="B130" s="25">
        <v>28</v>
      </c>
      <c r="C130" s="37"/>
      <c r="D130" s="37"/>
      <c r="E130" s="15">
        <v>3395</v>
      </c>
      <c r="F130" s="15">
        <v>1800</v>
      </c>
      <c r="G130" s="16">
        <f t="shared" si="6"/>
        <v>0.5301914580265096</v>
      </c>
      <c r="H130" s="23"/>
      <c r="I130" s="23"/>
      <c r="J130" s="74"/>
      <c r="K130" s="23"/>
      <c r="L130" s="23"/>
      <c r="M130" s="23"/>
      <c r="N130" s="23"/>
      <c r="O130" s="23"/>
      <c r="P130" s="23"/>
      <c r="Q130" s="23"/>
      <c r="R130" s="23"/>
    </row>
    <row r="131" spans="1:18" ht="12.75">
      <c r="A131" s="40" t="s">
        <v>32</v>
      </c>
      <c r="B131" s="25">
        <v>29</v>
      </c>
      <c r="C131" s="37"/>
      <c r="D131" s="37"/>
      <c r="E131" s="15">
        <v>2747</v>
      </c>
      <c r="F131" s="15">
        <v>1905</v>
      </c>
      <c r="G131" s="16">
        <f t="shared" si="6"/>
        <v>0.6934838005096469</v>
      </c>
      <c r="H131" s="23"/>
      <c r="I131" s="23"/>
      <c r="J131" s="74"/>
      <c r="K131" s="23"/>
      <c r="L131" s="23"/>
      <c r="M131" s="23"/>
      <c r="N131" s="23"/>
      <c r="O131" s="23"/>
      <c r="P131" s="23"/>
      <c r="Q131" s="23"/>
      <c r="R131" s="23"/>
    </row>
    <row r="132" spans="1:18" ht="12.75">
      <c r="A132" s="40" t="s">
        <v>46</v>
      </c>
      <c r="B132" s="25">
        <v>31</v>
      </c>
      <c r="C132" s="37"/>
      <c r="D132" s="37"/>
      <c r="E132" s="15">
        <v>3323</v>
      </c>
      <c r="F132" s="15">
        <v>800</v>
      </c>
      <c r="G132" s="16">
        <f t="shared" si="6"/>
        <v>0.24074631357207343</v>
      </c>
      <c r="H132" s="23"/>
      <c r="I132" s="23"/>
      <c r="J132" s="74"/>
      <c r="K132" s="23"/>
      <c r="L132" s="23"/>
      <c r="M132" s="23"/>
      <c r="N132" s="23"/>
      <c r="O132" s="23"/>
      <c r="P132" s="23"/>
      <c r="Q132" s="23"/>
      <c r="R132" s="23"/>
    </row>
    <row r="133" spans="1:18" ht="12.75">
      <c r="A133" s="40" t="s">
        <v>33</v>
      </c>
      <c r="B133" s="25">
        <v>33</v>
      </c>
      <c r="C133" s="37"/>
      <c r="D133" s="37"/>
      <c r="E133" s="15">
        <v>4866</v>
      </c>
      <c r="F133" s="15">
        <v>2510</v>
      </c>
      <c r="G133" s="16">
        <f t="shared" si="6"/>
        <v>0.5158240854911632</v>
      </c>
      <c r="H133" s="23"/>
      <c r="I133" s="23"/>
      <c r="J133" s="74"/>
      <c r="K133" s="23"/>
      <c r="L133" s="23"/>
      <c r="M133" s="23"/>
      <c r="N133" s="23"/>
      <c r="O133" s="23"/>
      <c r="P133" s="23"/>
      <c r="Q133" s="23"/>
      <c r="R133" s="23"/>
    </row>
    <row r="134" spans="1:18" ht="12.75">
      <c r="A134" s="40" t="s">
        <v>34</v>
      </c>
      <c r="B134" s="25">
        <v>34</v>
      </c>
      <c r="C134" s="37"/>
      <c r="D134" s="37"/>
      <c r="E134" s="15">
        <v>6427</v>
      </c>
      <c r="F134" s="15">
        <v>4500</v>
      </c>
      <c r="G134" s="16">
        <f t="shared" si="6"/>
        <v>0.7001711529484985</v>
      </c>
      <c r="H134" s="23"/>
      <c r="I134" s="23"/>
      <c r="J134" s="74"/>
      <c r="K134" s="23"/>
      <c r="L134" s="23"/>
      <c r="M134" s="23"/>
      <c r="N134" s="23"/>
      <c r="O134" s="23"/>
      <c r="P134" s="23"/>
      <c r="Q134" s="23"/>
      <c r="R134" s="23"/>
    </row>
    <row r="135" spans="1:18" ht="12.75">
      <c r="A135" s="40" t="s">
        <v>35</v>
      </c>
      <c r="B135" s="25">
        <v>35</v>
      </c>
      <c r="C135" s="37"/>
      <c r="D135" s="37"/>
      <c r="E135" s="15">
        <v>6108</v>
      </c>
      <c r="F135" s="15">
        <v>4630</v>
      </c>
      <c r="G135" s="16">
        <f t="shared" si="6"/>
        <v>0.758022265880812</v>
      </c>
      <c r="H135" s="23"/>
      <c r="I135" s="23"/>
      <c r="J135" s="74"/>
      <c r="K135" s="23"/>
      <c r="L135" s="23"/>
      <c r="M135" s="23"/>
      <c r="N135" s="23"/>
      <c r="O135" s="23"/>
      <c r="P135" s="23"/>
      <c r="Q135" s="23"/>
      <c r="R135" s="23"/>
    </row>
    <row r="136" spans="1:18" ht="12.75">
      <c r="A136" s="40" t="s">
        <v>54</v>
      </c>
      <c r="B136" s="25" t="s">
        <v>206</v>
      </c>
      <c r="C136" s="37"/>
      <c r="D136" s="37"/>
      <c r="E136" s="15">
        <v>5699</v>
      </c>
      <c r="F136" s="15">
        <v>4360</v>
      </c>
      <c r="G136" s="16">
        <f aca="true" t="shared" si="11" ref="G136:G199">F136/E136</f>
        <v>0.7650464993858571</v>
      </c>
      <c r="H136" s="23"/>
      <c r="I136" s="23"/>
      <c r="J136" s="74"/>
      <c r="K136" s="23"/>
      <c r="L136" s="23"/>
      <c r="M136" s="23"/>
      <c r="N136" s="23"/>
      <c r="O136" s="23"/>
      <c r="P136" s="23"/>
      <c r="Q136" s="23"/>
      <c r="R136" s="23"/>
    </row>
    <row r="137" spans="1:18" ht="12.75">
      <c r="A137" s="40" t="s">
        <v>231</v>
      </c>
      <c r="B137" s="25">
        <v>37</v>
      </c>
      <c r="C137" s="37"/>
      <c r="D137" s="37"/>
      <c r="E137" s="15">
        <v>9102</v>
      </c>
      <c r="F137" s="15">
        <v>1430</v>
      </c>
      <c r="G137" s="16">
        <f t="shared" si="11"/>
        <v>0.15710832784003514</v>
      </c>
      <c r="H137" s="23"/>
      <c r="I137" s="23"/>
      <c r="J137" s="74"/>
      <c r="K137" s="23"/>
      <c r="L137" s="23"/>
      <c r="M137" s="23"/>
      <c r="N137" s="23"/>
      <c r="O137" s="23"/>
      <c r="P137" s="23"/>
      <c r="Q137" s="23"/>
      <c r="R137" s="23"/>
    </row>
    <row r="138" spans="1:18" ht="12.75">
      <c r="A138" s="40" t="s">
        <v>36</v>
      </c>
      <c r="B138" s="25">
        <v>39</v>
      </c>
      <c r="C138" s="37"/>
      <c r="D138" s="37"/>
      <c r="E138" s="15">
        <v>8859</v>
      </c>
      <c r="F138" s="15">
        <v>3973</v>
      </c>
      <c r="G138" s="16">
        <f t="shared" si="11"/>
        <v>0.4484704819957106</v>
      </c>
      <c r="H138" s="23"/>
      <c r="I138" s="23"/>
      <c r="J138" s="74"/>
      <c r="K138" s="23"/>
      <c r="L138" s="23"/>
      <c r="M138" s="23"/>
      <c r="N138" s="23"/>
      <c r="O138" s="23"/>
      <c r="P138" s="23"/>
      <c r="Q138" s="23"/>
      <c r="R138" s="23"/>
    </row>
    <row r="139" spans="1:18" ht="12.75">
      <c r="A139" s="40" t="s">
        <v>37</v>
      </c>
      <c r="B139" s="25">
        <v>40</v>
      </c>
      <c r="C139" s="37"/>
      <c r="D139" s="37"/>
      <c r="E139" s="15">
        <v>9088</v>
      </c>
      <c r="F139" s="15">
        <v>6620</v>
      </c>
      <c r="G139" s="16">
        <f t="shared" si="11"/>
        <v>0.7284330985915493</v>
      </c>
      <c r="H139" s="23"/>
      <c r="I139" s="23"/>
      <c r="J139" s="74"/>
      <c r="K139" s="23"/>
      <c r="L139" s="23"/>
      <c r="M139" s="23"/>
      <c r="N139" s="23"/>
      <c r="O139" s="23"/>
      <c r="P139" s="23"/>
      <c r="Q139" s="23"/>
      <c r="R139" s="23"/>
    </row>
    <row r="140" spans="1:18" ht="12.75">
      <c r="A140" s="40" t="s">
        <v>55</v>
      </c>
      <c r="B140" s="25" t="s">
        <v>207</v>
      </c>
      <c r="C140" s="37"/>
      <c r="D140" s="37"/>
      <c r="E140" s="15">
        <v>8601</v>
      </c>
      <c r="F140" s="15">
        <v>6600</v>
      </c>
      <c r="G140" s="16">
        <f t="shared" si="11"/>
        <v>0.7673526334147193</v>
      </c>
      <c r="H140" s="23"/>
      <c r="I140" s="23"/>
      <c r="J140" s="74"/>
      <c r="K140" s="23"/>
      <c r="L140" s="23"/>
      <c r="M140" s="23"/>
      <c r="N140" s="23"/>
      <c r="O140" s="23"/>
      <c r="P140" s="23"/>
      <c r="Q140" s="23"/>
      <c r="R140" s="23"/>
    </row>
    <row r="141" spans="1:18" ht="12.75">
      <c r="A141" s="40" t="s">
        <v>47</v>
      </c>
      <c r="B141" s="25">
        <v>42</v>
      </c>
      <c r="C141" s="37"/>
      <c r="D141" s="37"/>
      <c r="E141" s="15">
        <v>11994</v>
      </c>
      <c r="F141" s="15">
        <v>9775</v>
      </c>
      <c r="G141" s="16">
        <f t="shared" si="11"/>
        <v>0.8149908287477072</v>
      </c>
      <c r="H141" s="23"/>
      <c r="I141" s="23"/>
      <c r="J141" s="74"/>
      <c r="K141" s="23"/>
      <c r="L141" s="23"/>
      <c r="M141" s="23"/>
      <c r="N141" s="23"/>
      <c r="O141" s="23"/>
      <c r="P141" s="23"/>
      <c r="Q141" s="23"/>
      <c r="R141" s="23"/>
    </row>
    <row r="142" spans="1:18" ht="12.75">
      <c r="A142" s="40" t="s">
        <v>48</v>
      </c>
      <c r="B142" s="25">
        <v>43</v>
      </c>
      <c r="C142" s="37"/>
      <c r="D142" s="37"/>
      <c r="E142" s="15">
        <v>10265</v>
      </c>
      <c r="F142" s="15">
        <v>5610</v>
      </c>
      <c r="G142" s="16">
        <f t="shared" si="11"/>
        <v>0.5465172917681442</v>
      </c>
      <c r="H142" s="23"/>
      <c r="I142" s="23"/>
      <c r="J142" s="74"/>
      <c r="K142" s="23"/>
      <c r="L142" s="23"/>
      <c r="M142" s="23"/>
      <c r="N142" s="23"/>
      <c r="O142" s="23"/>
      <c r="P142" s="23"/>
      <c r="Q142" s="23"/>
      <c r="R142" s="23"/>
    </row>
    <row r="143" spans="1:18" ht="12.75">
      <c r="A143" s="40" t="s">
        <v>49</v>
      </c>
      <c r="B143" s="25">
        <v>44</v>
      </c>
      <c r="C143" s="37"/>
      <c r="D143" s="37"/>
      <c r="E143" s="15">
        <v>4353</v>
      </c>
      <c r="F143" s="15">
        <v>2645</v>
      </c>
      <c r="G143" s="16">
        <f t="shared" si="11"/>
        <v>0.607626923960487</v>
      </c>
      <c r="H143" s="23"/>
      <c r="I143" s="23"/>
      <c r="J143" s="74"/>
      <c r="K143" s="23"/>
      <c r="L143" s="23"/>
      <c r="M143" s="23"/>
      <c r="N143" s="23"/>
      <c r="O143" s="23"/>
      <c r="P143" s="23"/>
      <c r="Q143" s="23"/>
      <c r="R143" s="23"/>
    </row>
    <row r="144" spans="1:18" ht="12.75">
      <c r="A144" s="40" t="s">
        <v>50</v>
      </c>
      <c r="B144" s="25">
        <v>45</v>
      </c>
      <c r="C144" s="37"/>
      <c r="D144" s="37"/>
      <c r="E144" s="15">
        <v>8666</v>
      </c>
      <c r="F144" s="15">
        <v>2920</v>
      </c>
      <c r="G144" s="16">
        <f t="shared" si="11"/>
        <v>0.33694899607662127</v>
      </c>
      <c r="H144" s="23"/>
      <c r="I144" s="23"/>
      <c r="J144" s="74"/>
      <c r="K144" s="23"/>
      <c r="L144" s="23"/>
      <c r="M144" s="23"/>
      <c r="N144" s="23"/>
      <c r="O144" s="23"/>
      <c r="P144" s="23"/>
      <c r="Q144" s="23"/>
      <c r="R144" s="23"/>
    </row>
    <row r="145" spans="1:18" ht="12.75">
      <c r="A145" s="40" t="s">
        <v>51</v>
      </c>
      <c r="B145" s="25">
        <v>46</v>
      </c>
      <c r="C145" s="37"/>
      <c r="D145" s="37"/>
      <c r="E145" s="15">
        <v>5694</v>
      </c>
      <c r="F145" s="15">
        <v>2400</v>
      </c>
      <c r="G145" s="16">
        <f t="shared" si="11"/>
        <v>0.4214963119072708</v>
      </c>
      <c r="H145" s="23"/>
      <c r="I145" s="23"/>
      <c r="J145" s="74"/>
      <c r="K145" s="23"/>
      <c r="L145" s="23"/>
      <c r="M145" s="23"/>
      <c r="N145" s="23"/>
      <c r="O145" s="23"/>
      <c r="P145" s="23"/>
      <c r="Q145" s="23"/>
      <c r="R145" s="23"/>
    </row>
    <row r="146" spans="1:18" ht="12.75">
      <c r="A146" s="40" t="s">
        <v>52</v>
      </c>
      <c r="B146" s="25">
        <v>47</v>
      </c>
      <c r="C146" s="37"/>
      <c r="D146" s="37"/>
      <c r="E146" s="15">
        <v>10864</v>
      </c>
      <c r="F146" s="15">
        <v>5625</v>
      </c>
      <c r="G146" s="16">
        <f t="shared" si="11"/>
        <v>0.5177650957290133</v>
      </c>
      <c r="H146" s="23"/>
      <c r="I146" s="23"/>
      <c r="J146" s="74"/>
      <c r="K146" s="23"/>
      <c r="L146" s="23"/>
      <c r="M146" s="23"/>
      <c r="N146" s="23"/>
      <c r="O146" s="23"/>
      <c r="P146" s="23"/>
      <c r="Q146" s="23"/>
      <c r="R146" s="23"/>
    </row>
    <row r="147" spans="1:18" ht="12.75">
      <c r="A147" s="40" t="s">
        <v>53</v>
      </c>
      <c r="B147" s="25">
        <v>48</v>
      </c>
      <c r="C147" s="37"/>
      <c r="D147" s="37"/>
      <c r="E147" s="15">
        <v>5207</v>
      </c>
      <c r="F147" s="15">
        <v>3000</v>
      </c>
      <c r="G147" s="16">
        <f t="shared" si="11"/>
        <v>0.5761474937584021</v>
      </c>
      <c r="H147" s="23"/>
      <c r="I147" s="23"/>
      <c r="J147" s="74"/>
      <c r="K147" s="23"/>
      <c r="L147" s="23"/>
      <c r="M147" s="23"/>
      <c r="N147" s="23"/>
      <c r="O147" s="23"/>
      <c r="P147" s="23"/>
      <c r="Q147" s="23"/>
      <c r="R147" s="23"/>
    </row>
    <row r="148" spans="1:18" ht="12.75">
      <c r="A148" s="38" t="s">
        <v>57</v>
      </c>
      <c r="B148" s="37"/>
      <c r="C148" s="37"/>
      <c r="D148" s="37"/>
      <c r="E148" s="23">
        <f>SUM(E110:E147)</f>
        <v>231622</v>
      </c>
      <c r="F148" s="23">
        <f aca="true" t="shared" si="12" ref="F148:R148">SUM(F110:F147)</f>
        <v>128661</v>
      </c>
      <c r="G148" s="80">
        <f t="shared" si="11"/>
        <v>0.5554783224391465</v>
      </c>
      <c r="H148" s="23">
        <f t="shared" si="12"/>
        <v>0</v>
      </c>
      <c r="I148" s="23">
        <f t="shared" si="12"/>
        <v>0</v>
      </c>
      <c r="J148" s="73"/>
      <c r="K148" s="23">
        <f t="shared" si="12"/>
        <v>0</v>
      </c>
      <c r="L148" s="23">
        <f t="shared" si="12"/>
        <v>0</v>
      </c>
      <c r="M148" s="23">
        <f t="shared" si="12"/>
        <v>0</v>
      </c>
      <c r="N148" s="23">
        <f t="shared" si="12"/>
        <v>0</v>
      </c>
      <c r="O148" s="23">
        <f t="shared" si="12"/>
        <v>0</v>
      </c>
      <c r="P148" s="23">
        <f t="shared" si="12"/>
        <v>0</v>
      </c>
      <c r="Q148" s="23">
        <f t="shared" si="12"/>
        <v>0</v>
      </c>
      <c r="R148" s="23">
        <f t="shared" si="12"/>
        <v>0</v>
      </c>
    </row>
    <row r="149" spans="1:18" ht="12.75">
      <c r="A149" s="40" t="s">
        <v>13</v>
      </c>
      <c r="B149" s="25" t="s">
        <v>13</v>
      </c>
      <c r="C149" s="17"/>
      <c r="D149" s="17"/>
      <c r="E149" s="15">
        <v>132989</v>
      </c>
      <c r="F149" s="15">
        <v>77672.96</v>
      </c>
      <c r="G149" s="16">
        <f t="shared" si="11"/>
        <v>0.5840555233891526</v>
      </c>
      <c r="H149" s="17">
        <v>97747</v>
      </c>
      <c r="I149" s="17">
        <v>53922.76</v>
      </c>
      <c r="J149" s="74">
        <f aca="true" t="shared" si="13" ref="J149:J199">I149/H149</f>
        <v>0.5516564191228376</v>
      </c>
      <c r="K149" s="17">
        <v>8586.92</v>
      </c>
      <c r="L149" s="17">
        <v>10539.72</v>
      </c>
      <c r="M149" s="15">
        <v>1173.56</v>
      </c>
      <c r="N149" s="17"/>
      <c r="O149" s="17"/>
      <c r="P149" s="17">
        <v>3450</v>
      </c>
      <c r="Q149" s="17"/>
      <c r="R149" s="17"/>
    </row>
    <row r="150" spans="1:18" ht="12.75">
      <c r="A150" s="40" t="s">
        <v>7</v>
      </c>
      <c r="B150" s="25" t="s">
        <v>7</v>
      </c>
      <c r="C150" s="17"/>
      <c r="D150" s="17"/>
      <c r="E150" s="15">
        <v>74973</v>
      </c>
      <c r="F150" s="15">
        <v>42855.31</v>
      </c>
      <c r="G150" s="16">
        <f t="shared" si="11"/>
        <v>0.571609912901978</v>
      </c>
      <c r="H150" s="17">
        <v>50210</v>
      </c>
      <c r="I150" s="17">
        <v>29377.82</v>
      </c>
      <c r="J150" s="74">
        <f t="shared" si="13"/>
        <v>0.5850989842660824</v>
      </c>
      <c r="K150" s="17">
        <v>4444.36</v>
      </c>
      <c r="L150" s="17">
        <v>5461.82</v>
      </c>
      <c r="M150" s="15">
        <v>773.29</v>
      </c>
      <c r="N150" s="17">
        <v>742.68</v>
      </c>
      <c r="O150" s="17"/>
      <c r="P150" s="17">
        <v>1725</v>
      </c>
      <c r="Q150" s="17"/>
      <c r="R150" s="17"/>
    </row>
    <row r="151" spans="1:18" ht="12.75">
      <c r="A151" s="40" t="s">
        <v>22</v>
      </c>
      <c r="B151" s="25">
        <v>6</v>
      </c>
      <c r="C151" s="17"/>
      <c r="D151" s="17"/>
      <c r="E151" s="15">
        <v>194866</v>
      </c>
      <c r="F151" s="15">
        <v>99101.58</v>
      </c>
      <c r="G151" s="16">
        <f t="shared" si="11"/>
        <v>0.5085627046277955</v>
      </c>
      <c r="H151" s="17">
        <v>125296</v>
      </c>
      <c r="I151" s="17">
        <v>67459.74</v>
      </c>
      <c r="J151" s="74">
        <f t="shared" si="13"/>
        <v>0.5384029817392415</v>
      </c>
      <c r="K151" s="17">
        <v>9987.56</v>
      </c>
      <c r="L151" s="17">
        <v>10241.27</v>
      </c>
      <c r="M151" s="15">
        <v>1562.51</v>
      </c>
      <c r="N151" s="17">
        <v>7307.08</v>
      </c>
      <c r="O151" s="17">
        <v>94.7</v>
      </c>
      <c r="P151" s="17">
        <v>0</v>
      </c>
      <c r="Q151" s="17"/>
      <c r="R151" s="17"/>
    </row>
    <row r="152" spans="1:18" ht="12.75">
      <c r="A152" s="40" t="s">
        <v>8</v>
      </c>
      <c r="B152" s="25" t="s">
        <v>8</v>
      </c>
      <c r="C152" s="17"/>
      <c r="D152" s="17"/>
      <c r="E152" s="15">
        <v>92654</v>
      </c>
      <c r="F152" s="15">
        <v>55151.88</v>
      </c>
      <c r="G152" s="16">
        <f t="shared" si="11"/>
        <v>0.5952455371597556</v>
      </c>
      <c r="H152" s="17">
        <v>61156</v>
      </c>
      <c r="I152" s="17">
        <v>37604.07</v>
      </c>
      <c r="J152" s="74">
        <f t="shared" si="13"/>
        <v>0.6148876643338348</v>
      </c>
      <c r="K152" s="17">
        <v>5767.74</v>
      </c>
      <c r="L152" s="17">
        <v>6940.36</v>
      </c>
      <c r="M152" s="15">
        <v>989.17</v>
      </c>
      <c r="N152" s="17">
        <v>1148.42</v>
      </c>
      <c r="O152" s="17"/>
      <c r="P152" s="17">
        <v>2156</v>
      </c>
      <c r="Q152" s="17"/>
      <c r="R152" s="17"/>
    </row>
    <row r="153" spans="1:18" ht="12.75">
      <c r="A153" s="40" t="s">
        <v>43</v>
      </c>
      <c r="B153" s="25">
        <v>8</v>
      </c>
      <c r="C153" s="17"/>
      <c r="D153" s="17"/>
      <c r="E153" s="15">
        <v>169465</v>
      </c>
      <c r="F153" s="15">
        <v>95952.92</v>
      </c>
      <c r="G153" s="16">
        <f t="shared" si="11"/>
        <v>0.5662108399964594</v>
      </c>
      <c r="H153" s="17">
        <v>123219</v>
      </c>
      <c r="I153" s="17">
        <v>66184.08</v>
      </c>
      <c r="J153" s="74">
        <f t="shared" si="13"/>
        <v>0.537125605629002</v>
      </c>
      <c r="K153" s="17">
        <v>10739.56</v>
      </c>
      <c r="L153" s="17">
        <v>13128.04</v>
      </c>
      <c r="M153" s="15">
        <v>1249.87</v>
      </c>
      <c r="N153" s="17"/>
      <c r="O153" s="17"/>
      <c r="P153" s="17">
        <v>4312.5</v>
      </c>
      <c r="Q153" s="17"/>
      <c r="R153" s="17"/>
    </row>
    <row r="154" spans="1:18" ht="12.75">
      <c r="A154" s="40" t="s">
        <v>20</v>
      </c>
      <c r="B154" s="25">
        <v>10</v>
      </c>
      <c r="C154" s="17"/>
      <c r="D154" s="17"/>
      <c r="E154" s="15">
        <v>189040</v>
      </c>
      <c r="F154" s="15">
        <v>113691.02</v>
      </c>
      <c r="G154" s="16">
        <f t="shared" si="11"/>
        <v>0.6014125052898858</v>
      </c>
      <c r="H154" s="17">
        <v>118547</v>
      </c>
      <c r="I154" s="17">
        <v>72628.54</v>
      </c>
      <c r="J154" s="74">
        <f t="shared" si="13"/>
        <v>0.612656077336415</v>
      </c>
      <c r="K154" s="17">
        <v>9897.54</v>
      </c>
      <c r="L154" s="17">
        <v>12768.85</v>
      </c>
      <c r="M154" s="15">
        <v>1538.58</v>
      </c>
      <c r="N154" s="17">
        <v>10852.17</v>
      </c>
      <c r="O154" s="17"/>
      <c r="P154" s="17">
        <v>4783.21</v>
      </c>
      <c r="Q154" s="17"/>
      <c r="R154" s="17"/>
    </row>
    <row r="155" spans="1:18" ht="12.75">
      <c r="A155" s="40" t="s">
        <v>44</v>
      </c>
      <c r="B155" s="25">
        <v>11</v>
      </c>
      <c r="C155" s="17"/>
      <c r="D155" s="17"/>
      <c r="E155" s="15">
        <v>98545</v>
      </c>
      <c r="F155" s="15">
        <v>57936.25</v>
      </c>
      <c r="G155" s="16">
        <f t="shared" si="11"/>
        <v>0.5879166878076005</v>
      </c>
      <c r="H155" s="17">
        <v>68692</v>
      </c>
      <c r="I155" s="17">
        <v>38563.51</v>
      </c>
      <c r="J155" s="74">
        <f t="shared" si="13"/>
        <v>0.5613973970768067</v>
      </c>
      <c r="K155" s="17">
        <v>6146</v>
      </c>
      <c r="L155" s="17">
        <v>7654.08</v>
      </c>
      <c r="M155" s="15">
        <v>752.45</v>
      </c>
      <c r="N155" s="17">
        <v>967.83</v>
      </c>
      <c r="O155" s="17"/>
      <c r="P155" s="17">
        <v>3450</v>
      </c>
      <c r="Q155" s="17"/>
      <c r="R155" s="17"/>
    </row>
    <row r="156" spans="1:18" ht="12.75">
      <c r="A156" s="40" t="s">
        <v>45</v>
      </c>
      <c r="B156" s="25">
        <v>12</v>
      </c>
      <c r="C156" s="17"/>
      <c r="D156" s="17"/>
      <c r="E156" s="15">
        <v>201502</v>
      </c>
      <c r="F156" s="15">
        <v>120751.97</v>
      </c>
      <c r="G156" s="16">
        <f t="shared" si="11"/>
        <v>0.5992594118172524</v>
      </c>
      <c r="H156" s="17">
        <v>139918</v>
      </c>
      <c r="I156" s="17">
        <v>78429.65</v>
      </c>
      <c r="J156" s="74">
        <f t="shared" si="13"/>
        <v>0.5605401020597778</v>
      </c>
      <c r="K156" s="17">
        <v>12412.38</v>
      </c>
      <c r="L156" s="17">
        <v>15307.11</v>
      </c>
      <c r="M156" s="15">
        <v>1828.63</v>
      </c>
      <c r="N156" s="17">
        <v>1287.6</v>
      </c>
      <c r="O156" s="17">
        <v>568.2</v>
      </c>
      <c r="P156" s="17">
        <v>6900</v>
      </c>
      <c r="Q156" s="17"/>
      <c r="R156" s="17"/>
    </row>
    <row r="157" spans="1:18" ht="12.75">
      <c r="A157" s="40" t="s">
        <v>23</v>
      </c>
      <c r="B157" s="25">
        <v>13</v>
      </c>
      <c r="C157" s="17"/>
      <c r="D157" s="17"/>
      <c r="E157" s="15">
        <v>153321</v>
      </c>
      <c r="F157" s="15">
        <v>91159.09</v>
      </c>
      <c r="G157" s="16">
        <f t="shared" si="11"/>
        <v>0.5945636279439868</v>
      </c>
      <c r="H157" s="17">
        <v>104246</v>
      </c>
      <c r="I157" s="17">
        <v>59512.51</v>
      </c>
      <c r="J157" s="74">
        <f t="shared" si="13"/>
        <v>0.5708853097480958</v>
      </c>
      <c r="K157" s="17">
        <v>9008.92</v>
      </c>
      <c r="L157" s="17">
        <v>12301.9</v>
      </c>
      <c r="M157" s="15">
        <v>1260.72</v>
      </c>
      <c r="N157" s="17">
        <v>2200.96</v>
      </c>
      <c r="O157" s="17">
        <v>0</v>
      </c>
      <c r="P157" s="17">
        <v>5175</v>
      </c>
      <c r="Q157" s="17"/>
      <c r="R157" s="17"/>
    </row>
    <row r="158" spans="1:18" ht="12.75">
      <c r="A158" s="40" t="s">
        <v>17</v>
      </c>
      <c r="B158" s="25">
        <v>14</v>
      </c>
      <c r="C158" s="17"/>
      <c r="D158" s="17"/>
      <c r="E158" s="15">
        <v>170068</v>
      </c>
      <c r="F158" s="15">
        <v>124793.4</v>
      </c>
      <c r="G158" s="16">
        <f t="shared" si="11"/>
        <v>0.7337853094056495</v>
      </c>
      <c r="H158" s="17">
        <v>105513</v>
      </c>
      <c r="I158" s="17">
        <v>83159.49</v>
      </c>
      <c r="J158" s="74">
        <f t="shared" si="13"/>
        <v>0.788144494043388</v>
      </c>
      <c r="K158" s="17">
        <v>9466.93</v>
      </c>
      <c r="L158" s="17">
        <v>13820.08</v>
      </c>
      <c r="M158" s="15">
        <v>867.72</v>
      </c>
      <c r="N158" s="17">
        <v>13598.18</v>
      </c>
      <c r="O158" s="17"/>
      <c r="P158" s="17">
        <v>3881</v>
      </c>
      <c r="Q158" s="17"/>
      <c r="R158" s="17"/>
    </row>
    <row r="159" spans="1:18" ht="12.75">
      <c r="A159" s="40" t="s">
        <v>24</v>
      </c>
      <c r="B159" s="25">
        <v>16</v>
      </c>
      <c r="C159" s="17"/>
      <c r="D159" s="17"/>
      <c r="E159" s="15">
        <v>162676</v>
      </c>
      <c r="F159" s="15">
        <v>99835.87</v>
      </c>
      <c r="G159" s="16">
        <f t="shared" si="11"/>
        <v>0.6137098895964985</v>
      </c>
      <c r="H159" s="17">
        <v>101477</v>
      </c>
      <c r="I159" s="17">
        <v>61466.87</v>
      </c>
      <c r="J159" s="74">
        <f t="shared" si="13"/>
        <v>0.6057221833518925</v>
      </c>
      <c r="K159" s="17">
        <v>9118.76</v>
      </c>
      <c r="L159" s="17">
        <v>10964.9</v>
      </c>
      <c r="M159" s="15">
        <v>857.17</v>
      </c>
      <c r="N159" s="17">
        <v>6000.86</v>
      </c>
      <c r="O159" s="17">
        <v>750</v>
      </c>
      <c r="P159" s="17">
        <v>3881.25</v>
      </c>
      <c r="Q159" s="17"/>
      <c r="R159" s="17"/>
    </row>
    <row r="160" spans="1:18" ht="15" customHeight="1">
      <c r="A160" s="40" t="s">
        <v>25</v>
      </c>
      <c r="B160" s="25">
        <v>17</v>
      </c>
      <c r="C160" s="17"/>
      <c r="D160" s="17"/>
      <c r="E160" s="15">
        <v>157351</v>
      </c>
      <c r="F160" s="15">
        <v>94632.08</v>
      </c>
      <c r="G160" s="16">
        <f t="shared" si="11"/>
        <v>0.6014075538128134</v>
      </c>
      <c r="H160" s="17">
        <v>99867</v>
      </c>
      <c r="I160" s="17">
        <v>64134.77</v>
      </c>
      <c r="J160" s="74">
        <f t="shared" si="13"/>
        <v>0.6422018284318143</v>
      </c>
      <c r="K160" s="17">
        <v>8025.62</v>
      </c>
      <c r="L160" s="17">
        <v>10715.59</v>
      </c>
      <c r="M160" s="15">
        <v>647.07</v>
      </c>
      <c r="N160" s="17">
        <v>3573.51</v>
      </c>
      <c r="O160" s="17">
        <v>995.44</v>
      </c>
      <c r="P160" s="17">
        <v>3669</v>
      </c>
      <c r="Q160" s="17"/>
      <c r="R160" s="17"/>
    </row>
    <row r="161" spans="1:18" ht="13.5" customHeight="1">
      <c r="A161" s="40" t="s">
        <v>26</v>
      </c>
      <c r="B161" s="25">
        <v>18</v>
      </c>
      <c r="C161" s="17"/>
      <c r="D161" s="17"/>
      <c r="E161" s="15">
        <v>186528</v>
      </c>
      <c r="F161" s="15">
        <v>105474.31</v>
      </c>
      <c r="G161" s="16">
        <f t="shared" si="11"/>
        <v>0.5654610031737862</v>
      </c>
      <c r="H161" s="17">
        <v>136993</v>
      </c>
      <c r="I161" s="17">
        <v>73731.06</v>
      </c>
      <c r="J161" s="74">
        <f t="shared" si="13"/>
        <v>0.5382104195104859</v>
      </c>
      <c r="K161" s="17">
        <v>9530.78</v>
      </c>
      <c r="L161" s="17">
        <v>14324.44</v>
      </c>
      <c r="M161" s="15">
        <v>1275.03</v>
      </c>
      <c r="N161" s="17"/>
      <c r="O161" s="17"/>
      <c r="P161" s="17">
        <v>6613</v>
      </c>
      <c r="Q161" s="17"/>
      <c r="R161" s="17"/>
    </row>
    <row r="162" spans="1:18" ht="13.5" customHeight="1">
      <c r="A162" s="40" t="s">
        <v>69</v>
      </c>
      <c r="B162" s="25" t="s">
        <v>204</v>
      </c>
      <c r="C162" s="17"/>
      <c r="D162" s="17"/>
      <c r="E162" s="15">
        <v>128053</v>
      </c>
      <c r="F162" s="15">
        <v>72514.9</v>
      </c>
      <c r="G162" s="16">
        <f t="shared" si="11"/>
        <v>0.5662881775514825</v>
      </c>
      <c r="H162" s="17">
        <v>89017</v>
      </c>
      <c r="I162" s="17">
        <v>48832.1</v>
      </c>
      <c r="J162" s="74">
        <f t="shared" si="13"/>
        <v>0.5485704977700888</v>
      </c>
      <c r="K162" s="17">
        <v>7956.11</v>
      </c>
      <c r="L162" s="17">
        <v>9634.24</v>
      </c>
      <c r="M162" s="15">
        <v>520.03</v>
      </c>
      <c r="N162" s="17">
        <v>407.34</v>
      </c>
      <c r="O162" s="17">
        <v>701.1</v>
      </c>
      <c r="P162" s="17">
        <v>2871.57</v>
      </c>
      <c r="Q162" s="17"/>
      <c r="R162" s="17"/>
    </row>
    <row r="163" spans="1:18" ht="12.75">
      <c r="A163" s="40" t="s">
        <v>27</v>
      </c>
      <c r="B163" s="25">
        <v>20</v>
      </c>
      <c r="C163" s="25"/>
      <c r="D163" s="25"/>
      <c r="E163" s="15">
        <v>171542</v>
      </c>
      <c r="F163" s="15">
        <v>103698.27</v>
      </c>
      <c r="G163" s="16">
        <f t="shared" si="11"/>
        <v>0.6045065931375407</v>
      </c>
      <c r="H163" s="26">
        <v>109987</v>
      </c>
      <c r="I163" s="26">
        <v>69310.69</v>
      </c>
      <c r="J163" s="74">
        <f t="shared" si="13"/>
        <v>0.6301716566503314</v>
      </c>
      <c r="K163" s="26">
        <v>7335.85</v>
      </c>
      <c r="L163" s="26">
        <v>13915.14</v>
      </c>
      <c r="M163" s="41">
        <v>1178.25</v>
      </c>
      <c r="N163" s="26">
        <v>3133.18</v>
      </c>
      <c r="O163" s="26">
        <v>1182.03</v>
      </c>
      <c r="P163" s="26">
        <v>4961</v>
      </c>
      <c r="Q163" s="26"/>
      <c r="R163" s="26"/>
    </row>
    <row r="164" spans="1:18" ht="12.75">
      <c r="A164" s="40" t="s">
        <v>28</v>
      </c>
      <c r="B164" s="25">
        <v>21</v>
      </c>
      <c r="C164" s="25"/>
      <c r="D164" s="25"/>
      <c r="E164" s="15">
        <v>152064</v>
      </c>
      <c r="F164" s="15">
        <v>89824.3</v>
      </c>
      <c r="G164" s="16">
        <f t="shared" si="11"/>
        <v>0.5907006260521885</v>
      </c>
      <c r="H164" s="26">
        <v>105033</v>
      </c>
      <c r="I164" s="26">
        <v>58039.23</v>
      </c>
      <c r="J164" s="74">
        <f t="shared" si="13"/>
        <v>0.552580903144726</v>
      </c>
      <c r="K164" s="26">
        <v>8759.02</v>
      </c>
      <c r="L164" s="26">
        <v>11448.95</v>
      </c>
      <c r="M164" s="41">
        <v>1261.39</v>
      </c>
      <c r="N164" s="26">
        <v>1828.52</v>
      </c>
      <c r="O164" s="26">
        <v>781.05</v>
      </c>
      <c r="P164" s="26">
        <v>3881</v>
      </c>
      <c r="Q164" s="26"/>
      <c r="R164" s="26"/>
    </row>
    <row r="165" spans="1:18" ht="12.75">
      <c r="A165" s="40" t="s">
        <v>29</v>
      </c>
      <c r="B165" s="25">
        <v>23</v>
      </c>
      <c r="C165" s="25"/>
      <c r="D165" s="25"/>
      <c r="E165" s="15">
        <v>126555</v>
      </c>
      <c r="F165" s="15">
        <v>68098.32</v>
      </c>
      <c r="G165" s="16">
        <f t="shared" si="11"/>
        <v>0.538092686974043</v>
      </c>
      <c r="H165" s="17">
        <v>86037</v>
      </c>
      <c r="I165" s="17">
        <v>46231.79</v>
      </c>
      <c r="J165" s="74">
        <f t="shared" si="13"/>
        <v>0.5373477689831119</v>
      </c>
      <c r="K165" s="17">
        <v>7325.92</v>
      </c>
      <c r="L165" s="17">
        <v>9140.29</v>
      </c>
      <c r="M165" s="15">
        <v>495.14</v>
      </c>
      <c r="N165" s="17">
        <v>626.73</v>
      </c>
      <c r="O165" s="17"/>
      <c r="P165" s="17">
        <v>3019</v>
      </c>
      <c r="Q165" s="17"/>
      <c r="R165" s="17"/>
    </row>
    <row r="166" spans="1:18" ht="12.75">
      <c r="A166" s="40" t="s">
        <v>30</v>
      </c>
      <c r="B166" s="25">
        <v>26</v>
      </c>
      <c r="C166" s="25"/>
      <c r="D166" s="25"/>
      <c r="E166" s="15">
        <v>120114</v>
      </c>
      <c r="F166" s="15">
        <v>70267.09</v>
      </c>
      <c r="G166" s="16">
        <f t="shared" si="11"/>
        <v>0.5850033301696721</v>
      </c>
      <c r="H166" s="17">
        <v>82554</v>
      </c>
      <c r="I166" s="17">
        <v>45924.4</v>
      </c>
      <c r="J166" s="74">
        <f t="shared" si="13"/>
        <v>0.556295273396807</v>
      </c>
      <c r="K166" s="17">
        <v>7251.47</v>
      </c>
      <c r="L166" s="17">
        <v>9082.93</v>
      </c>
      <c r="M166" s="15">
        <v>409.76</v>
      </c>
      <c r="N166" s="17">
        <v>4376.58</v>
      </c>
      <c r="O166" s="17"/>
      <c r="P166" s="17">
        <v>3019</v>
      </c>
      <c r="Q166" s="17"/>
      <c r="R166" s="17"/>
    </row>
    <row r="167" spans="1:18" ht="12.75">
      <c r="A167" s="40" t="s">
        <v>9</v>
      </c>
      <c r="B167" s="25" t="s">
        <v>9</v>
      </c>
      <c r="C167" s="25"/>
      <c r="D167" s="25"/>
      <c r="E167" s="15">
        <v>84620</v>
      </c>
      <c r="F167" s="15">
        <v>46030.63</v>
      </c>
      <c r="G167" s="16">
        <f t="shared" si="11"/>
        <v>0.5439686835263531</v>
      </c>
      <c r="H167" s="17">
        <v>57049</v>
      </c>
      <c r="I167" s="17">
        <v>31560.39</v>
      </c>
      <c r="J167" s="74">
        <f t="shared" si="13"/>
        <v>0.5532154814282458</v>
      </c>
      <c r="K167" s="17">
        <v>5065.32</v>
      </c>
      <c r="L167" s="17">
        <v>6192.3</v>
      </c>
      <c r="M167" s="15">
        <v>0</v>
      </c>
      <c r="N167" s="17">
        <v>461.12</v>
      </c>
      <c r="O167" s="17"/>
      <c r="P167" s="17">
        <v>2156</v>
      </c>
      <c r="Q167" s="17"/>
      <c r="R167" s="17"/>
    </row>
    <row r="168" spans="1:18" ht="12.75">
      <c r="A168" s="40" t="s">
        <v>31</v>
      </c>
      <c r="B168" s="25">
        <v>28</v>
      </c>
      <c r="C168" s="25"/>
      <c r="D168" s="25"/>
      <c r="E168" s="15">
        <v>139762</v>
      </c>
      <c r="F168" s="15">
        <v>77514.31</v>
      </c>
      <c r="G168" s="16">
        <f t="shared" si="11"/>
        <v>0.5546164908916587</v>
      </c>
      <c r="H168" s="17">
        <v>97784</v>
      </c>
      <c r="I168" s="17">
        <v>54354.42</v>
      </c>
      <c r="J168" s="74">
        <f t="shared" si="13"/>
        <v>0.5558621042297308</v>
      </c>
      <c r="K168" s="17">
        <v>8528.17</v>
      </c>
      <c r="L168" s="17">
        <v>10857.08</v>
      </c>
      <c r="M168" s="15">
        <v>324.64</v>
      </c>
      <c r="N168" s="17">
        <v>0</v>
      </c>
      <c r="O168" s="17"/>
      <c r="P168" s="17">
        <v>3450</v>
      </c>
      <c r="Q168" s="17"/>
      <c r="R168" s="17"/>
    </row>
    <row r="169" spans="1:18" ht="12.75">
      <c r="A169" s="40" t="s">
        <v>32</v>
      </c>
      <c r="B169" s="25">
        <v>29</v>
      </c>
      <c r="C169" s="25"/>
      <c r="D169" s="25"/>
      <c r="E169" s="15">
        <v>137145</v>
      </c>
      <c r="F169" s="15">
        <v>82045.02</v>
      </c>
      <c r="G169" s="16">
        <f t="shared" si="11"/>
        <v>0.5982355900689053</v>
      </c>
      <c r="H169" s="17">
        <v>83456</v>
      </c>
      <c r="I169" s="17">
        <v>47197.64</v>
      </c>
      <c r="J169" s="74">
        <f t="shared" si="13"/>
        <v>0.5655392062883435</v>
      </c>
      <c r="K169" s="17">
        <v>7451.43</v>
      </c>
      <c r="L169" s="17">
        <v>9132.03</v>
      </c>
      <c r="M169" s="15">
        <v>579.68</v>
      </c>
      <c r="N169" s="17">
        <v>9109.72</v>
      </c>
      <c r="O169" s="17"/>
      <c r="P169" s="17">
        <v>3019</v>
      </c>
      <c r="Q169" s="17"/>
      <c r="R169" s="17"/>
    </row>
    <row r="170" spans="1:18" ht="12.75">
      <c r="A170" s="40" t="s">
        <v>46</v>
      </c>
      <c r="B170" s="25">
        <v>31</v>
      </c>
      <c r="C170" s="25"/>
      <c r="D170" s="25"/>
      <c r="E170" s="15">
        <v>233366</v>
      </c>
      <c r="F170" s="15">
        <v>142596.06</v>
      </c>
      <c r="G170" s="16">
        <f t="shared" si="11"/>
        <v>0.6110404257689638</v>
      </c>
      <c r="H170" s="17">
        <v>138355</v>
      </c>
      <c r="I170" s="17">
        <v>76318.9</v>
      </c>
      <c r="J170" s="74">
        <f t="shared" si="13"/>
        <v>0.5516164938021755</v>
      </c>
      <c r="K170" s="17">
        <v>11550.15</v>
      </c>
      <c r="L170" s="17">
        <v>14473.25</v>
      </c>
      <c r="M170" s="15">
        <v>1859.37</v>
      </c>
      <c r="N170" s="17">
        <v>27632.62</v>
      </c>
      <c r="O170" s="17">
        <v>3531.62</v>
      </c>
      <c r="P170" s="17">
        <v>5000</v>
      </c>
      <c r="Q170" s="17"/>
      <c r="R170" s="17"/>
    </row>
    <row r="171" spans="1:18" ht="12.75">
      <c r="A171" s="40" t="s">
        <v>33</v>
      </c>
      <c r="B171" s="25">
        <v>33</v>
      </c>
      <c r="C171" s="25"/>
      <c r="D171" s="25"/>
      <c r="E171" s="15">
        <v>170225</v>
      </c>
      <c r="F171" s="15">
        <v>100420.19</v>
      </c>
      <c r="G171" s="16">
        <f t="shared" si="11"/>
        <v>0.589926215303275</v>
      </c>
      <c r="H171" s="17">
        <v>119362</v>
      </c>
      <c r="I171" s="17">
        <v>67716.98</v>
      </c>
      <c r="J171" s="74">
        <f t="shared" si="13"/>
        <v>0.5673244416145842</v>
      </c>
      <c r="K171" s="17">
        <v>10289.44</v>
      </c>
      <c r="L171" s="17">
        <v>13229.61</v>
      </c>
      <c r="M171" s="15">
        <v>1262.92</v>
      </c>
      <c r="N171" s="17"/>
      <c r="O171" s="17">
        <v>0</v>
      </c>
      <c r="P171" s="17">
        <v>4300</v>
      </c>
      <c r="Q171" s="17"/>
      <c r="R171" s="17"/>
    </row>
    <row r="172" spans="1:18" ht="12.75">
      <c r="A172" s="40" t="s">
        <v>34</v>
      </c>
      <c r="B172" s="25">
        <v>34</v>
      </c>
      <c r="C172" s="25"/>
      <c r="D172" s="25"/>
      <c r="E172" s="15">
        <v>139983</v>
      </c>
      <c r="F172" s="15">
        <v>81132.48</v>
      </c>
      <c r="G172" s="16">
        <f t="shared" si="11"/>
        <v>0.5795880928398448</v>
      </c>
      <c r="H172" s="17">
        <v>100224</v>
      </c>
      <c r="I172" s="17">
        <v>55891.32</v>
      </c>
      <c r="J172" s="74">
        <f t="shared" si="13"/>
        <v>0.5576640325670498</v>
      </c>
      <c r="K172" s="17">
        <v>7837.88</v>
      </c>
      <c r="L172" s="17">
        <v>9706.61</v>
      </c>
      <c r="M172" s="15">
        <v>978.67</v>
      </c>
      <c r="N172" s="17"/>
      <c r="O172" s="17"/>
      <c r="P172" s="17">
        <v>3666</v>
      </c>
      <c r="Q172" s="17"/>
      <c r="R172" s="17"/>
    </row>
    <row r="173" spans="1:18" ht="12.75">
      <c r="A173" s="40" t="s">
        <v>35</v>
      </c>
      <c r="B173" s="25">
        <v>35</v>
      </c>
      <c r="C173" s="25"/>
      <c r="D173" s="25"/>
      <c r="E173" s="15">
        <v>169944</v>
      </c>
      <c r="F173" s="15">
        <v>95084.81</v>
      </c>
      <c r="G173" s="16">
        <f t="shared" si="11"/>
        <v>0.5595067198606599</v>
      </c>
      <c r="H173" s="17">
        <v>110790</v>
      </c>
      <c r="I173" s="17">
        <v>63264.24</v>
      </c>
      <c r="J173" s="74">
        <f t="shared" si="13"/>
        <v>0.5710284321689683</v>
      </c>
      <c r="K173" s="17">
        <v>8297.8</v>
      </c>
      <c r="L173" s="17">
        <v>12267.64</v>
      </c>
      <c r="M173" s="15">
        <v>641.96</v>
      </c>
      <c r="N173" s="17">
        <v>1538.04</v>
      </c>
      <c r="O173" s="17">
        <v>0</v>
      </c>
      <c r="P173" s="17">
        <v>3881.25</v>
      </c>
      <c r="Q173" s="17"/>
      <c r="R173" s="17"/>
    </row>
    <row r="174" spans="1:18" ht="12.75">
      <c r="A174" s="40" t="s">
        <v>54</v>
      </c>
      <c r="B174" s="25" t="s">
        <v>206</v>
      </c>
      <c r="C174" s="25"/>
      <c r="D174" s="25"/>
      <c r="E174" s="15">
        <v>120533</v>
      </c>
      <c r="F174" s="15">
        <v>64071.85</v>
      </c>
      <c r="G174" s="16">
        <f t="shared" si="11"/>
        <v>0.5315710220437556</v>
      </c>
      <c r="H174" s="17">
        <v>85330</v>
      </c>
      <c r="I174" s="17">
        <v>43965.85</v>
      </c>
      <c r="J174" s="74">
        <f t="shared" si="13"/>
        <v>0.5152449314426345</v>
      </c>
      <c r="K174" s="17">
        <v>6266.79</v>
      </c>
      <c r="L174" s="17">
        <v>8144.76</v>
      </c>
      <c r="M174" s="15">
        <v>336.24</v>
      </c>
      <c r="N174" s="17">
        <v>2339.46</v>
      </c>
      <c r="O174" s="17"/>
      <c r="P174" s="17">
        <v>3018.75</v>
      </c>
      <c r="Q174" s="17"/>
      <c r="R174" s="17"/>
    </row>
    <row r="175" spans="1:18" ht="12.75">
      <c r="A175" s="40" t="s">
        <v>231</v>
      </c>
      <c r="B175" s="25">
        <v>37</v>
      </c>
      <c r="C175" s="25"/>
      <c r="D175" s="25"/>
      <c r="E175" s="15">
        <v>255945</v>
      </c>
      <c r="F175" s="15">
        <v>142437.93</v>
      </c>
      <c r="G175" s="16">
        <f t="shared" si="11"/>
        <v>0.5565177284182148</v>
      </c>
      <c r="H175" s="17">
        <v>204426</v>
      </c>
      <c r="I175" s="17">
        <v>114323.25</v>
      </c>
      <c r="J175" s="74">
        <f t="shared" si="13"/>
        <v>0.5592402629802471</v>
      </c>
      <c r="K175" s="17"/>
      <c r="L175" s="17">
        <v>18756.37</v>
      </c>
      <c r="M175" s="15">
        <v>2673.31</v>
      </c>
      <c r="N175" s="17"/>
      <c r="O175" s="17"/>
      <c r="P175" s="17">
        <v>6685</v>
      </c>
      <c r="Q175" s="17"/>
      <c r="R175" s="17"/>
    </row>
    <row r="176" spans="1:18" ht="12.75">
      <c r="A176" s="40" t="s">
        <v>36</v>
      </c>
      <c r="B176" s="25">
        <v>39</v>
      </c>
      <c r="C176" s="25"/>
      <c r="D176" s="25"/>
      <c r="E176" s="15">
        <v>269648</v>
      </c>
      <c r="F176" s="15">
        <v>105987.93</v>
      </c>
      <c r="G176" s="16">
        <f t="shared" si="11"/>
        <v>0.39306032308787753</v>
      </c>
      <c r="H176" s="17">
        <v>145792</v>
      </c>
      <c r="I176" s="17">
        <v>72919.61</v>
      </c>
      <c r="J176" s="74">
        <f t="shared" si="13"/>
        <v>0.5001619430421422</v>
      </c>
      <c r="K176" s="17">
        <v>10346.01</v>
      </c>
      <c r="L176" s="17">
        <v>13556.8</v>
      </c>
      <c r="M176" s="15">
        <v>1002.61</v>
      </c>
      <c r="N176" s="17"/>
      <c r="O176" s="17">
        <v>2000</v>
      </c>
      <c r="P176" s="17">
        <v>5175</v>
      </c>
      <c r="Q176" s="17"/>
      <c r="R176" s="17">
        <v>0</v>
      </c>
    </row>
    <row r="177" spans="1:18" ht="12.75">
      <c r="A177" s="40" t="s">
        <v>37</v>
      </c>
      <c r="B177" s="25">
        <v>40</v>
      </c>
      <c r="C177" s="25"/>
      <c r="D177" s="25"/>
      <c r="E177" s="15">
        <v>237263</v>
      </c>
      <c r="F177" s="15">
        <v>141784.1</v>
      </c>
      <c r="G177" s="16">
        <f t="shared" si="11"/>
        <v>0.597582008151292</v>
      </c>
      <c r="H177" s="17">
        <v>150406</v>
      </c>
      <c r="I177" s="17">
        <v>85618.04</v>
      </c>
      <c r="J177" s="74">
        <f t="shared" si="13"/>
        <v>0.5692461736898794</v>
      </c>
      <c r="K177" s="17">
        <v>12927.3</v>
      </c>
      <c r="L177" s="17">
        <v>16118.24</v>
      </c>
      <c r="M177" s="15">
        <v>1444.8</v>
      </c>
      <c r="N177" s="17">
        <v>12273.04</v>
      </c>
      <c r="O177" s="17">
        <v>1111.92</v>
      </c>
      <c r="P177" s="17">
        <v>5606.25</v>
      </c>
      <c r="Q177" s="17"/>
      <c r="R177" s="17"/>
    </row>
    <row r="178" spans="1:18" ht="12.75">
      <c r="A178" s="40" t="s">
        <v>55</v>
      </c>
      <c r="B178" s="25" t="s">
        <v>207</v>
      </c>
      <c r="C178" s="25"/>
      <c r="D178" s="25"/>
      <c r="E178" s="15">
        <v>96814</v>
      </c>
      <c r="F178" s="15">
        <v>54040.67</v>
      </c>
      <c r="G178" s="16">
        <f t="shared" si="11"/>
        <v>0.5581906542442209</v>
      </c>
      <c r="H178" s="17">
        <v>69530</v>
      </c>
      <c r="I178" s="17">
        <v>38667.17</v>
      </c>
      <c r="J178" s="74">
        <f t="shared" si="13"/>
        <v>0.5561221055659428</v>
      </c>
      <c r="K178" s="17">
        <v>5097.75</v>
      </c>
      <c r="L178" s="17">
        <v>7409.37</v>
      </c>
      <c r="M178" s="15">
        <v>285.54</v>
      </c>
      <c r="N178" s="17">
        <v>208.84</v>
      </c>
      <c r="O178" s="17"/>
      <c r="P178" s="17">
        <v>2372</v>
      </c>
      <c r="Q178" s="17"/>
      <c r="R178" s="17"/>
    </row>
    <row r="179" spans="1:18" ht="12.75">
      <c r="A179" s="40" t="s">
        <v>47</v>
      </c>
      <c r="B179" s="25">
        <v>42</v>
      </c>
      <c r="C179" s="25"/>
      <c r="D179" s="25"/>
      <c r="E179" s="15">
        <v>313631</v>
      </c>
      <c r="F179" s="15">
        <v>175144.6</v>
      </c>
      <c r="G179" s="16">
        <f t="shared" si="11"/>
        <v>0.5584416081318492</v>
      </c>
      <c r="H179" s="17">
        <v>208465</v>
      </c>
      <c r="I179" s="17">
        <v>131535.19</v>
      </c>
      <c r="J179" s="74">
        <f t="shared" si="13"/>
        <v>0.6309701388722327</v>
      </c>
      <c r="K179" s="17">
        <v>7985.2</v>
      </c>
      <c r="L179" s="17">
        <v>21738.63</v>
      </c>
      <c r="M179" s="15">
        <v>2404.47</v>
      </c>
      <c r="N179" s="17">
        <v>808.85</v>
      </c>
      <c r="O179" s="17">
        <v>551</v>
      </c>
      <c r="P179" s="17">
        <v>7331.25</v>
      </c>
      <c r="Q179" s="17"/>
      <c r="R179" s="17"/>
    </row>
    <row r="180" spans="1:18" ht="12.75">
      <c r="A180" s="40" t="s">
        <v>48</v>
      </c>
      <c r="B180" s="25">
        <v>43</v>
      </c>
      <c r="C180" s="25"/>
      <c r="D180" s="25"/>
      <c r="E180" s="15">
        <v>172774</v>
      </c>
      <c r="F180" s="15">
        <v>95054.32</v>
      </c>
      <c r="G180" s="16">
        <f t="shared" si="11"/>
        <v>0.5501656499241785</v>
      </c>
      <c r="H180" s="17">
        <v>126341</v>
      </c>
      <c r="I180" s="17">
        <v>68314.93</v>
      </c>
      <c r="J180" s="74">
        <f t="shared" si="13"/>
        <v>0.540718610743939</v>
      </c>
      <c r="K180" s="17">
        <v>8104.75</v>
      </c>
      <c r="L180" s="17">
        <v>13129.55</v>
      </c>
      <c r="M180" s="15">
        <v>1192.09</v>
      </c>
      <c r="N180" s="17"/>
      <c r="O180" s="17"/>
      <c r="P180" s="17">
        <v>4313</v>
      </c>
      <c r="Q180" s="17"/>
      <c r="R180" s="17"/>
    </row>
    <row r="181" spans="1:18" ht="12.75">
      <c r="A181" s="40" t="s">
        <v>49</v>
      </c>
      <c r="B181" s="25">
        <v>44</v>
      </c>
      <c r="C181" s="25"/>
      <c r="D181" s="25"/>
      <c r="E181" s="15">
        <v>169117</v>
      </c>
      <c r="F181" s="15">
        <v>94837.16</v>
      </c>
      <c r="G181" s="16">
        <f t="shared" si="11"/>
        <v>0.5607783960216891</v>
      </c>
      <c r="H181" s="17">
        <v>113451</v>
      </c>
      <c r="I181" s="17">
        <v>60968.97</v>
      </c>
      <c r="J181" s="74">
        <f t="shared" si="13"/>
        <v>0.5374035486685882</v>
      </c>
      <c r="K181" s="17">
        <v>9562.95</v>
      </c>
      <c r="L181" s="17">
        <v>12013.53</v>
      </c>
      <c r="M181" s="15">
        <v>1059.55</v>
      </c>
      <c r="N181" s="17">
        <v>5632</v>
      </c>
      <c r="O181" s="17">
        <v>1287.66</v>
      </c>
      <c r="P181" s="17">
        <v>4312.5</v>
      </c>
      <c r="Q181" s="17"/>
      <c r="R181" s="17"/>
    </row>
    <row r="182" spans="1:18" ht="12.75">
      <c r="A182" s="40" t="s">
        <v>50</v>
      </c>
      <c r="B182" s="25">
        <v>45</v>
      </c>
      <c r="C182" s="25"/>
      <c r="D182" s="25"/>
      <c r="E182" s="15">
        <v>398829</v>
      </c>
      <c r="F182" s="15">
        <v>220460.62</v>
      </c>
      <c r="G182" s="16">
        <f t="shared" si="11"/>
        <v>0.5527697835413172</v>
      </c>
      <c r="H182" s="17">
        <v>241764</v>
      </c>
      <c r="I182" s="17">
        <v>148473.27</v>
      </c>
      <c r="J182" s="74">
        <f t="shared" si="13"/>
        <v>0.614124807663672</v>
      </c>
      <c r="K182" s="17">
        <v>18311.98</v>
      </c>
      <c r="L182" s="17">
        <v>24052.07</v>
      </c>
      <c r="M182" s="15">
        <v>1798.99</v>
      </c>
      <c r="N182" s="17">
        <v>10645.75</v>
      </c>
      <c r="O182" s="17">
        <v>670.35</v>
      </c>
      <c r="P182" s="17">
        <v>8625</v>
      </c>
      <c r="Q182" s="17"/>
      <c r="R182" s="17"/>
    </row>
    <row r="183" spans="1:18" ht="12.75">
      <c r="A183" s="40" t="s">
        <v>51</v>
      </c>
      <c r="B183" s="25">
        <v>46</v>
      </c>
      <c r="C183" s="25"/>
      <c r="D183" s="25"/>
      <c r="E183" s="15">
        <v>276450</v>
      </c>
      <c r="F183" s="15">
        <v>154356.27</v>
      </c>
      <c r="G183" s="16">
        <f t="shared" si="11"/>
        <v>0.5583514921323928</v>
      </c>
      <c r="H183" s="17">
        <v>186105</v>
      </c>
      <c r="I183" s="17">
        <v>98908.34</v>
      </c>
      <c r="J183" s="74">
        <f t="shared" si="13"/>
        <v>0.5314652481126245</v>
      </c>
      <c r="K183" s="17">
        <v>16048.07</v>
      </c>
      <c r="L183" s="17">
        <v>20323.99</v>
      </c>
      <c r="M183" s="15">
        <v>1664.16</v>
      </c>
      <c r="N183" s="17">
        <v>4897.59</v>
      </c>
      <c r="O183" s="17">
        <v>836.4</v>
      </c>
      <c r="P183" s="17">
        <v>6900</v>
      </c>
      <c r="Q183" s="17"/>
      <c r="R183" s="17"/>
    </row>
    <row r="184" spans="1:18" ht="12.75">
      <c r="A184" s="40" t="s">
        <v>52</v>
      </c>
      <c r="B184" s="25">
        <v>47</v>
      </c>
      <c r="C184" s="25"/>
      <c r="D184" s="25"/>
      <c r="E184" s="15">
        <v>309391</v>
      </c>
      <c r="F184" s="15">
        <v>179709.16</v>
      </c>
      <c r="G184" s="16">
        <f t="shared" si="11"/>
        <v>0.5808480531107886</v>
      </c>
      <c r="H184" s="17">
        <v>196481</v>
      </c>
      <c r="I184" s="17">
        <v>109406.07</v>
      </c>
      <c r="J184" s="74">
        <f t="shared" si="13"/>
        <v>0.556827733979367</v>
      </c>
      <c r="K184" s="17">
        <v>17092.32</v>
      </c>
      <c r="L184" s="17">
        <v>21410.32</v>
      </c>
      <c r="M184" s="15">
        <v>1326.47</v>
      </c>
      <c r="N184" s="17">
        <v>20065.18</v>
      </c>
      <c r="O184" s="17">
        <v>1171.03</v>
      </c>
      <c r="P184" s="17">
        <v>6900</v>
      </c>
      <c r="Q184" s="17"/>
      <c r="R184" s="17">
        <v>0</v>
      </c>
    </row>
    <row r="185" spans="1:18" ht="12.75">
      <c r="A185" s="40" t="s">
        <v>53</v>
      </c>
      <c r="B185" s="25">
        <v>48</v>
      </c>
      <c r="C185" s="25"/>
      <c r="D185" s="25"/>
      <c r="E185" s="15">
        <v>313697</v>
      </c>
      <c r="F185" s="15">
        <v>172440.88</v>
      </c>
      <c r="G185" s="16">
        <f t="shared" si="11"/>
        <v>0.5497052251057549</v>
      </c>
      <c r="H185" s="17">
        <v>229293</v>
      </c>
      <c r="I185" s="17">
        <v>117966.59</v>
      </c>
      <c r="J185" s="74">
        <f t="shared" si="13"/>
        <v>0.5144796832000976</v>
      </c>
      <c r="K185" s="17">
        <v>18403.46</v>
      </c>
      <c r="L185" s="17">
        <v>24343</v>
      </c>
      <c r="M185" s="15">
        <v>2180.33</v>
      </c>
      <c r="N185" s="17"/>
      <c r="O185" s="17"/>
      <c r="P185" s="17">
        <v>7762.5</v>
      </c>
      <c r="Q185" s="17"/>
      <c r="R185" s="17"/>
    </row>
    <row r="186" spans="1:18" ht="12.75">
      <c r="A186" s="38" t="s">
        <v>41</v>
      </c>
      <c r="B186" s="37"/>
      <c r="C186" s="35"/>
      <c r="D186" s="35"/>
      <c r="E186" s="23">
        <f>SUM(E149:E185)</f>
        <v>6691443</v>
      </c>
      <c r="F186" s="23">
        <f>SUM(F149:F185)</f>
        <v>3808560.5100000007</v>
      </c>
      <c r="G186" s="80">
        <f t="shared" si="11"/>
        <v>0.5691687891535504</v>
      </c>
      <c r="H186" s="23">
        <f aca="true" t="shared" si="14" ref="H186:R186">SUM(H149:H185)</f>
        <v>4469913</v>
      </c>
      <c r="I186" s="23">
        <f t="shared" si="14"/>
        <v>2541884.249999999</v>
      </c>
      <c r="J186" s="73">
        <f t="shared" si="13"/>
        <v>0.5686652626124936</v>
      </c>
      <c r="K186" s="23">
        <f t="shared" si="14"/>
        <v>340928.21</v>
      </c>
      <c r="L186" s="23">
        <f t="shared" si="14"/>
        <v>474244.86</v>
      </c>
      <c r="M186" s="23">
        <f t="shared" si="14"/>
        <v>41656.14000000001</v>
      </c>
      <c r="N186" s="23">
        <f t="shared" si="14"/>
        <v>153663.84999999998</v>
      </c>
      <c r="O186" s="23">
        <f t="shared" si="14"/>
        <v>16232.5</v>
      </c>
      <c r="P186" s="23">
        <f t="shared" si="14"/>
        <v>162221.03</v>
      </c>
      <c r="Q186" s="23">
        <f t="shared" si="14"/>
        <v>0</v>
      </c>
      <c r="R186" s="23">
        <f t="shared" si="14"/>
        <v>0</v>
      </c>
    </row>
    <row r="187" spans="1:18" ht="12.75">
      <c r="A187" s="12" t="s">
        <v>20</v>
      </c>
      <c r="B187" s="24">
        <v>10</v>
      </c>
      <c r="C187" s="35"/>
      <c r="D187" s="35"/>
      <c r="E187" s="41">
        <v>82091</v>
      </c>
      <c r="F187" s="41">
        <v>28093.96</v>
      </c>
      <c r="G187" s="82">
        <f t="shared" si="11"/>
        <v>0.3422294770437685</v>
      </c>
      <c r="H187" s="41">
        <v>62577</v>
      </c>
      <c r="I187" s="41">
        <v>19021.67</v>
      </c>
      <c r="J187" s="75">
        <f t="shared" si="13"/>
        <v>0.30397222621730025</v>
      </c>
      <c r="K187" s="41">
        <v>2981.88</v>
      </c>
      <c r="L187" s="41">
        <v>3791.26</v>
      </c>
      <c r="M187" s="41">
        <v>47.33</v>
      </c>
      <c r="N187" s="41">
        <v>0</v>
      </c>
      <c r="O187" s="41"/>
      <c r="P187" s="41">
        <v>2251.82</v>
      </c>
      <c r="Q187" s="41"/>
      <c r="R187" s="41"/>
    </row>
    <row r="188" spans="1:18" ht="12.75">
      <c r="A188" s="12" t="s">
        <v>24</v>
      </c>
      <c r="B188" s="24">
        <v>16</v>
      </c>
      <c r="C188" s="35"/>
      <c r="D188" s="35"/>
      <c r="E188" s="41">
        <v>20740</v>
      </c>
      <c r="F188" s="41">
        <v>3705.41</v>
      </c>
      <c r="G188" s="82">
        <f t="shared" si="11"/>
        <v>0.17866007714561233</v>
      </c>
      <c r="H188" s="41">
        <v>16100</v>
      </c>
      <c r="I188" s="41">
        <v>2118.9</v>
      </c>
      <c r="J188" s="75">
        <f t="shared" si="13"/>
        <v>0.13160869565217392</v>
      </c>
      <c r="K188" s="41">
        <v>1022.41</v>
      </c>
      <c r="L188" s="41">
        <v>494.34</v>
      </c>
      <c r="M188" s="41">
        <v>69.76</v>
      </c>
      <c r="N188" s="41"/>
      <c r="O188" s="41"/>
      <c r="P188" s="41"/>
      <c r="Q188" s="41"/>
      <c r="R188" s="41"/>
    </row>
    <row r="189" spans="1:18" ht="12.75">
      <c r="A189" s="12" t="s">
        <v>29</v>
      </c>
      <c r="B189" s="24">
        <v>20</v>
      </c>
      <c r="C189" s="35"/>
      <c r="D189" s="35"/>
      <c r="E189" s="41">
        <v>26522</v>
      </c>
      <c r="F189" s="41">
        <v>22039.73</v>
      </c>
      <c r="G189" s="82">
        <f t="shared" si="11"/>
        <v>0.8309980393635472</v>
      </c>
      <c r="H189" s="41">
        <v>17565</v>
      </c>
      <c r="I189" s="41">
        <v>17046.75</v>
      </c>
      <c r="J189" s="75">
        <f t="shared" si="13"/>
        <v>0.9704953031596926</v>
      </c>
      <c r="K189" s="41">
        <v>1009.27</v>
      </c>
      <c r="L189" s="41">
        <v>2705.71</v>
      </c>
      <c r="M189" s="41">
        <v>382</v>
      </c>
      <c r="N189" s="41">
        <v>0</v>
      </c>
      <c r="O189" s="41"/>
      <c r="P189" s="41">
        <v>837</v>
      </c>
      <c r="Q189" s="41"/>
      <c r="R189" s="41"/>
    </row>
    <row r="190" spans="1:18" ht="12.75">
      <c r="A190" s="12" t="s">
        <v>34</v>
      </c>
      <c r="B190" s="24">
        <v>34</v>
      </c>
      <c r="C190" s="35"/>
      <c r="D190" s="35"/>
      <c r="E190" s="41">
        <v>93077</v>
      </c>
      <c r="F190" s="41">
        <v>54439.12</v>
      </c>
      <c r="G190" s="82">
        <f t="shared" si="11"/>
        <v>0.5848826240639471</v>
      </c>
      <c r="H190" s="41">
        <v>69600</v>
      </c>
      <c r="I190" s="41">
        <v>40084.31</v>
      </c>
      <c r="J190" s="75">
        <f t="shared" si="13"/>
        <v>0.5759239942528736</v>
      </c>
      <c r="K190" s="41">
        <v>3824.09</v>
      </c>
      <c r="L190" s="41">
        <v>7079.27</v>
      </c>
      <c r="M190" s="41">
        <v>1008.95</v>
      </c>
      <c r="N190" s="41">
        <v>100</v>
      </c>
      <c r="O190" s="41"/>
      <c r="P190" s="41">
        <v>2242.5</v>
      </c>
      <c r="Q190" s="41"/>
      <c r="R190" s="41"/>
    </row>
    <row r="191" spans="1:18" ht="12.75">
      <c r="A191" s="12" t="s">
        <v>231</v>
      </c>
      <c r="B191" s="24">
        <v>37</v>
      </c>
      <c r="C191" s="35"/>
      <c r="D191" s="35"/>
      <c r="E191" s="41">
        <v>1990</v>
      </c>
      <c r="F191" s="41">
        <v>540.94</v>
      </c>
      <c r="G191" s="82">
        <f t="shared" si="11"/>
        <v>0.27182914572864325</v>
      </c>
      <c r="H191" s="41">
        <v>1243</v>
      </c>
      <c r="I191" s="41">
        <v>328.4</v>
      </c>
      <c r="J191" s="75">
        <f t="shared" si="13"/>
        <v>0.2641995172968624</v>
      </c>
      <c r="K191" s="41"/>
      <c r="L191" s="41">
        <v>186.03</v>
      </c>
      <c r="M191" s="41">
        <v>26.51</v>
      </c>
      <c r="N191" s="41">
        <v>0</v>
      </c>
      <c r="O191" s="41"/>
      <c r="P191" s="41"/>
      <c r="Q191" s="41"/>
      <c r="R191" s="41"/>
    </row>
    <row r="192" spans="1:18" ht="12.75">
      <c r="A192" s="12" t="s">
        <v>50</v>
      </c>
      <c r="B192" s="24">
        <v>45</v>
      </c>
      <c r="C192" s="35"/>
      <c r="D192" s="35"/>
      <c r="E192" s="41">
        <v>82196</v>
      </c>
      <c r="F192" s="41">
        <v>43060.18</v>
      </c>
      <c r="G192" s="82">
        <f t="shared" si="11"/>
        <v>0.5238719645724853</v>
      </c>
      <c r="H192" s="41">
        <v>60695</v>
      </c>
      <c r="I192" s="41">
        <v>28814.23</v>
      </c>
      <c r="J192" s="75">
        <f t="shared" si="13"/>
        <v>0.4747381168135761</v>
      </c>
      <c r="K192" s="41">
        <v>6292</v>
      </c>
      <c r="L192" s="41">
        <v>5442.6</v>
      </c>
      <c r="M192" s="41">
        <v>495.35</v>
      </c>
      <c r="N192" s="41"/>
      <c r="O192" s="41"/>
      <c r="P192" s="41">
        <v>2016</v>
      </c>
      <c r="Q192" s="41"/>
      <c r="R192" s="41"/>
    </row>
    <row r="193" spans="1:18" ht="12.75">
      <c r="A193" s="38" t="s">
        <v>219</v>
      </c>
      <c r="B193" s="24"/>
      <c r="C193" s="35">
        <f>SUM(C187:C192)</f>
        <v>0</v>
      </c>
      <c r="D193" s="35">
        <f>SUM(D187:D192)</f>
        <v>0</v>
      </c>
      <c r="E193" s="29">
        <f>SUM(E187:E192)</f>
        <v>306616</v>
      </c>
      <c r="F193" s="29">
        <f>SUM(F187:F192)</f>
        <v>151879.34</v>
      </c>
      <c r="G193" s="82">
        <f t="shared" si="11"/>
        <v>0.4953405562658178</v>
      </c>
      <c r="H193" s="29">
        <f>SUM(H187:H192)</f>
        <v>227780</v>
      </c>
      <c r="I193" s="29">
        <f>SUM(I187:I192)</f>
        <v>107414.26</v>
      </c>
      <c r="J193" s="75">
        <f t="shared" si="13"/>
        <v>0.4715701993151286</v>
      </c>
      <c r="K193" s="29">
        <f aca="true" t="shared" si="15" ref="K193:R193">SUM(K187:K192)</f>
        <v>15129.65</v>
      </c>
      <c r="L193" s="29">
        <f t="shared" si="15"/>
        <v>19699.210000000003</v>
      </c>
      <c r="M193" s="29">
        <f t="shared" si="15"/>
        <v>2029.9</v>
      </c>
      <c r="N193" s="29">
        <f t="shared" si="15"/>
        <v>100</v>
      </c>
      <c r="O193" s="29">
        <f t="shared" si="15"/>
        <v>0</v>
      </c>
      <c r="P193" s="29">
        <f t="shared" si="15"/>
        <v>7347.32</v>
      </c>
      <c r="Q193" s="29">
        <f t="shared" si="15"/>
        <v>0</v>
      </c>
      <c r="R193" s="29">
        <f t="shared" si="15"/>
        <v>0</v>
      </c>
    </row>
    <row r="194" spans="1:18" ht="12.75">
      <c r="A194" s="40" t="s">
        <v>13</v>
      </c>
      <c r="B194" s="25" t="s">
        <v>13</v>
      </c>
      <c r="C194" s="35"/>
      <c r="D194" s="35"/>
      <c r="E194" s="15">
        <v>15280</v>
      </c>
      <c r="F194" s="15">
        <v>7746</v>
      </c>
      <c r="G194" s="82">
        <f t="shared" si="11"/>
        <v>0.5069371727748692</v>
      </c>
      <c r="H194" s="15">
        <v>11760</v>
      </c>
      <c r="I194" s="15">
        <v>5880</v>
      </c>
      <c r="J194" s="75">
        <f t="shared" si="13"/>
        <v>0.5</v>
      </c>
      <c r="K194" s="15"/>
      <c r="L194" s="15">
        <v>1020</v>
      </c>
      <c r="M194" s="15">
        <v>144</v>
      </c>
      <c r="N194" s="15">
        <v>114</v>
      </c>
      <c r="O194" s="15"/>
      <c r="P194" s="15">
        <v>324</v>
      </c>
      <c r="Q194" s="15"/>
      <c r="R194" s="15"/>
    </row>
    <row r="195" spans="1:18" ht="12.75">
      <c r="A195" s="40" t="s">
        <v>7</v>
      </c>
      <c r="B195" s="25" t="s">
        <v>7</v>
      </c>
      <c r="C195" s="35"/>
      <c r="D195" s="35"/>
      <c r="E195" s="15">
        <v>357280</v>
      </c>
      <c r="F195" s="15">
        <v>159848.53</v>
      </c>
      <c r="G195" s="82">
        <f t="shared" si="11"/>
        <v>0.4474040808329601</v>
      </c>
      <c r="H195" s="15">
        <v>275263</v>
      </c>
      <c r="I195" s="15">
        <v>124569.94</v>
      </c>
      <c r="J195" s="75">
        <f t="shared" si="13"/>
        <v>0.45254879878516185</v>
      </c>
      <c r="K195" s="15"/>
      <c r="L195" s="15">
        <v>17174.12</v>
      </c>
      <c r="M195" s="15">
        <v>1431.99</v>
      </c>
      <c r="N195" s="15">
        <v>47.44</v>
      </c>
      <c r="O195" s="15"/>
      <c r="P195" s="15">
        <v>16560</v>
      </c>
      <c r="Q195" s="15"/>
      <c r="R195" s="15"/>
    </row>
    <row r="196" spans="1:18" ht="12.75">
      <c r="A196" s="40" t="s">
        <v>22</v>
      </c>
      <c r="B196" s="25">
        <v>6</v>
      </c>
      <c r="C196" s="35"/>
      <c r="D196" s="35"/>
      <c r="E196" s="15">
        <v>164393</v>
      </c>
      <c r="F196" s="15">
        <v>10271</v>
      </c>
      <c r="G196" s="82">
        <f t="shared" si="11"/>
        <v>0.06247832936925538</v>
      </c>
      <c r="H196" s="15">
        <v>117163</v>
      </c>
      <c r="I196" s="15">
        <v>0</v>
      </c>
      <c r="J196" s="75">
        <f t="shared" si="13"/>
        <v>0</v>
      </c>
      <c r="K196" s="15">
        <v>8585</v>
      </c>
      <c r="L196" s="15">
        <v>1476</v>
      </c>
      <c r="M196" s="15">
        <v>210</v>
      </c>
      <c r="N196" s="15">
        <v>0</v>
      </c>
      <c r="O196" s="15"/>
      <c r="P196" s="15">
        <v>0</v>
      </c>
      <c r="Q196" s="15"/>
      <c r="R196" s="15"/>
    </row>
    <row r="197" spans="1:18" ht="12.75">
      <c r="A197" s="40" t="s">
        <v>43</v>
      </c>
      <c r="B197" s="25">
        <v>8</v>
      </c>
      <c r="C197" s="35"/>
      <c r="D197" s="35"/>
      <c r="E197" s="15">
        <v>779716</v>
      </c>
      <c r="F197" s="15">
        <v>322272.6</v>
      </c>
      <c r="G197" s="82">
        <f t="shared" si="11"/>
        <v>0.4133204910505876</v>
      </c>
      <c r="H197" s="15">
        <v>540000</v>
      </c>
      <c r="I197" s="15">
        <v>195765.54</v>
      </c>
      <c r="J197" s="75">
        <f t="shared" si="13"/>
        <v>0.3625287777777778</v>
      </c>
      <c r="K197" s="15">
        <v>37828.11</v>
      </c>
      <c r="L197" s="15">
        <v>28928.48</v>
      </c>
      <c r="M197" s="15">
        <v>4694.49</v>
      </c>
      <c r="N197" s="15">
        <v>33187.92</v>
      </c>
      <c r="O197" s="15"/>
      <c r="P197" s="15">
        <v>17940</v>
      </c>
      <c r="Q197" s="15"/>
      <c r="R197" s="15"/>
    </row>
    <row r="198" spans="1:18" ht="12.75">
      <c r="A198" s="40" t="s">
        <v>20</v>
      </c>
      <c r="B198" s="25">
        <v>10</v>
      </c>
      <c r="C198" s="35"/>
      <c r="D198" s="35"/>
      <c r="E198" s="15">
        <v>830596</v>
      </c>
      <c r="F198" s="15">
        <v>426094.12</v>
      </c>
      <c r="G198" s="82">
        <f t="shared" si="11"/>
        <v>0.512998039961666</v>
      </c>
      <c r="H198" s="15">
        <v>611370</v>
      </c>
      <c r="I198" s="15">
        <v>286808.69</v>
      </c>
      <c r="J198" s="75">
        <f t="shared" si="13"/>
        <v>0.46912457268102786</v>
      </c>
      <c r="K198" s="15">
        <v>47748.74</v>
      </c>
      <c r="L198" s="15">
        <v>56627.19</v>
      </c>
      <c r="M198" s="15">
        <v>5303.16</v>
      </c>
      <c r="N198" s="15">
        <v>3324.14</v>
      </c>
      <c r="O198" s="15"/>
      <c r="P198" s="15">
        <v>26282.2</v>
      </c>
      <c r="Q198" s="15"/>
      <c r="R198" s="15"/>
    </row>
    <row r="199" spans="1:18" ht="12.75">
      <c r="A199" s="40" t="s">
        <v>44</v>
      </c>
      <c r="B199" s="25">
        <v>11</v>
      </c>
      <c r="C199" s="35"/>
      <c r="D199" s="35"/>
      <c r="E199" s="15">
        <v>455242</v>
      </c>
      <c r="F199" s="15">
        <v>242589.27</v>
      </c>
      <c r="G199" s="82">
        <f t="shared" si="11"/>
        <v>0.532879808980718</v>
      </c>
      <c r="H199" s="15">
        <v>317928</v>
      </c>
      <c r="I199" s="15">
        <v>145393.7</v>
      </c>
      <c r="J199" s="75">
        <f t="shared" si="13"/>
        <v>0.45731643642585745</v>
      </c>
      <c r="K199" s="15">
        <v>30004.06</v>
      </c>
      <c r="L199" s="15">
        <v>32471.61</v>
      </c>
      <c r="M199" s="15">
        <v>3652.43</v>
      </c>
      <c r="N199" s="15">
        <v>12170.02</v>
      </c>
      <c r="O199" s="15"/>
      <c r="P199" s="15">
        <v>17940</v>
      </c>
      <c r="Q199" s="15"/>
      <c r="R199" s="15"/>
    </row>
    <row r="200" spans="1:18" ht="12.75">
      <c r="A200" s="40" t="s">
        <v>45</v>
      </c>
      <c r="B200" s="25">
        <v>12</v>
      </c>
      <c r="C200" s="35"/>
      <c r="D200" s="35"/>
      <c r="E200" s="15">
        <v>21590</v>
      </c>
      <c r="F200" s="15">
        <v>21590</v>
      </c>
      <c r="G200" s="82">
        <f aca="true" t="shared" si="16" ref="G200:G263">F200/E200</f>
        <v>1</v>
      </c>
      <c r="H200" s="15">
        <v>21590</v>
      </c>
      <c r="I200" s="15">
        <v>21590</v>
      </c>
      <c r="J200" s="75">
        <f aca="true" t="shared" si="17" ref="J200:J260">I200/H200</f>
        <v>1</v>
      </c>
      <c r="K200" s="15"/>
      <c r="L200" s="15"/>
      <c r="M200" s="15"/>
      <c r="N200" s="15"/>
      <c r="O200" s="15"/>
      <c r="P200" s="15"/>
      <c r="Q200" s="15"/>
      <c r="R200" s="15"/>
    </row>
    <row r="201" spans="1:18" ht="12.75">
      <c r="A201" s="40" t="s">
        <v>23</v>
      </c>
      <c r="B201" s="25">
        <v>13</v>
      </c>
      <c r="C201" s="35"/>
      <c r="D201" s="35"/>
      <c r="E201" s="15">
        <v>221298</v>
      </c>
      <c r="F201" s="15">
        <v>133336.76</v>
      </c>
      <c r="G201" s="82">
        <f t="shared" si="16"/>
        <v>0.6025213061121204</v>
      </c>
      <c r="H201" s="15">
        <v>160139</v>
      </c>
      <c r="I201" s="15">
        <v>87388.28</v>
      </c>
      <c r="J201" s="75">
        <f t="shared" si="17"/>
        <v>0.5457026708047383</v>
      </c>
      <c r="K201" s="15">
        <v>13728.22</v>
      </c>
      <c r="L201" s="15">
        <v>18048.04</v>
      </c>
      <c r="M201" s="15">
        <v>2212.22</v>
      </c>
      <c r="N201" s="15"/>
      <c r="O201" s="15"/>
      <c r="P201" s="15">
        <v>11960</v>
      </c>
      <c r="Q201" s="15"/>
      <c r="R201" s="15"/>
    </row>
    <row r="202" spans="1:18" ht="12.75">
      <c r="A202" s="40" t="s">
        <v>24</v>
      </c>
      <c r="B202" s="25">
        <v>16</v>
      </c>
      <c r="C202" s="35"/>
      <c r="D202" s="35"/>
      <c r="E202" s="15">
        <v>75347</v>
      </c>
      <c r="F202" s="15">
        <v>23681.39</v>
      </c>
      <c r="G202" s="82">
        <f t="shared" si="16"/>
        <v>0.31429771590109756</v>
      </c>
      <c r="H202" s="15">
        <v>56800</v>
      </c>
      <c r="I202" s="15">
        <v>15356.63</v>
      </c>
      <c r="J202" s="75">
        <f t="shared" si="17"/>
        <v>0.2703632042253521</v>
      </c>
      <c r="K202" s="15">
        <v>3852.07</v>
      </c>
      <c r="L202" s="15">
        <v>2941.38</v>
      </c>
      <c r="M202" s="15">
        <v>297.56</v>
      </c>
      <c r="N202" s="15"/>
      <c r="O202" s="15"/>
      <c r="P202" s="15">
        <v>1233.75</v>
      </c>
      <c r="Q202" s="15"/>
      <c r="R202" s="15"/>
    </row>
    <row r="203" spans="1:18" ht="12.75">
      <c r="A203" s="40" t="s">
        <v>25</v>
      </c>
      <c r="B203" s="25">
        <v>17</v>
      </c>
      <c r="C203" s="35"/>
      <c r="D203" s="35"/>
      <c r="E203" s="15">
        <v>110764</v>
      </c>
      <c r="F203" s="15">
        <v>54558.55</v>
      </c>
      <c r="G203" s="82">
        <f t="shared" si="16"/>
        <v>0.4925657253259182</v>
      </c>
      <c r="H203" s="15">
        <v>83388</v>
      </c>
      <c r="I203" s="15">
        <v>39587.63</v>
      </c>
      <c r="J203" s="75">
        <f t="shared" si="17"/>
        <v>0.4747401304744088</v>
      </c>
      <c r="K203" s="15">
        <v>1499</v>
      </c>
      <c r="L203" s="15">
        <v>6262.95</v>
      </c>
      <c r="M203" s="15">
        <v>887.98</v>
      </c>
      <c r="N203" s="15">
        <v>1700</v>
      </c>
      <c r="O203" s="15"/>
      <c r="P203" s="15">
        <v>3287</v>
      </c>
      <c r="Q203" s="15"/>
      <c r="R203" s="15"/>
    </row>
    <row r="204" spans="1:18" ht="12.75">
      <c r="A204" s="40" t="s">
        <v>26</v>
      </c>
      <c r="B204" s="25">
        <v>18</v>
      </c>
      <c r="C204" s="35"/>
      <c r="D204" s="35"/>
      <c r="E204" s="15">
        <v>22902</v>
      </c>
      <c r="F204" s="15">
        <v>7867.25</v>
      </c>
      <c r="G204" s="82">
        <f t="shared" si="16"/>
        <v>0.3435180333595319</v>
      </c>
      <c r="H204" s="15">
        <v>16777</v>
      </c>
      <c r="I204" s="15">
        <v>5594.9</v>
      </c>
      <c r="J204" s="75">
        <f t="shared" si="17"/>
        <v>0.3334863205579066</v>
      </c>
      <c r="K204" s="15">
        <v>1426</v>
      </c>
      <c r="L204" s="15">
        <v>767.63</v>
      </c>
      <c r="M204" s="15">
        <v>78.72</v>
      </c>
      <c r="N204" s="15">
        <v>0</v>
      </c>
      <c r="O204" s="15"/>
      <c r="P204" s="15"/>
      <c r="Q204" s="15"/>
      <c r="R204" s="15"/>
    </row>
    <row r="205" spans="1:18" ht="12.75">
      <c r="A205" s="40" t="s">
        <v>69</v>
      </c>
      <c r="B205" s="25" t="s">
        <v>204</v>
      </c>
      <c r="C205" s="35"/>
      <c r="D205" s="35"/>
      <c r="E205" s="15">
        <v>92061</v>
      </c>
      <c r="F205" s="15">
        <v>47296.05</v>
      </c>
      <c r="G205" s="82">
        <f t="shared" si="16"/>
        <v>0.5137468634926843</v>
      </c>
      <c r="H205" s="15">
        <v>67183</v>
      </c>
      <c r="I205" s="15">
        <v>32911.31</v>
      </c>
      <c r="J205" s="75">
        <f t="shared" si="17"/>
        <v>0.4898755637586889</v>
      </c>
      <c r="K205" s="15">
        <v>4313.21</v>
      </c>
      <c r="L205" s="15">
        <v>4957.17</v>
      </c>
      <c r="M205" s="15">
        <v>439.98</v>
      </c>
      <c r="N205" s="15">
        <v>0</v>
      </c>
      <c r="O205" s="15"/>
      <c r="P205" s="15">
        <v>2980.38</v>
      </c>
      <c r="Q205" s="15"/>
      <c r="R205" s="15"/>
    </row>
    <row r="206" spans="1:18" ht="12.75">
      <c r="A206" s="40" t="s">
        <v>27</v>
      </c>
      <c r="B206" s="25">
        <v>20</v>
      </c>
      <c r="C206" s="35"/>
      <c r="D206" s="35"/>
      <c r="E206" s="15">
        <v>67490</v>
      </c>
      <c r="F206" s="15">
        <v>19470.71</v>
      </c>
      <c r="G206" s="82">
        <f t="shared" si="16"/>
        <v>0.28849770336346126</v>
      </c>
      <c r="H206" s="15">
        <v>56310</v>
      </c>
      <c r="I206" s="15">
        <v>16462.03</v>
      </c>
      <c r="J206" s="75">
        <f t="shared" si="17"/>
        <v>0.29234647487124843</v>
      </c>
      <c r="K206" s="15"/>
      <c r="L206" s="15">
        <v>2752.64</v>
      </c>
      <c r="M206" s="15">
        <v>256.04</v>
      </c>
      <c r="N206" s="15"/>
      <c r="O206" s="15"/>
      <c r="P206" s="15"/>
      <c r="Q206" s="15"/>
      <c r="R206" s="15"/>
    </row>
    <row r="207" spans="1:18" ht="12.75">
      <c r="A207" s="40" t="s">
        <v>28</v>
      </c>
      <c r="B207" s="25">
        <v>21</v>
      </c>
      <c r="C207" s="35"/>
      <c r="D207" s="35"/>
      <c r="E207" s="15">
        <v>112609</v>
      </c>
      <c r="F207" s="15">
        <v>70596.88</v>
      </c>
      <c r="G207" s="82">
        <f t="shared" si="16"/>
        <v>0.6269204060066247</v>
      </c>
      <c r="H207" s="15">
        <v>82028</v>
      </c>
      <c r="I207" s="15">
        <v>47849.69</v>
      </c>
      <c r="J207" s="75">
        <f t="shared" si="17"/>
        <v>0.5833336177890477</v>
      </c>
      <c r="K207" s="15"/>
      <c r="L207" s="15">
        <v>8225.63</v>
      </c>
      <c r="M207" s="15">
        <v>1172.5</v>
      </c>
      <c r="N207" s="15">
        <v>5175.06</v>
      </c>
      <c r="O207" s="15"/>
      <c r="P207" s="15">
        <v>5174</v>
      </c>
      <c r="Q207" s="15"/>
      <c r="R207" s="15"/>
    </row>
    <row r="208" spans="1:18" ht="12.75">
      <c r="A208" s="40" t="s">
        <v>29</v>
      </c>
      <c r="B208" s="25">
        <v>23</v>
      </c>
      <c r="C208" s="35"/>
      <c r="D208" s="35"/>
      <c r="E208" s="15">
        <v>414368</v>
      </c>
      <c r="F208" s="15">
        <v>175211.05</v>
      </c>
      <c r="G208" s="82">
        <f t="shared" si="16"/>
        <v>0.42283923951656494</v>
      </c>
      <c r="H208" s="15">
        <v>277631</v>
      </c>
      <c r="I208" s="15">
        <v>104199.83</v>
      </c>
      <c r="J208" s="75">
        <f t="shared" si="17"/>
        <v>0.3753177058757848</v>
      </c>
      <c r="K208" s="15">
        <v>19160.35</v>
      </c>
      <c r="L208" s="15">
        <v>20860.95</v>
      </c>
      <c r="M208" s="15">
        <v>2457.24</v>
      </c>
      <c r="N208" s="15">
        <v>11444.18</v>
      </c>
      <c r="O208" s="15"/>
      <c r="P208" s="15">
        <v>13234</v>
      </c>
      <c r="Q208" s="15"/>
      <c r="R208" s="15"/>
    </row>
    <row r="209" spans="1:18" ht="12.75">
      <c r="A209" s="40" t="s">
        <v>30</v>
      </c>
      <c r="B209" s="25">
        <v>26</v>
      </c>
      <c r="C209" s="35"/>
      <c r="D209" s="35"/>
      <c r="E209" s="15">
        <v>76401</v>
      </c>
      <c r="F209" s="15">
        <v>31514.4</v>
      </c>
      <c r="G209" s="82">
        <f t="shared" si="16"/>
        <v>0.4124867475556603</v>
      </c>
      <c r="H209" s="15">
        <v>54323</v>
      </c>
      <c r="I209" s="15">
        <v>17782.08</v>
      </c>
      <c r="J209" s="75">
        <f t="shared" si="17"/>
        <v>0.32733980082101505</v>
      </c>
      <c r="K209" s="15">
        <v>2624</v>
      </c>
      <c r="L209" s="15">
        <v>4124.43</v>
      </c>
      <c r="M209" s="15">
        <v>419.52</v>
      </c>
      <c r="N209" s="15">
        <v>4200</v>
      </c>
      <c r="O209" s="15"/>
      <c r="P209" s="15">
        <v>2333</v>
      </c>
      <c r="Q209" s="15"/>
      <c r="R209" s="15"/>
    </row>
    <row r="210" spans="1:18" ht="12.75">
      <c r="A210" s="40" t="s">
        <v>9</v>
      </c>
      <c r="B210" s="25" t="s">
        <v>9</v>
      </c>
      <c r="C210" s="35"/>
      <c r="D210" s="35"/>
      <c r="E210" s="15">
        <v>47674</v>
      </c>
      <c r="F210" s="15">
        <v>19465.92</v>
      </c>
      <c r="G210" s="82">
        <f t="shared" si="16"/>
        <v>0.4083131266518437</v>
      </c>
      <c r="H210" s="15">
        <v>31968</v>
      </c>
      <c r="I210" s="15">
        <v>15242.87</v>
      </c>
      <c r="J210" s="75">
        <f t="shared" si="17"/>
        <v>0.47681650400400405</v>
      </c>
      <c r="K210" s="15">
        <v>0</v>
      </c>
      <c r="L210" s="15">
        <v>2277.7</v>
      </c>
      <c r="M210" s="15">
        <v>326.35</v>
      </c>
      <c r="N210" s="15">
        <v>0</v>
      </c>
      <c r="O210" s="15"/>
      <c r="P210" s="15">
        <v>1619</v>
      </c>
      <c r="Q210" s="15"/>
      <c r="R210" s="15"/>
    </row>
    <row r="211" spans="1:18" ht="12.75">
      <c r="A211" s="40" t="s">
        <v>31</v>
      </c>
      <c r="B211" s="25">
        <v>28</v>
      </c>
      <c r="C211" s="35"/>
      <c r="D211" s="35"/>
      <c r="E211" s="15">
        <v>1054926</v>
      </c>
      <c r="F211" s="15">
        <v>573009.3</v>
      </c>
      <c r="G211" s="82">
        <f t="shared" si="16"/>
        <v>0.5431748767212108</v>
      </c>
      <c r="H211" s="15">
        <v>774069</v>
      </c>
      <c r="I211" s="15">
        <v>384202.76</v>
      </c>
      <c r="J211" s="75">
        <f t="shared" si="17"/>
        <v>0.49634174731193215</v>
      </c>
      <c r="K211" s="15">
        <v>56714.39</v>
      </c>
      <c r="L211" s="15">
        <v>73423.93</v>
      </c>
      <c r="M211" s="15">
        <v>7962.22</v>
      </c>
      <c r="N211" s="15">
        <v>11367</v>
      </c>
      <c r="O211" s="15"/>
      <c r="P211" s="15">
        <v>37639</v>
      </c>
      <c r="Q211" s="15"/>
      <c r="R211" s="15"/>
    </row>
    <row r="212" spans="1:18" ht="12.75">
      <c r="A212" s="40" t="s">
        <v>32</v>
      </c>
      <c r="B212" s="25">
        <v>29</v>
      </c>
      <c r="C212" s="35"/>
      <c r="D212" s="35"/>
      <c r="E212" s="15">
        <v>15296</v>
      </c>
      <c r="F212" s="15">
        <v>7716.74</v>
      </c>
      <c r="G212" s="82">
        <f t="shared" si="16"/>
        <v>0.5044939853556485</v>
      </c>
      <c r="H212" s="15">
        <v>8526</v>
      </c>
      <c r="I212" s="15">
        <v>4037.24</v>
      </c>
      <c r="J212" s="75">
        <f t="shared" si="17"/>
        <v>0.4735209946047384</v>
      </c>
      <c r="K212" s="15"/>
      <c r="L212" s="15">
        <v>610.52</v>
      </c>
      <c r="M212" s="15">
        <v>87.05</v>
      </c>
      <c r="N212" s="15">
        <v>2253.65</v>
      </c>
      <c r="O212" s="15"/>
      <c r="P212" s="15">
        <v>368</v>
      </c>
      <c r="Q212" s="15"/>
      <c r="R212" s="15"/>
    </row>
    <row r="213" spans="1:18" ht="12.75">
      <c r="A213" s="40" t="s">
        <v>46</v>
      </c>
      <c r="B213" s="25">
        <v>31</v>
      </c>
      <c r="C213" s="35"/>
      <c r="D213" s="35"/>
      <c r="E213" s="15">
        <v>47674</v>
      </c>
      <c r="F213" s="15">
        <v>25555</v>
      </c>
      <c r="G213" s="82">
        <f t="shared" si="16"/>
        <v>0.5360364139782691</v>
      </c>
      <c r="H213" s="15">
        <v>36288</v>
      </c>
      <c r="I213" s="15">
        <v>18144</v>
      </c>
      <c r="J213" s="75">
        <f t="shared" si="17"/>
        <v>0.5</v>
      </c>
      <c r="K213" s="15"/>
      <c r="L213" s="15">
        <v>3200</v>
      </c>
      <c r="M213" s="15">
        <v>500</v>
      </c>
      <c r="N213" s="15">
        <v>2500</v>
      </c>
      <c r="O213" s="15"/>
      <c r="P213" s="15">
        <v>800</v>
      </c>
      <c r="Q213" s="15"/>
      <c r="R213" s="15"/>
    </row>
    <row r="214" spans="1:18" ht="12.75">
      <c r="A214" s="40" t="s">
        <v>33</v>
      </c>
      <c r="B214" s="25">
        <v>33</v>
      </c>
      <c r="C214" s="35"/>
      <c r="D214" s="35"/>
      <c r="E214" s="15">
        <v>34283</v>
      </c>
      <c r="F214" s="15">
        <v>8940.87</v>
      </c>
      <c r="G214" s="82">
        <f t="shared" si="16"/>
        <v>0.2607960213516904</v>
      </c>
      <c r="H214" s="15">
        <v>24830</v>
      </c>
      <c r="I214" s="15">
        <v>7312.66</v>
      </c>
      <c r="J214" s="75">
        <f t="shared" si="17"/>
        <v>0.29450906161900925</v>
      </c>
      <c r="K214" s="15">
        <v>0</v>
      </c>
      <c r="L214" s="15">
        <v>161.21</v>
      </c>
      <c r="M214" s="15">
        <v>0</v>
      </c>
      <c r="N214" s="15"/>
      <c r="O214" s="15"/>
      <c r="P214" s="15">
        <v>1467</v>
      </c>
      <c r="Q214" s="15"/>
      <c r="R214" s="15"/>
    </row>
    <row r="215" spans="1:18" ht="12.75">
      <c r="A215" s="40" t="s">
        <v>34</v>
      </c>
      <c r="B215" s="25">
        <v>34</v>
      </c>
      <c r="C215" s="35"/>
      <c r="D215" s="35"/>
      <c r="E215" s="15">
        <v>696334</v>
      </c>
      <c r="F215" s="15">
        <v>395697.39</v>
      </c>
      <c r="G215" s="82">
        <f t="shared" si="16"/>
        <v>0.568258034219211</v>
      </c>
      <c r="H215" s="15">
        <v>536934</v>
      </c>
      <c r="I215" s="15">
        <v>290431.99</v>
      </c>
      <c r="J215" s="75">
        <f t="shared" si="17"/>
        <v>0.5409081749339769</v>
      </c>
      <c r="K215" s="15">
        <v>27958.6</v>
      </c>
      <c r="L215" s="15">
        <v>49510.48</v>
      </c>
      <c r="M215" s="15">
        <v>6396.32</v>
      </c>
      <c r="N215" s="15">
        <v>200</v>
      </c>
      <c r="O215" s="15"/>
      <c r="P215" s="15">
        <v>21000</v>
      </c>
      <c r="Q215" s="15"/>
      <c r="R215" s="15"/>
    </row>
    <row r="216" spans="1:18" ht="12.75">
      <c r="A216" s="40" t="s">
        <v>35</v>
      </c>
      <c r="B216" s="25">
        <v>35</v>
      </c>
      <c r="C216" s="35"/>
      <c r="D216" s="35"/>
      <c r="E216" s="15">
        <v>547449</v>
      </c>
      <c r="F216" s="15">
        <v>275315.02</v>
      </c>
      <c r="G216" s="82">
        <f t="shared" si="16"/>
        <v>0.5029053299942096</v>
      </c>
      <c r="H216" s="15">
        <v>379740</v>
      </c>
      <c r="I216" s="15">
        <v>177942.36</v>
      </c>
      <c r="J216" s="75">
        <f t="shared" si="17"/>
        <v>0.4685899826196871</v>
      </c>
      <c r="K216" s="15">
        <v>29501.4</v>
      </c>
      <c r="L216" s="15">
        <v>34412.86</v>
      </c>
      <c r="M216" s="15">
        <v>3645.66</v>
      </c>
      <c r="N216" s="15">
        <v>9405.99</v>
      </c>
      <c r="O216" s="15"/>
      <c r="P216" s="15">
        <v>20406.75</v>
      </c>
      <c r="Q216" s="15"/>
      <c r="R216" s="15"/>
    </row>
    <row r="217" spans="1:18" ht="12.75">
      <c r="A217" s="40" t="s">
        <v>54</v>
      </c>
      <c r="B217" s="25" t="s">
        <v>206</v>
      </c>
      <c r="C217" s="35"/>
      <c r="D217" s="35"/>
      <c r="E217" s="15">
        <v>114992</v>
      </c>
      <c r="F217" s="15">
        <v>54199.78</v>
      </c>
      <c r="G217" s="82">
        <f t="shared" si="16"/>
        <v>0.4713352233198831</v>
      </c>
      <c r="H217" s="15">
        <v>77945</v>
      </c>
      <c r="I217" s="15">
        <v>33305.24</v>
      </c>
      <c r="J217" s="75">
        <f t="shared" si="17"/>
        <v>0.4272915517351979</v>
      </c>
      <c r="K217" s="15">
        <v>6797</v>
      </c>
      <c r="L217" s="15">
        <v>6532.6</v>
      </c>
      <c r="M217" s="15">
        <v>448.39</v>
      </c>
      <c r="N217" s="15">
        <v>2766</v>
      </c>
      <c r="O217" s="15"/>
      <c r="P217" s="15">
        <v>3408.75</v>
      </c>
      <c r="Q217" s="15"/>
      <c r="R217" s="15"/>
    </row>
    <row r="218" spans="1:18" ht="12.75">
      <c r="A218" s="40" t="s">
        <v>36</v>
      </c>
      <c r="B218" s="25">
        <v>39</v>
      </c>
      <c r="C218" s="35"/>
      <c r="D218" s="35"/>
      <c r="E218" s="15">
        <v>64704</v>
      </c>
      <c r="F218" s="15">
        <v>31835.17</v>
      </c>
      <c r="G218" s="82">
        <f t="shared" si="16"/>
        <v>0.4920123949060336</v>
      </c>
      <c r="H218" s="15">
        <v>50847</v>
      </c>
      <c r="I218" s="15">
        <v>25018.13</v>
      </c>
      <c r="J218" s="75">
        <f t="shared" si="17"/>
        <v>0.4920276515821976</v>
      </c>
      <c r="K218" s="15"/>
      <c r="L218" s="15">
        <v>3592.51</v>
      </c>
      <c r="M218" s="15">
        <v>340.89</v>
      </c>
      <c r="N218" s="15">
        <v>687.76</v>
      </c>
      <c r="O218" s="15"/>
      <c r="P218" s="15">
        <v>1722</v>
      </c>
      <c r="Q218" s="15"/>
      <c r="R218" s="15"/>
    </row>
    <row r="219" spans="1:18" ht="12.75">
      <c r="A219" s="40" t="s">
        <v>55</v>
      </c>
      <c r="B219" s="25" t="s">
        <v>207</v>
      </c>
      <c r="C219" s="35"/>
      <c r="D219" s="35"/>
      <c r="E219" s="15">
        <v>535325</v>
      </c>
      <c r="F219" s="15">
        <v>274821.39</v>
      </c>
      <c r="G219" s="82">
        <f t="shared" si="16"/>
        <v>0.5133729790314295</v>
      </c>
      <c r="H219" s="15">
        <v>377698</v>
      </c>
      <c r="I219" s="15">
        <v>169472.98</v>
      </c>
      <c r="J219" s="75">
        <f t="shared" si="17"/>
        <v>0.44869970187822017</v>
      </c>
      <c r="K219" s="15">
        <v>23675.16</v>
      </c>
      <c r="L219" s="15">
        <v>43599.96</v>
      </c>
      <c r="M219" s="15">
        <v>4937.97</v>
      </c>
      <c r="N219" s="15">
        <v>13068.3</v>
      </c>
      <c r="O219" s="15"/>
      <c r="P219" s="15">
        <v>16761</v>
      </c>
      <c r="Q219" s="15"/>
      <c r="R219" s="15"/>
    </row>
    <row r="220" spans="1:18" ht="12.75">
      <c r="A220" s="40" t="s">
        <v>47</v>
      </c>
      <c r="B220" s="25">
        <v>42</v>
      </c>
      <c r="C220" s="35"/>
      <c r="D220" s="35"/>
      <c r="E220" s="15">
        <v>298964</v>
      </c>
      <c r="F220" s="15">
        <v>166110.37</v>
      </c>
      <c r="G220" s="82">
        <f t="shared" si="16"/>
        <v>0.5556199743112883</v>
      </c>
      <c r="H220" s="15">
        <v>209620</v>
      </c>
      <c r="I220" s="15">
        <v>104809.98</v>
      </c>
      <c r="J220" s="75">
        <f t="shared" si="17"/>
        <v>0.49999990458925675</v>
      </c>
      <c r="K220" s="15">
        <v>23331</v>
      </c>
      <c r="L220" s="15">
        <v>20266.98</v>
      </c>
      <c r="M220" s="15">
        <v>2794.98</v>
      </c>
      <c r="N220" s="15">
        <v>5465.68</v>
      </c>
      <c r="O220" s="15"/>
      <c r="P220" s="15">
        <v>9441.75</v>
      </c>
      <c r="Q220" s="15"/>
      <c r="R220" s="15"/>
    </row>
    <row r="221" spans="1:18" ht="12.75">
      <c r="A221" s="40" t="s">
        <v>48</v>
      </c>
      <c r="B221" s="25">
        <v>43</v>
      </c>
      <c r="C221" s="35"/>
      <c r="D221" s="35"/>
      <c r="E221" s="15">
        <v>929227</v>
      </c>
      <c r="F221" s="15">
        <v>425642.85</v>
      </c>
      <c r="G221" s="82">
        <f t="shared" si="16"/>
        <v>0.4580612164734774</v>
      </c>
      <c r="H221" s="15">
        <v>707815</v>
      </c>
      <c r="I221" s="15">
        <v>298406.77</v>
      </c>
      <c r="J221" s="75">
        <f t="shared" si="17"/>
        <v>0.42158864957651365</v>
      </c>
      <c r="K221" s="15">
        <v>54337.39</v>
      </c>
      <c r="L221" s="15">
        <v>54195.83</v>
      </c>
      <c r="M221" s="15">
        <v>4230.86</v>
      </c>
      <c r="N221" s="15"/>
      <c r="O221" s="15"/>
      <c r="P221" s="15">
        <v>14472</v>
      </c>
      <c r="Q221" s="15"/>
      <c r="R221" s="15"/>
    </row>
    <row r="222" spans="1:18" ht="12.75">
      <c r="A222" s="40" t="s">
        <v>49</v>
      </c>
      <c r="B222" s="25">
        <v>44</v>
      </c>
      <c r="C222" s="35"/>
      <c r="D222" s="35"/>
      <c r="E222" s="15">
        <v>7672</v>
      </c>
      <c r="F222" s="15">
        <v>7054.38</v>
      </c>
      <c r="G222" s="82">
        <f t="shared" si="16"/>
        <v>0.9194968717413973</v>
      </c>
      <c r="H222" s="15">
        <v>5786</v>
      </c>
      <c r="I222" s="15">
        <v>5786</v>
      </c>
      <c r="J222" s="75">
        <f t="shared" si="17"/>
        <v>1</v>
      </c>
      <c r="K222" s="15">
        <v>0</v>
      </c>
      <c r="L222" s="15">
        <v>994.62</v>
      </c>
      <c r="M222" s="15">
        <v>141.76</v>
      </c>
      <c r="N222" s="15"/>
      <c r="O222" s="15"/>
      <c r="P222" s="15"/>
      <c r="Q222" s="15"/>
      <c r="R222" s="15"/>
    </row>
    <row r="223" spans="1:18" ht="12.75">
      <c r="A223" s="40" t="s">
        <v>50</v>
      </c>
      <c r="B223" s="25">
        <v>45</v>
      </c>
      <c r="C223" s="35"/>
      <c r="D223" s="35"/>
      <c r="E223" s="15">
        <v>95896</v>
      </c>
      <c r="F223" s="15">
        <v>46506.95</v>
      </c>
      <c r="G223" s="82">
        <f t="shared" si="16"/>
        <v>0.4849727830149328</v>
      </c>
      <c r="H223" s="15">
        <v>50283</v>
      </c>
      <c r="I223" s="15">
        <v>23870.6</v>
      </c>
      <c r="J223" s="75">
        <f t="shared" si="17"/>
        <v>0.4747250561820098</v>
      </c>
      <c r="K223" s="15">
        <v>3012</v>
      </c>
      <c r="L223" s="15">
        <v>4119.26</v>
      </c>
      <c r="M223" s="15">
        <v>587.09</v>
      </c>
      <c r="N223" s="15">
        <v>11752</v>
      </c>
      <c r="O223" s="15"/>
      <c r="P223" s="15">
        <v>2457.75</v>
      </c>
      <c r="Q223" s="15"/>
      <c r="R223" s="15"/>
    </row>
    <row r="224" spans="1:18" ht="12.75">
      <c r="A224" s="40" t="s">
        <v>51</v>
      </c>
      <c r="B224" s="25">
        <v>46</v>
      </c>
      <c r="C224" s="35"/>
      <c r="D224" s="35"/>
      <c r="E224" s="15">
        <v>172283</v>
      </c>
      <c r="F224" s="15">
        <v>66759.6</v>
      </c>
      <c r="G224" s="82">
        <f t="shared" si="16"/>
        <v>0.38749963722479874</v>
      </c>
      <c r="H224" s="15">
        <v>134234</v>
      </c>
      <c r="I224" s="15">
        <v>49699.68</v>
      </c>
      <c r="J224" s="75">
        <f t="shared" si="17"/>
        <v>0.3702465843228988</v>
      </c>
      <c r="K224" s="15">
        <v>4921.5</v>
      </c>
      <c r="L224" s="15">
        <v>8088</v>
      </c>
      <c r="M224" s="15">
        <v>1152.75</v>
      </c>
      <c r="N224" s="15">
        <v>1669.84</v>
      </c>
      <c r="O224" s="15"/>
      <c r="P224" s="15">
        <v>1149</v>
      </c>
      <c r="Q224" s="15"/>
      <c r="R224" s="15"/>
    </row>
    <row r="225" spans="1:18" ht="12.75">
      <c r="A225" s="40" t="s">
        <v>52</v>
      </c>
      <c r="B225" s="25">
        <v>47</v>
      </c>
      <c r="C225" s="35"/>
      <c r="D225" s="35"/>
      <c r="E225" s="15">
        <v>703050</v>
      </c>
      <c r="F225" s="15">
        <v>373875.37</v>
      </c>
      <c r="G225" s="82">
        <f t="shared" si="16"/>
        <v>0.5317905838845032</v>
      </c>
      <c r="H225" s="15">
        <v>528910</v>
      </c>
      <c r="I225" s="15">
        <v>264456</v>
      </c>
      <c r="J225" s="75">
        <f t="shared" si="17"/>
        <v>0.5000018906808341</v>
      </c>
      <c r="K225" s="15">
        <v>26300</v>
      </c>
      <c r="L225" s="15">
        <v>50444.97</v>
      </c>
      <c r="M225" s="15">
        <v>6302.36</v>
      </c>
      <c r="N225" s="15">
        <v>6648</v>
      </c>
      <c r="O225" s="15">
        <v>1751.04</v>
      </c>
      <c r="P225" s="15">
        <v>17475</v>
      </c>
      <c r="Q225" s="15"/>
      <c r="R225" s="15"/>
    </row>
    <row r="226" spans="1:18" ht="12.75">
      <c r="A226" s="40" t="s">
        <v>53</v>
      </c>
      <c r="B226" s="25">
        <v>48</v>
      </c>
      <c r="C226" s="35"/>
      <c r="D226" s="35"/>
      <c r="E226" s="15">
        <v>110649</v>
      </c>
      <c r="F226" s="15">
        <v>52985.87</v>
      </c>
      <c r="G226" s="82">
        <f t="shared" si="16"/>
        <v>0.47886442715252736</v>
      </c>
      <c r="H226" s="15">
        <v>85590</v>
      </c>
      <c r="I226" s="15">
        <v>41053.46</v>
      </c>
      <c r="J226" s="75">
        <f t="shared" si="17"/>
        <v>0.4796525295011099</v>
      </c>
      <c r="K226" s="15"/>
      <c r="L226" s="15">
        <v>7222.66</v>
      </c>
      <c r="M226" s="15">
        <v>773.73</v>
      </c>
      <c r="N226" s="15">
        <v>0</v>
      </c>
      <c r="O226" s="15"/>
      <c r="P226" s="15">
        <v>3581.25</v>
      </c>
      <c r="Q226" s="15"/>
      <c r="R226" s="15"/>
    </row>
    <row r="227" spans="1:18" ht="12.75">
      <c r="A227" s="40" t="s">
        <v>68</v>
      </c>
      <c r="B227" s="25"/>
      <c r="C227" s="35"/>
      <c r="D227" s="35"/>
      <c r="E227" s="15">
        <v>47016</v>
      </c>
      <c r="F227" s="15">
        <v>2403.51</v>
      </c>
      <c r="G227" s="82">
        <f t="shared" si="16"/>
        <v>0.0511211077080143</v>
      </c>
      <c r="H227" s="15">
        <v>34445</v>
      </c>
      <c r="I227" s="15">
        <v>131.85</v>
      </c>
      <c r="J227" s="75">
        <f t="shared" si="17"/>
        <v>0.003827841486427638</v>
      </c>
      <c r="K227" s="15">
        <v>322.65</v>
      </c>
      <c r="L227" s="15">
        <v>80.13</v>
      </c>
      <c r="M227" s="15">
        <v>11.13</v>
      </c>
      <c r="N227" s="15">
        <v>0</v>
      </c>
      <c r="O227" s="15"/>
      <c r="P227" s="15">
        <v>1857.75</v>
      </c>
      <c r="Q227" s="15"/>
      <c r="R227" s="15"/>
    </row>
    <row r="228" spans="1:18" ht="12.75">
      <c r="A228" s="38" t="s">
        <v>220</v>
      </c>
      <c r="B228" s="37"/>
      <c r="C228" s="29">
        <f>SUM(C194:C226)</f>
        <v>0</v>
      </c>
      <c r="D228" s="29">
        <f>SUM(D194:D226)</f>
        <v>0</v>
      </c>
      <c r="E228" s="29">
        <f>SUM(E194:E227)</f>
        <v>9340751</v>
      </c>
      <c r="F228" s="29">
        <f aca="true" t="shared" si="18" ref="F228:R228">SUM(F194:F227)</f>
        <v>4561840.04</v>
      </c>
      <c r="G228" s="82">
        <f t="shared" si="16"/>
        <v>0.48838043536328074</v>
      </c>
      <c r="H228" s="29">
        <f t="shared" si="18"/>
        <v>6805181</v>
      </c>
      <c r="I228" s="29">
        <f t="shared" si="18"/>
        <v>3060464.8200000003</v>
      </c>
      <c r="J228" s="75">
        <f t="shared" si="17"/>
        <v>0.449725704577145</v>
      </c>
      <c r="K228" s="29">
        <f t="shared" si="18"/>
        <v>427639.85000000003</v>
      </c>
      <c r="L228" s="29">
        <f t="shared" si="18"/>
        <v>569372.4400000002</v>
      </c>
      <c r="M228" s="29">
        <f t="shared" si="18"/>
        <v>64297.34000000001</v>
      </c>
      <c r="N228" s="29">
        <f t="shared" si="18"/>
        <v>139146.98</v>
      </c>
      <c r="O228" s="29">
        <f t="shared" si="18"/>
        <v>1751.04</v>
      </c>
      <c r="P228" s="29">
        <f t="shared" si="18"/>
        <v>274874.33</v>
      </c>
      <c r="Q228" s="29">
        <f t="shared" si="18"/>
        <v>0</v>
      </c>
      <c r="R228" s="29">
        <f t="shared" si="18"/>
        <v>0</v>
      </c>
    </row>
    <row r="229" spans="1:18" ht="12.75">
      <c r="A229" s="36" t="s">
        <v>58</v>
      </c>
      <c r="B229" s="13" t="s">
        <v>6</v>
      </c>
      <c r="C229" s="37"/>
      <c r="D229" s="37"/>
      <c r="E229" s="15">
        <v>18016</v>
      </c>
      <c r="F229" s="15">
        <v>17024</v>
      </c>
      <c r="G229" s="16">
        <f t="shared" si="16"/>
        <v>0.9449378330373002</v>
      </c>
      <c r="H229" s="15"/>
      <c r="I229" s="15"/>
      <c r="J229" s="74"/>
      <c r="K229" s="15"/>
      <c r="L229" s="15"/>
      <c r="M229" s="15"/>
      <c r="N229" s="15"/>
      <c r="O229" s="15"/>
      <c r="P229" s="15"/>
      <c r="Q229" s="15"/>
      <c r="R229" s="15"/>
    </row>
    <row r="230" spans="1:18" ht="12.75">
      <c r="A230" s="40" t="s">
        <v>13</v>
      </c>
      <c r="B230" s="25" t="s">
        <v>13</v>
      </c>
      <c r="C230" s="37"/>
      <c r="D230" s="37"/>
      <c r="E230" s="15">
        <v>12000</v>
      </c>
      <c r="F230" s="15">
        <v>4998.14</v>
      </c>
      <c r="G230" s="16">
        <f t="shared" si="16"/>
        <v>0.41651166666666667</v>
      </c>
      <c r="H230" s="15"/>
      <c r="I230" s="15"/>
      <c r="J230" s="74"/>
      <c r="K230" s="15"/>
      <c r="L230" s="15"/>
      <c r="M230" s="15"/>
      <c r="N230" s="15"/>
      <c r="O230" s="15"/>
      <c r="P230" s="15"/>
      <c r="Q230" s="15"/>
      <c r="R230" s="15"/>
    </row>
    <row r="231" spans="1:18" ht="12.75">
      <c r="A231" s="40" t="s">
        <v>7</v>
      </c>
      <c r="B231" s="25" t="s">
        <v>7</v>
      </c>
      <c r="C231" s="37"/>
      <c r="D231" s="37"/>
      <c r="E231" s="15">
        <v>1182750</v>
      </c>
      <c r="F231" s="15">
        <v>646456.7</v>
      </c>
      <c r="G231" s="16">
        <f t="shared" si="16"/>
        <v>0.5465708729655464</v>
      </c>
      <c r="H231" s="15">
        <v>443348</v>
      </c>
      <c r="I231" s="15">
        <v>245104.3</v>
      </c>
      <c r="J231" s="74">
        <f t="shared" si="17"/>
        <v>0.5528485523787182</v>
      </c>
      <c r="K231" s="15">
        <v>37747.21</v>
      </c>
      <c r="L231" s="15">
        <v>47916.98</v>
      </c>
      <c r="M231" s="15">
        <v>3744.68</v>
      </c>
      <c r="N231" s="15">
        <v>221099.35</v>
      </c>
      <c r="O231" s="15"/>
      <c r="P231" s="15">
        <v>14237</v>
      </c>
      <c r="Q231" s="15"/>
      <c r="R231" s="15"/>
    </row>
    <row r="232" spans="1:18" ht="12.75">
      <c r="A232" s="40" t="s">
        <v>22</v>
      </c>
      <c r="B232" s="25">
        <v>6</v>
      </c>
      <c r="C232" s="37"/>
      <c r="D232" s="37"/>
      <c r="E232" s="15">
        <v>14171</v>
      </c>
      <c r="F232" s="15">
        <v>9210</v>
      </c>
      <c r="G232" s="16">
        <f t="shared" si="16"/>
        <v>0.6499188483522688</v>
      </c>
      <c r="H232" s="15"/>
      <c r="I232" s="15"/>
      <c r="J232" s="74"/>
      <c r="K232" s="15"/>
      <c r="L232" s="15"/>
      <c r="M232" s="15"/>
      <c r="N232" s="15"/>
      <c r="O232" s="15"/>
      <c r="P232" s="15"/>
      <c r="Q232" s="15"/>
      <c r="R232" s="15"/>
    </row>
    <row r="233" spans="1:18" ht="12.75">
      <c r="A233" s="40" t="s">
        <v>8</v>
      </c>
      <c r="B233" s="25" t="s">
        <v>8</v>
      </c>
      <c r="C233" s="37"/>
      <c r="D233" s="37"/>
      <c r="E233" s="15">
        <v>32600</v>
      </c>
      <c r="F233" s="15">
        <v>20870.32</v>
      </c>
      <c r="G233" s="16">
        <f t="shared" si="16"/>
        <v>0.6401938650306749</v>
      </c>
      <c r="H233" s="15"/>
      <c r="I233" s="15"/>
      <c r="J233" s="74"/>
      <c r="K233" s="15"/>
      <c r="L233" s="15"/>
      <c r="M233" s="15"/>
      <c r="N233" s="15"/>
      <c r="O233" s="15"/>
      <c r="P233" s="15"/>
      <c r="Q233" s="15"/>
      <c r="R233" s="15"/>
    </row>
    <row r="234" spans="1:18" ht="12.75">
      <c r="A234" s="40" t="s">
        <v>43</v>
      </c>
      <c r="B234" s="25">
        <v>8</v>
      </c>
      <c r="C234" s="37"/>
      <c r="D234" s="37"/>
      <c r="E234" s="15">
        <v>25298</v>
      </c>
      <c r="F234" s="15">
        <v>21201.06</v>
      </c>
      <c r="G234" s="16">
        <f t="shared" si="16"/>
        <v>0.8380528104988537</v>
      </c>
      <c r="H234" s="15"/>
      <c r="I234" s="15"/>
      <c r="J234" s="74"/>
      <c r="K234" s="15"/>
      <c r="L234" s="15"/>
      <c r="M234" s="15"/>
      <c r="N234" s="15"/>
      <c r="O234" s="15"/>
      <c r="P234" s="15"/>
      <c r="Q234" s="15"/>
      <c r="R234" s="15"/>
    </row>
    <row r="235" spans="1:18" ht="12.75">
      <c r="A235" s="40" t="s">
        <v>20</v>
      </c>
      <c r="B235" s="25">
        <v>10</v>
      </c>
      <c r="C235" s="37"/>
      <c r="D235" s="37"/>
      <c r="E235" s="15">
        <v>106184</v>
      </c>
      <c r="F235" s="15">
        <v>59280.13</v>
      </c>
      <c r="G235" s="16">
        <f t="shared" si="16"/>
        <v>0.5582774240940255</v>
      </c>
      <c r="H235" s="15"/>
      <c r="I235" s="15"/>
      <c r="J235" s="74"/>
      <c r="K235" s="15"/>
      <c r="L235" s="15"/>
      <c r="M235" s="15"/>
      <c r="N235" s="15"/>
      <c r="O235" s="15"/>
      <c r="P235" s="15"/>
      <c r="Q235" s="15"/>
      <c r="R235" s="15"/>
    </row>
    <row r="236" spans="1:18" ht="12.75">
      <c r="A236" s="40" t="s">
        <v>44</v>
      </c>
      <c r="B236" s="25">
        <v>11</v>
      </c>
      <c r="C236" s="37"/>
      <c r="D236" s="37"/>
      <c r="E236" s="15">
        <v>25000</v>
      </c>
      <c r="F236" s="15">
        <v>9686.85</v>
      </c>
      <c r="G236" s="16">
        <f t="shared" si="16"/>
        <v>0.38747400000000004</v>
      </c>
      <c r="H236" s="15"/>
      <c r="I236" s="15"/>
      <c r="J236" s="74"/>
      <c r="K236" s="15"/>
      <c r="L236" s="15"/>
      <c r="M236" s="15"/>
      <c r="N236" s="15"/>
      <c r="O236" s="15"/>
      <c r="P236" s="15"/>
      <c r="Q236" s="15"/>
      <c r="R236" s="15"/>
    </row>
    <row r="237" spans="1:18" ht="12.75">
      <c r="A237" s="40" t="s">
        <v>45</v>
      </c>
      <c r="B237" s="25">
        <v>12</v>
      </c>
      <c r="C237" s="37"/>
      <c r="D237" s="37"/>
      <c r="E237" s="15">
        <v>1336793</v>
      </c>
      <c r="F237" s="15">
        <v>723663.61</v>
      </c>
      <c r="G237" s="16">
        <f t="shared" si="16"/>
        <v>0.5413430576012891</v>
      </c>
      <c r="H237" s="15">
        <v>543154</v>
      </c>
      <c r="I237" s="15">
        <v>285615.24</v>
      </c>
      <c r="J237" s="74">
        <f t="shared" si="17"/>
        <v>0.5258457822275082</v>
      </c>
      <c r="K237" s="15">
        <v>42645.77</v>
      </c>
      <c r="L237" s="15">
        <v>55484.59</v>
      </c>
      <c r="M237" s="15">
        <v>5998.92</v>
      </c>
      <c r="N237" s="15">
        <v>197749.18</v>
      </c>
      <c r="O237" s="15">
        <v>4084.48</v>
      </c>
      <c r="P237" s="15">
        <v>22138</v>
      </c>
      <c r="Q237" s="15"/>
      <c r="R237" s="15"/>
    </row>
    <row r="238" spans="1:18" ht="12.75">
      <c r="A238" s="40" t="s">
        <v>23</v>
      </c>
      <c r="B238" s="25">
        <v>13</v>
      </c>
      <c r="C238" s="37"/>
      <c r="D238" s="37"/>
      <c r="E238" s="15">
        <v>9800</v>
      </c>
      <c r="F238" s="15">
        <v>1803.75</v>
      </c>
      <c r="G238" s="16">
        <f t="shared" si="16"/>
        <v>0.1840561224489796</v>
      </c>
      <c r="H238" s="15"/>
      <c r="I238" s="15"/>
      <c r="J238" s="74"/>
      <c r="K238" s="15"/>
      <c r="L238" s="15"/>
      <c r="M238" s="15"/>
      <c r="N238" s="15"/>
      <c r="O238" s="15"/>
      <c r="P238" s="15"/>
      <c r="Q238" s="15"/>
      <c r="R238" s="15"/>
    </row>
    <row r="239" spans="1:18" ht="12.75">
      <c r="A239" s="40" t="s">
        <v>17</v>
      </c>
      <c r="B239" s="25">
        <v>14</v>
      </c>
      <c r="C239" s="37"/>
      <c r="D239" s="37"/>
      <c r="E239" s="15">
        <v>6500</v>
      </c>
      <c r="F239" s="15">
        <v>6456.8</v>
      </c>
      <c r="G239" s="16">
        <f t="shared" si="16"/>
        <v>0.9933538461538461</v>
      </c>
      <c r="H239" s="15"/>
      <c r="I239" s="15"/>
      <c r="J239" s="74"/>
      <c r="K239" s="15"/>
      <c r="L239" s="15"/>
      <c r="M239" s="15"/>
      <c r="N239" s="15"/>
      <c r="O239" s="15"/>
      <c r="P239" s="15"/>
      <c r="Q239" s="15"/>
      <c r="R239" s="15"/>
    </row>
    <row r="240" spans="1:18" ht="12.75">
      <c r="A240" s="40" t="s">
        <v>24</v>
      </c>
      <c r="B240" s="25">
        <v>16</v>
      </c>
      <c r="C240" s="37"/>
      <c r="D240" s="37"/>
      <c r="E240" s="15">
        <v>33100</v>
      </c>
      <c r="F240" s="15">
        <v>18721.51</v>
      </c>
      <c r="G240" s="16">
        <f t="shared" si="16"/>
        <v>0.5656045317220544</v>
      </c>
      <c r="H240" s="15"/>
      <c r="I240" s="15"/>
      <c r="J240" s="74"/>
      <c r="K240" s="15"/>
      <c r="L240" s="15"/>
      <c r="M240" s="15"/>
      <c r="N240" s="15"/>
      <c r="O240" s="15"/>
      <c r="P240" s="15"/>
      <c r="Q240" s="15"/>
      <c r="R240" s="15"/>
    </row>
    <row r="241" spans="1:18" ht="12.75">
      <c r="A241" s="40" t="s">
        <v>25</v>
      </c>
      <c r="B241" s="25">
        <v>17</v>
      </c>
      <c r="C241" s="37"/>
      <c r="D241" s="37"/>
      <c r="E241" s="15">
        <v>5700</v>
      </c>
      <c r="F241" s="15">
        <v>3501.8</v>
      </c>
      <c r="G241" s="16">
        <f t="shared" si="16"/>
        <v>0.6143508771929825</v>
      </c>
      <c r="H241" s="15"/>
      <c r="I241" s="15"/>
      <c r="J241" s="74"/>
      <c r="K241" s="15"/>
      <c r="L241" s="15"/>
      <c r="M241" s="15"/>
      <c r="N241" s="15"/>
      <c r="O241" s="15"/>
      <c r="P241" s="15"/>
      <c r="Q241" s="15"/>
      <c r="R241" s="15"/>
    </row>
    <row r="242" spans="1:18" ht="12.75">
      <c r="A242" s="40" t="s">
        <v>26</v>
      </c>
      <c r="B242" s="25">
        <v>18</v>
      </c>
      <c r="C242" s="37"/>
      <c r="D242" s="37"/>
      <c r="E242" s="15">
        <v>5600</v>
      </c>
      <c r="F242" s="15">
        <v>599.68</v>
      </c>
      <c r="G242" s="16">
        <f t="shared" si="16"/>
        <v>0.10708571428571427</v>
      </c>
      <c r="H242" s="15"/>
      <c r="I242" s="15"/>
      <c r="J242" s="74"/>
      <c r="K242" s="15"/>
      <c r="L242" s="15"/>
      <c r="M242" s="15"/>
      <c r="N242" s="15"/>
      <c r="O242" s="15"/>
      <c r="P242" s="15"/>
      <c r="Q242" s="15"/>
      <c r="R242" s="15"/>
    </row>
    <row r="243" spans="1:18" ht="12.75">
      <c r="A243" s="40" t="s">
        <v>232</v>
      </c>
      <c r="B243" s="25" t="s">
        <v>204</v>
      </c>
      <c r="C243" s="37"/>
      <c r="D243" s="37"/>
      <c r="E243" s="15">
        <v>26169</v>
      </c>
      <c r="F243" s="15">
        <v>16206.46</v>
      </c>
      <c r="G243" s="16">
        <f t="shared" si="16"/>
        <v>0.6192999350376399</v>
      </c>
      <c r="H243" s="15"/>
      <c r="I243" s="15"/>
      <c r="J243" s="74"/>
      <c r="K243" s="15"/>
      <c r="L243" s="15"/>
      <c r="M243" s="15"/>
      <c r="N243" s="15"/>
      <c r="O243" s="15"/>
      <c r="P243" s="15"/>
      <c r="Q243" s="15"/>
      <c r="R243" s="15"/>
    </row>
    <row r="244" spans="1:18" ht="12.75">
      <c r="A244" s="40" t="s">
        <v>27</v>
      </c>
      <c r="B244" s="25">
        <v>20</v>
      </c>
      <c r="C244" s="37"/>
      <c r="D244" s="37"/>
      <c r="E244" s="15">
        <v>4700</v>
      </c>
      <c r="F244" s="15">
        <v>966.53</v>
      </c>
      <c r="G244" s="16">
        <f t="shared" si="16"/>
        <v>0.20564468085106383</v>
      </c>
      <c r="H244" s="15"/>
      <c r="I244" s="15"/>
      <c r="J244" s="74"/>
      <c r="K244" s="15"/>
      <c r="L244" s="15"/>
      <c r="M244" s="15"/>
      <c r="N244" s="15"/>
      <c r="O244" s="15"/>
      <c r="P244" s="15"/>
      <c r="Q244" s="15"/>
      <c r="R244" s="15"/>
    </row>
    <row r="245" spans="1:18" ht="12.75">
      <c r="A245" s="40" t="s">
        <v>28</v>
      </c>
      <c r="B245" s="25">
        <v>21</v>
      </c>
      <c r="C245" s="37"/>
      <c r="D245" s="37"/>
      <c r="E245" s="15">
        <v>21600</v>
      </c>
      <c r="F245" s="15">
        <v>9683.29</v>
      </c>
      <c r="G245" s="16">
        <f t="shared" si="16"/>
        <v>0.448300462962963</v>
      </c>
      <c r="H245" s="15"/>
      <c r="I245" s="15"/>
      <c r="J245" s="74"/>
      <c r="K245" s="15"/>
      <c r="L245" s="15"/>
      <c r="M245" s="15"/>
      <c r="N245" s="15"/>
      <c r="O245" s="15"/>
      <c r="P245" s="15"/>
      <c r="Q245" s="15"/>
      <c r="R245" s="15"/>
    </row>
    <row r="246" spans="1:18" ht="12.75">
      <c r="A246" s="40" t="s">
        <v>29</v>
      </c>
      <c r="B246" s="25">
        <v>23</v>
      </c>
      <c r="C246" s="37"/>
      <c r="D246" s="37"/>
      <c r="E246" s="15">
        <v>4062</v>
      </c>
      <c r="F246" s="15">
        <v>299.76</v>
      </c>
      <c r="G246" s="16">
        <f t="shared" si="16"/>
        <v>0.07379615952732643</v>
      </c>
      <c r="H246" s="15"/>
      <c r="I246" s="15"/>
      <c r="J246" s="74"/>
      <c r="K246" s="15"/>
      <c r="L246" s="15"/>
      <c r="M246" s="15"/>
      <c r="N246" s="15"/>
      <c r="O246" s="15"/>
      <c r="P246" s="15"/>
      <c r="Q246" s="15"/>
      <c r="R246" s="15"/>
    </row>
    <row r="247" spans="1:18" ht="12.75">
      <c r="A247" s="40" t="s">
        <v>30</v>
      </c>
      <c r="B247" s="25">
        <v>26</v>
      </c>
      <c r="C247" s="37"/>
      <c r="D247" s="37"/>
      <c r="E247" s="15">
        <v>12720</v>
      </c>
      <c r="F247" s="15">
        <v>12690.16</v>
      </c>
      <c r="G247" s="16">
        <f t="shared" si="16"/>
        <v>0.9976540880503144</v>
      </c>
      <c r="H247" s="15"/>
      <c r="I247" s="15"/>
      <c r="J247" s="74"/>
      <c r="K247" s="15"/>
      <c r="L247" s="15"/>
      <c r="M247" s="15"/>
      <c r="N247" s="15"/>
      <c r="O247" s="15"/>
      <c r="P247" s="15"/>
      <c r="Q247" s="15"/>
      <c r="R247" s="15"/>
    </row>
    <row r="248" spans="1:18" ht="12.75">
      <c r="A248" s="40" t="s">
        <v>84</v>
      </c>
      <c r="B248" s="25" t="s">
        <v>9</v>
      </c>
      <c r="C248" s="37"/>
      <c r="D248" s="37"/>
      <c r="E248" s="15">
        <v>5855</v>
      </c>
      <c r="F248" s="15">
        <v>2206.02</v>
      </c>
      <c r="G248" s="16">
        <f t="shared" si="16"/>
        <v>0.37677540563620837</v>
      </c>
      <c r="H248" s="15"/>
      <c r="I248" s="15"/>
      <c r="J248" s="74"/>
      <c r="K248" s="15"/>
      <c r="L248" s="15"/>
      <c r="M248" s="15"/>
      <c r="N248" s="15"/>
      <c r="O248" s="15"/>
      <c r="P248" s="15"/>
      <c r="Q248" s="15"/>
      <c r="R248" s="15"/>
    </row>
    <row r="249" spans="1:18" ht="12.75">
      <c r="A249" s="40" t="s">
        <v>31</v>
      </c>
      <c r="B249" s="25">
        <v>28</v>
      </c>
      <c r="C249" s="37"/>
      <c r="D249" s="37"/>
      <c r="E249" s="15">
        <v>15200</v>
      </c>
      <c r="F249" s="15">
        <v>6998.93</v>
      </c>
      <c r="G249" s="16">
        <f t="shared" si="16"/>
        <v>0.4604559210526316</v>
      </c>
      <c r="H249" s="15"/>
      <c r="I249" s="15"/>
      <c r="J249" s="74"/>
      <c r="K249" s="15"/>
      <c r="L249" s="15"/>
      <c r="M249" s="15"/>
      <c r="N249" s="15"/>
      <c r="O249" s="15"/>
      <c r="P249" s="15"/>
      <c r="Q249" s="15"/>
      <c r="R249" s="15"/>
    </row>
    <row r="250" spans="1:18" ht="12.75">
      <c r="A250" s="40" t="s">
        <v>32</v>
      </c>
      <c r="B250" s="25">
        <v>29</v>
      </c>
      <c r="C250" s="37"/>
      <c r="D250" s="37"/>
      <c r="E250" s="15">
        <v>113848</v>
      </c>
      <c r="F250" s="15">
        <v>53414.98</v>
      </c>
      <c r="G250" s="16">
        <f t="shared" si="16"/>
        <v>0.46917802684280796</v>
      </c>
      <c r="H250" s="15">
        <v>46200</v>
      </c>
      <c r="I250" s="15">
        <v>20000</v>
      </c>
      <c r="J250" s="74">
        <f t="shared" si="17"/>
        <v>0.4329004329004329</v>
      </c>
      <c r="K250" s="15"/>
      <c r="L250" s="15">
        <v>3438</v>
      </c>
      <c r="M250" s="15">
        <v>490.02</v>
      </c>
      <c r="N250" s="15">
        <v>12725.82</v>
      </c>
      <c r="O250" s="15">
        <v>0</v>
      </c>
      <c r="P250" s="15"/>
      <c r="Q250" s="15"/>
      <c r="R250" s="15"/>
    </row>
    <row r="251" spans="1:18" ht="12.75">
      <c r="A251" s="40" t="s">
        <v>46</v>
      </c>
      <c r="B251" s="25">
        <v>31</v>
      </c>
      <c r="C251" s="37"/>
      <c r="D251" s="37"/>
      <c r="E251" s="15">
        <v>8390</v>
      </c>
      <c r="F251" s="15">
        <v>5382.4</v>
      </c>
      <c r="G251" s="16">
        <f t="shared" si="16"/>
        <v>0.6415256257449344</v>
      </c>
      <c r="H251" s="15"/>
      <c r="I251" s="15"/>
      <c r="J251" s="74"/>
      <c r="K251" s="15"/>
      <c r="L251" s="15"/>
      <c r="M251" s="15"/>
      <c r="N251" s="15"/>
      <c r="O251" s="15"/>
      <c r="P251" s="15"/>
      <c r="Q251" s="15"/>
      <c r="R251" s="15"/>
    </row>
    <row r="252" spans="1:18" ht="12.75">
      <c r="A252" s="40" t="s">
        <v>33</v>
      </c>
      <c r="B252" s="25">
        <v>33</v>
      </c>
      <c r="C252" s="37"/>
      <c r="D252" s="37"/>
      <c r="E252" s="15">
        <v>12150</v>
      </c>
      <c r="F252" s="15">
        <v>7472.1</v>
      </c>
      <c r="G252" s="16">
        <f t="shared" si="16"/>
        <v>0.6149876543209877</v>
      </c>
      <c r="H252" s="15"/>
      <c r="I252" s="15"/>
      <c r="J252" s="74"/>
      <c r="K252" s="15"/>
      <c r="L252" s="15"/>
      <c r="M252" s="15"/>
      <c r="N252" s="15"/>
      <c r="O252" s="15"/>
      <c r="P252" s="15"/>
      <c r="Q252" s="15"/>
      <c r="R252" s="15"/>
    </row>
    <row r="253" spans="1:18" ht="12.75">
      <c r="A253" s="40" t="s">
        <v>34</v>
      </c>
      <c r="B253" s="25">
        <v>34</v>
      </c>
      <c r="C253" s="37"/>
      <c r="D253" s="37"/>
      <c r="E253" s="15">
        <v>20050</v>
      </c>
      <c r="F253" s="15">
        <v>15321.46</v>
      </c>
      <c r="G253" s="16">
        <f t="shared" si="16"/>
        <v>0.7641625935162094</v>
      </c>
      <c r="H253" s="15"/>
      <c r="I253" s="15"/>
      <c r="J253" s="74"/>
      <c r="K253" s="15"/>
      <c r="L253" s="15"/>
      <c r="M253" s="15"/>
      <c r="N253" s="15"/>
      <c r="O253" s="15"/>
      <c r="P253" s="15"/>
      <c r="Q253" s="15"/>
      <c r="R253" s="15"/>
    </row>
    <row r="254" spans="1:18" ht="12.75">
      <c r="A254" s="40" t="s">
        <v>35</v>
      </c>
      <c r="B254" s="25">
        <v>35</v>
      </c>
      <c r="C254" s="37"/>
      <c r="D254" s="37"/>
      <c r="E254" s="15">
        <v>8510</v>
      </c>
      <c r="F254" s="15">
        <v>8110</v>
      </c>
      <c r="G254" s="16">
        <f t="shared" si="16"/>
        <v>0.9529964747356052</v>
      </c>
      <c r="H254" s="15"/>
      <c r="I254" s="15"/>
      <c r="J254" s="74"/>
      <c r="K254" s="15"/>
      <c r="L254" s="15"/>
      <c r="M254" s="15"/>
      <c r="N254" s="15"/>
      <c r="O254" s="15"/>
      <c r="P254" s="15"/>
      <c r="Q254" s="15"/>
      <c r="R254" s="15"/>
    </row>
    <row r="255" spans="1:18" ht="12.75">
      <c r="A255" s="40" t="s">
        <v>54</v>
      </c>
      <c r="B255" s="25" t="s">
        <v>206</v>
      </c>
      <c r="C255" s="37"/>
      <c r="D255" s="37"/>
      <c r="E255" s="15">
        <v>36400</v>
      </c>
      <c r="F255" s="15">
        <f>4992.04+7326.25</f>
        <v>12318.29</v>
      </c>
      <c r="G255" s="16">
        <f t="shared" si="16"/>
        <v>0.3384145604395605</v>
      </c>
      <c r="H255" s="15"/>
      <c r="I255" s="15"/>
      <c r="J255" s="74"/>
      <c r="K255" s="15"/>
      <c r="L255" s="15"/>
      <c r="M255" s="15"/>
      <c r="N255" s="15"/>
      <c r="O255" s="15"/>
      <c r="P255" s="15"/>
      <c r="Q255" s="15"/>
      <c r="R255" s="15"/>
    </row>
    <row r="256" spans="1:18" ht="12.75">
      <c r="A256" s="40" t="s">
        <v>231</v>
      </c>
      <c r="B256" s="25">
        <v>37</v>
      </c>
      <c r="C256" s="37"/>
      <c r="D256" s="37"/>
      <c r="E256" s="15">
        <v>4000</v>
      </c>
      <c r="F256" s="15">
        <v>2284.73</v>
      </c>
      <c r="G256" s="16">
        <f t="shared" si="16"/>
        <v>0.5711825</v>
      </c>
      <c r="H256" s="15"/>
      <c r="I256" s="15"/>
      <c r="J256" s="74"/>
      <c r="K256" s="15"/>
      <c r="L256" s="15"/>
      <c r="M256" s="15"/>
      <c r="N256" s="15"/>
      <c r="O256" s="15"/>
      <c r="P256" s="15"/>
      <c r="Q256" s="15"/>
      <c r="R256" s="15"/>
    </row>
    <row r="257" spans="1:18" ht="12.75">
      <c r="A257" s="40" t="s">
        <v>36</v>
      </c>
      <c r="B257" s="25">
        <v>39</v>
      </c>
      <c r="C257" s="37"/>
      <c r="D257" s="37"/>
      <c r="E257" s="15">
        <v>644782</v>
      </c>
      <c r="F257" s="15">
        <v>302730.92</v>
      </c>
      <c r="G257" s="16">
        <f t="shared" si="16"/>
        <v>0.46950895031188833</v>
      </c>
      <c r="H257" s="15">
        <v>294558</v>
      </c>
      <c r="I257" s="15">
        <v>143217.51</v>
      </c>
      <c r="J257" s="74">
        <f t="shared" si="17"/>
        <v>0.48621157802538045</v>
      </c>
      <c r="K257" s="15">
        <v>19907.83</v>
      </c>
      <c r="L257" s="15">
        <v>25619.68</v>
      </c>
      <c r="M257" s="15">
        <v>1524.36</v>
      </c>
      <c r="N257" s="15">
        <v>71777.54</v>
      </c>
      <c r="O257" s="15">
        <v>2650.65</v>
      </c>
      <c r="P257" s="15">
        <v>9488</v>
      </c>
      <c r="Q257" s="15"/>
      <c r="R257" s="15"/>
    </row>
    <row r="258" spans="1:18" ht="12.75">
      <c r="A258" s="40" t="s">
        <v>37</v>
      </c>
      <c r="B258" s="25">
        <v>40</v>
      </c>
      <c r="C258" s="37"/>
      <c r="D258" s="37"/>
      <c r="E258" s="15">
        <v>12260</v>
      </c>
      <c r="F258" s="15">
        <v>9604.66</v>
      </c>
      <c r="G258" s="16">
        <f t="shared" si="16"/>
        <v>0.7834143556280587</v>
      </c>
      <c r="H258" s="15"/>
      <c r="I258" s="15"/>
      <c r="J258" s="74"/>
      <c r="K258" s="15"/>
      <c r="L258" s="15"/>
      <c r="M258" s="15"/>
      <c r="N258" s="15"/>
      <c r="O258" s="15"/>
      <c r="P258" s="15"/>
      <c r="Q258" s="15"/>
      <c r="R258" s="15"/>
    </row>
    <row r="259" spans="1:18" ht="12.75" hidden="1">
      <c r="A259" s="40" t="s">
        <v>18</v>
      </c>
      <c r="B259" s="25" t="s">
        <v>207</v>
      </c>
      <c r="C259" s="37"/>
      <c r="D259" s="37"/>
      <c r="E259" s="15"/>
      <c r="F259" s="15"/>
      <c r="G259" s="16" t="e">
        <f t="shared" si="16"/>
        <v>#DIV/0!</v>
      </c>
      <c r="H259" s="15"/>
      <c r="I259" s="15"/>
      <c r="J259" s="74" t="e">
        <f t="shared" si="17"/>
        <v>#DIV/0!</v>
      </c>
      <c r="K259" s="15"/>
      <c r="L259" s="15"/>
      <c r="M259" s="15"/>
      <c r="N259" s="15"/>
      <c r="O259" s="15"/>
      <c r="P259" s="15"/>
      <c r="Q259" s="15"/>
      <c r="R259" s="15"/>
    </row>
    <row r="260" spans="1:18" ht="12.75">
      <c r="A260" s="40" t="s">
        <v>47</v>
      </c>
      <c r="B260" s="25">
        <v>42</v>
      </c>
      <c r="C260" s="37"/>
      <c r="D260" s="37"/>
      <c r="E260" s="15">
        <v>1370362</v>
      </c>
      <c r="F260" s="15">
        <v>783797.97</v>
      </c>
      <c r="G260" s="16">
        <f t="shared" si="16"/>
        <v>0.5719641744298222</v>
      </c>
      <c r="H260" s="15">
        <v>535669</v>
      </c>
      <c r="I260" s="15">
        <v>286824.33</v>
      </c>
      <c r="J260" s="74">
        <f t="shared" si="17"/>
        <v>0.535450679430768</v>
      </c>
      <c r="K260" s="15">
        <v>45499.39</v>
      </c>
      <c r="L260" s="15">
        <v>56340.5</v>
      </c>
      <c r="M260" s="15">
        <v>5488.85</v>
      </c>
      <c r="N260" s="15">
        <v>250047.98</v>
      </c>
      <c r="O260" s="15">
        <v>8002.49</v>
      </c>
      <c r="P260" s="15">
        <v>17466</v>
      </c>
      <c r="Q260" s="15"/>
      <c r="R260" s="15"/>
    </row>
    <row r="261" spans="1:18" ht="12.75">
      <c r="A261" s="40" t="s">
        <v>48</v>
      </c>
      <c r="B261" s="25">
        <v>43</v>
      </c>
      <c r="C261" s="37"/>
      <c r="D261" s="37"/>
      <c r="E261" s="15">
        <v>18630</v>
      </c>
      <c r="F261" s="15">
        <v>11491.83</v>
      </c>
      <c r="G261" s="16">
        <f t="shared" si="16"/>
        <v>0.6168454106280193</v>
      </c>
      <c r="H261" s="15"/>
      <c r="I261" s="15"/>
      <c r="J261" s="74"/>
      <c r="K261" s="15"/>
      <c r="L261" s="15"/>
      <c r="M261" s="15"/>
      <c r="N261" s="15"/>
      <c r="O261" s="15"/>
      <c r="P261" s="15"/>
      <c r="Q261" s="15"/>
      <c r="R261" s="15"/>
    </row>
    <row r="262" spans="1:18" ht="12.75">
      <c r="A262" s="40" t="s">
        <v>49</v>
      </c>
      <c r="B262" s="25">
        <v>44</v>
      </c>
      <c r="C262" s="37"/>
      <c r="D262" s="37"/>
      <c r="E262" s="15">
        <v>15900</v>
      </c>
      <c r="F262" s="15">
        <f>7575.41+7397.4</f>
        <v>14972.81</v>
      </c>
      <c r="G262" s="16">
        <f t="shared" si="16"/>
        <v>0.9416861635220125</v>
      </c>
      <c r="H262" s="15"/>
      <c r="I262" s="15"/>
      <c r="J262" s="74"/>
      <c r="K262" s="15"/>
      <c r="L262" s="15"/>
      <c r="M262" s="15"/>
      <c r="N262" s="15"/>
      <c r="O262" s="15"/>
      <c r="P262" s="15"/>
      <c r="Q262" s="15"/>
      <c r="R262" s="15"/>
    </row>
    <row r="263" spans="1:18" ht="12.75">
      <c r="A263" s="40" t="s">
        <v>50</v>
      </c>
      <c r="B263" s="25">
        <v>45</v>
      </c>
      <c r="C263" s="37"/>
      <c r="D263" s="37"/>
      <c r="E263" s="15">
        <v>12200</v>
      </c>
      <c r="F263" s="15">
        <v>2100.06</v>
      </c>
      <c r="G263" s="16">
        <f t="shared" si="16"/>
        <v>0.17213606557377048</v>
      </c>
      <c r="H263" s="15"/>
      <c r="I263" s="15"/>
      <c r="J263" s="74"/>
      <c r="K263" s="15"/>
      <c r="L263" s="15"/>
      <c r="M263" s="15"/>
      <c r="N263" s="15"/>
      <c r="O263" s="15"/>
      <c r="P263" s="15"/>
      <c r="Q263" s="15"/>
      <c r="R263" s="15"/>
    </row>
    <row r="264" spans="1:18" ht="12.75">
      <c r="A264" s="40" t="s">
        <v>51</v>
      </c>
      <c r="B264" s="25">
        <v>46</v>
      </c>
      <c r="C264" s="37"/>
      <c r="D264" s="37"/>
      <c r="E264" s="15">
        <v>14750</v>
      </c>
      <c r="F264" s="15">
        <v>14674.18</v>
      </c>
      <c r="G264" s="16">
        <f aca="true" t="shared" si="19" ref="G264:G327">F264/E264</f>
        <v>0.9948596610169492</v>
      </c>
      <c r="H264" s="15"/>
      <c r="I264" s="15"/>
      <c r="J264" s="74"/>
      <c r="K264" s="15"/>
      <c r="L264" s="15"/>
      <c r="M264" s="15"/>
      <c r="N264" s="15"/>
      <c r="O264" s="15"/>
      <c r="P264" s="15"/>
      <c r="Q264" s="15"/>
      <c r="R264" s="15"/>
    </row>
    <row r="265" spans="1:18" ht="12.75">
      <c r="A265" s="40" t="s">
        <v>52</v>
      </c>
      <c r="B265" s="25">
        <v>47</v>
      </c>
      <c r="C265" s="37"/>
      <c r="D265" s="37"/>
      <c r="E265" s="15">
        <v>89780</v>
      </c>
      <c r="F265" s="15">
        <v>45872.11</v>
      </c>
      <c r="G265" s="16">
        <f t="shared" si="19"/>
        <v>0.5109390732902651</v>
      </c>
      <c r="H265" s="15"/>
      <c r="I265" s="15"/>
      <c r="J265" s="74"/>
      <c r="K265" s="15"/>
      <c r="L265" s="15"/>
      <c r="M265" s="15"/>
      <c r="N265" s="15"/>
      <c r="O265" s="15"/>
      <c r="P265" s="15"/>
      <c r="Q265" s="15"/>
      <c r="R265" s="15"/>
    </row>
    <row r="266" spans="1:18" ht="12.75">
      <c r="A266" s="40" t="s">
        <v>53</v>
      </c>
      <c r="B266" s="25">
        <v>48</v>
      </c>
      <c r="C266" s="37"/>
      <c r="D266" s="37"/>
      <c r="E266" s="15">
        <v>28274</v>
      </c>
      <c r="F266" s="15">
        <v>18904.18</v>
      </c>
      <c r="G266" s="16">
        <f t="shared" si="19"/>
        <v>0.6686064935983589</v>
      </c>
      <c r="H266" s="15"/>
      <c r="I266" s="15"/>
      <c r="J266" s="74"/>
      <c r="K266" s="15"/>
      <c r="L266" s="15"/>
      <c r="M266" s="15"/>
      <c r="N266" s="15"/>
      <c r="O266" s="15"/>
      <c r="P266" s="15"/>
      <c r="Q266" s="15"/>
      <c r="R266" s="15"/>
    </row>
    <row r="267" spans="1:18" ht="12.75">
      <c r="A267" s="38" t="s">
        <v>59</v>
      </c>
      <c r="B267" s="37"/>
      <c r="C267" s="37"/>
      <c r="D267" s="37"/>
      <c r="E267" s="23">
        <f>SUM(E229:E266)</f>
        <v>5314104</v>
      </c>
      <c r="F267" s="23">
        <f aca="true" t="shared" si="20" ref="F267:R267">SUM(F229:F266)</f>
        <v>2900978.18</v>
      </c>
      <c r="G267" s="80">
        <f t="shared" si="19"/>
        <v>0.5459016571749443</v>
      </c>
      <c r="H267" s="23">
        <f t="shared" si="20"/>
        <v>1862929</v>
      </c>
      <c r="I267" s="23">
        <f t="shared" si="20"/>
        <v>980761.3800000001</v>
      </c>
      <c r="J267" s="73">
        <f aca="true" t="shared" si="21" ref="J267:J300">I267/H267</f>
        <v>0.5264620283435386</v>
      </c>
      <c r="K267" s="23">
        <f t="shared" si="20"/>
        <v>145800.2</v>
      </c>
      <c r="L267" s="23">
        <f t="shared" si="20"/>
        <v>188799.75</v>
      </c>
      <c r="M267" s="23">
        <f t="shared" si="20"/>
        <v>17246.83</v>
      </c>
      <c r="N267" s="23">
        <f t="shared" si="20"/>
        <v>753399.87</v>
      </c>
      <c r="O267" s="23">
        <f t="shared" si="20"/>
        <v>14737.619999999999</v>
      </c>
      <c r="P267" s="23">
        <f t="shared" si="20"/>
        <v>63329</v>
      </c>
      <c r="Q267" s="23">
        <f t="shared" si="20"/>
        <v>0</v>
      </c>
      <c r="R267" s="23">
        <f t="shared" si="20"/>
        <v>0</v>
      </c>
    </row>
    <row r="268" spans="1:18" s="62" customFormat="1" ht="12.75">
      <c r="A268" s="40" t="s">
        <v>22</v>
      </c>
      <c r="B268" s="25">
        <v>6</v>
      </c>
      <c r="C268" s="37"/>
      <c r="D268" s="37"/>
      <c r="E268" s="41">
        <v>382078</v>
      </c>
      <c r="F268" s="41">
        <v>204948.57</v>
      </c>
      <c r="G268" s="81">
        <f t="shared" si="19"/>
        <v>0.5364050534184119</v>
      </c>
      <c r="H268" s="26">
        <v>262001</v>
      </c>
      <c r="I268" s="26">
        <v>146544.75</v>
      </c>
      <c r="J268" s="74">
        <f t="shared" si="21"/>
        <v>0.5593289720268243</v>
      </c>
      <c r="K268" s="26">
        <v>23705.76</v>
      </c>
      <c r="L268" s="26">
        <v>28925.54</v>
      </c>
      <c r="M268" s="41">
        <v>3175.52</v>
      </c>
      <c r="N268" s="26">
        <v>2597</v>
      </c>
      <c r="O268" s="26">
        <v>0</v>
      </c>
      <c r="P268" s="26">
        <v>0</v>
      </c>
      <c r="Q268" s="26"/>
      <c r="R268" s="26"/>
    </row>
    <row r="269" spans="1:18" ht="12.75">
      <c r="A269" s="40" t="s">
        <v>43</v>
      </c>
      <c r="B269" s="25">
        <v>8</v>
      </c>
      <c r="C269" s="37"/>
      <c r="D269" s="37"/>
      <c r="E269" s="41">
        <v>273805</v>
      </c>
      <c r="F269" s="41">
        <v>145159.4</v>
      </c>
      <c r="G269" s="81">
        <f t="shared" si="19"/>
        <v>0.5301561330143715</v>
      </c>
      <c r="H269" s="26">
        <v>186031</v>
      </c>
      <c r="I269" s="26">
        <v>87266.22</v>
      </c>
      <c r="J269" s="74">
        <f t="shared" si="21"/>
        <v>0.46909504329923507</v>
      </c>
      <c r="K269" s="26">
        <v>12924.61</v>
      </c>
      <c r="L269" s="26">
        <v>17975.67</v>
      </c>
      <c r="M269" s="41">
        <v>1937.99</v>
      </c>
      <c r="N269" s="26">
        <v>14085.08</v>
      </c>
      <c r="O269" s="26"/>
      <c r="P269" s="26">
        <v>8970.25</v>
      </c>
      <c r="Q269" s="26"/>
      <c r="R269" s="26"/>
    </row>
    <row r="270" spans="1:18" ht="12.75">
      <c r="A270" s="40" t="s">
        <v>20</v>
      </c>
      <c r="B270" s="25">
        <v>10</v>
      </c>
      <c r="C270" s="37"/>
      <c r="D270" s="37"/>
      <c r="E270" s="41">
        <v>347463</v>
      </c>
      <c r="F270" s="41">
        <v>192178.18</v>
      </c>
      <c r="G270" s="81">
        <f t="shared" si="19"/>
        <v>0.5530896239311811</v>
      </c>
      <c r="H270" s="26">
        <v>230077</v>
      </c>
      <c r="I270" s="26">
        <v>130805.47</v>
      </c>
      <c r="J270" s="74">
        <f t="shared" si="21"/>
        <v>0.568529101127014</v>
      </c>
      <c r="K270" s="26">
        <v>20218.23</v>
      </c>
      <c r="L270" s="26">
        <v>22647.39</v>
      </c>
      <c r="M270" s="41">
        <v>2337.93</v>
      </c>
      <c r="N270" s="26">
        <v>2769.81</v>
      </c>
      <c r="O270" s="26"/>
      <c r="P270" s="26">
        <v>11836.43</v>
      </c>
      <c r="Q270" s="26"/>
      <c r="R270" s="26"/>
    </row>
    <row r="271" spans="1:18" ht="12.75">
      <c r="A271" s="40" t="s">
        <v>44</v>
      </c>
      <c r="B271" s="25">
        <v>11</v>
      </c>
      <c r="C271" s="37"/>
      <c r="D271" s="37"/>
      <c r="E271" s="41">
        <v>281559</v>
      </c>
      <c r="F271" s="41">
        <v>163164.74</v>
      </c>
      <c r="G271" s="81">
        <f t="shared" si="19"/>
        <v>0.5795046153736871</v>
      </c>
      <c r="H271" s="26">
        <v>206147</v>
      </c>
      <c r="I271" s="26">
        <v>112688.72</v>
      </c>
      <c r="J271" s="74">
        <f t="shared" si="21"/>
        <v>0.5466425414873852</v>
      </c>
      <c r="K271" s="26">
        <v>12590.56</v>
      </c>
      <c r="L271" s="26">
        <v>20193.05</v>
      </c>
      <c r="M271" s="41">
        <v>2891.41</v>
      </c>
      <c r="N271" s="26"/>
      <c r="O271" s="26"/>
      <c r="P271" s="26">
        <v>14801</v>
      </c>
      <c r="Q271" s="26"/>
      <c r="R271" s="26"/>
    </row>
    <row r="272" spans="1:18" ht="12.75">
      <c r="A272" s="40" t="s">
        <v>45</v>
      </c>
      <c r="B272" s="25">
        <v>12</v>
      </c>
      <c r="C272" s="37"/>
      <c r="D272" s="37"/>
      <c r="E272" s="41">
        <v>607787</v>
      </c>
      <c r="F272" s="41">
        <v>334271.67</v>
      </c>
      <c r="G272" s="81">
        <f t="shared" si="19"/>
        <v>0.5499816053979436</v>
      </c>
      <c r="H272" s="26">
        <v>398001</v>
      </c>
      <c r="I272" s="26">
        <v>218239.67</v>
      </c>
      <c r="J272" s="74">
        <f t="shared" si="21"/>
        <v>0.5483395016595436</v>
      </c>
      <c r="K272" s="26">
        <v>31783.41</v>
      </c>
      <c r="L272" s="26">
        <v>39343.66</v>
      </c>
      <c r="M272" s="41">
        <v>5251.1</v>
      </c>
      <c r="N272" s="26">
        <v>20453.83</v>
      </c>
      <c r="O272" s="26"/>
      <c r="P272" s="26">
        <v>19200</v>
      </c>
      <c r="Q272" s="26"/>
      <c r="R272" s="26"/>
    </row>
    <row r="273" spans="1:18" ht="12.75">
      <c r="A273" s="40" t="s">
        <v>23</v>
      </c>
      <c r="B273" s="25">
        <v>13</v>
      </c>
      <c r="C273" s="36"/>
      <c r="D273" s="36"/>
      <c r="E273" s="41">
        <v>337997</v>
      </c>
      <c r="F273" s="41">
        <v>188039.32</v>
      </c>
      <c r="G273" s="81">
        <f t="shared" si="19"/>
        <v>0.556334286990713</v>
      </c>
      <c r="H273" s="26">
        <v>234898</v>
      </c>
      <c r="I273" s="26">
        <v>123453.53</v>
      </c>
      <c r="J273" s="74">
        <f t="shared" si="21"/>
        <v>0.5255622866095071</v>
      </c>
      <c r="K273" s="26">
        <v>15877.6</v>
      </c>
      <c r="L273" s="26">
        <v>21809.66</v>
      </c>
      <c r="M273" s="41">
        <v>2819.12</v>
      </c>
      <c r="N273" s="26">
        <v>4109.66</v>
      </c>
      <c r="O273" s="26"/>
      <c r="P273" s="26">
        <v>19435</v>
      </c>
      <c r="Q273" s="26"/>
      <c r="R273" s="26"/>
    </row>
    <row r="274" spans="1:18" ht="12.75">
      <c r="A274" s="40" t="s">
        <v>24</v>
      </c>
      <c r="B274" s="25">
        <v>16</v>
      </c>
      <c r="C274" s="36"/>
      <c r="D274" s="36"/>
      <c r="E274" s="41">
        <v>366386</v>
      </c>
      <c r="F274" s="41">
        <v>202892.19</v>
      </c>
      <c r="G274" s="81">
        <f t="shared" si="19"/>
        <v>0.5537662192332676</v>
      </c>
      <c r="H274" s="26">
        <v>255481</v>
      </c>
      <c r="I274" s="26">
        <v>132724.49</v>
      </c>
      <c r="J274" s="74">
        <f t="shared" si="21"/>
        <v>0.5195082608882852</v>
      </c>
      <c r="K274" s="26">
        <v>21865.8</v>
      </c>
      <c r="L274" s="26">
        <v>26194.93</v>
      </c>
      <c r="M274" s="41">
        <v>3335.2</v>
      </c>
      <c r="N274" s="26">
        <v>4440.62</v>
      </c>
      <c r="O274" s="26"/>
      <c r="P274" s="26">
        <v>13654.5</v>
      </c>
      <c r="Q274" s="26"/>
      <c r="R274" s="26"/>
    </row>
    <row r="275" spans="1:18" ht="12.75">
      <c r="A275" s="40" t="s">
        <v>25</v>
      </c>
      <c r="B275" s="25">
        <v>17</v>
      </c>
      <c r="C275" s="36"/>
      <c r="D275" s="36"/>
      <c r="E275" s="41">
        <v>308480</v>
      </c>
      <c r="F275" s="41">
        <v>152361.23</v>
      </c>
      <c r="G275" s="81">
        <f t="shared" si="19"/>
        <v>0.4939095889522822</v>
      </c>
      <c r="H275" s="26">
        <v>207025</v>
      </c>
      <c r="I275" s="26">
        <v>97579.64</v>
      </c>
      <c r="J275" s="74">
        <f t="shared" si="21"/>
        <v>0.47134230165438956</v>
      </c>
      <c r="K275" s="26">
        <v>16584.37</v>
      </c>
      <c r="L275" s="26">
        <v>17828.38</v>
      </c>
      <c r="M275" s="41">
        <v>1266.68</v>
      </c>
      <c r="N275" s="26">
        <v>7427.72</v>
      </c>
      <c r="O275" s="26"/>
      <c r="P275" s="26">
        <v>10410</v>
      </c>
      <c r="Q275" s="26"/>
      <c r="R275" s="26"/>
    </row>
    <row r="276" spans="1:18" ht="12.75">
      <c r="A276" s="40" t="s">
        <v>26</v>
      </c>
      <c r="B276" s="25">
        <v>18</v>
      </c>
      <c r="C276" s="36"/>
      <c r="D276" s="36"/>
      <c r="E276" s="41">
        <v>554498</v>
      </c>
      <c r="F276" s="41">
        <v>299958.09</v>
      </c>
      <c r="G276" s="81">
        <f t="shared" si="19"/>
        <v>0.5409543226485939</v>
      </c>
      <c r="H276" s="26">
        <v>389020</v>
      </c>
      <c r="I276" s="26">
        <v>196760.97</v>
      </c>
      <c r="J276" s="74">
        <f t="shared" si="21"/>
        <v>0.5057862577759499</v>
      </c>
      <c r="K276" s="26">
        <v>32270.35</v>
      </c>
      <c r="L276" s="26">
        <v>37653.67</v>
      </c>
      <c r="M276" s="41">
        <v>2775.1</v>
      </c>
      <c r="N276" s="26">
        <v>0</v>
      </c>
      <c r="O276" s="26"/>
      <c r="P276" s="26">
        <v>30498</v>
      </c>
      <c r="Q276" s="26"/>
      <c r="R276" s="26"/>
    </row>
    <row r="277" spans="1:18" ht="12.75">
      <c r="A277" s="40" t="s">
        <v>69</v>
      </c>
      <c r="B277" s="25"/>
      <c r="C277" s="36"/>
      <c r="D277" s="36"/>
      <c r="E277" s="41">
        <v>64655</v>
      </c>
      <c r="F277" s="41">
        <v>35733.6</v>
      </c>
      <c r="G277" s="81">
        <f t="shared" si="19"/>
        <v>0.5526811538164101</v>
      </c>
      <c r="H277" s="26">
        <v>46646</v>
      </c>
      <c r="I277" s="26">
        <v>24171.13</v>
      </c>
      <c r="J277" s="74">
        <f t="shared" si="21"/>
        <v>0.5181822664322772</v>
      </c>
      <c r="K277" s="26">
        <v>4105.05</v>
      </c>
      <c r="L277" s="26">
        <v>4635.87</v>
      </c>
      <c r="M277" s="41">
        <v>661.62</v>
      </c>
      <c r="N277" s="26"/>
      <c r="O277" s="26"/>
      <c r="P277" s="26">
        <v>2159.93</v>
      </c>
      <c r="Q277" s="26"/>
      <c r="R277" s="26"/>
    </row>
    <row r="278" spans="1:18" ht="12.75">
      <c r="A278" s="40" t="s">
        <v>27</v>
      </c>
      <c r="B278" s="25">
        <v>20</v>
      </c>
      <c r="C278" s="36"/>
      <c r="D278" s="36"/>
      <c r="E278" s="41">
        <v>340486</v>
      </c>
      <c r="F278" s="41">
        <v>201762.92</v>
      </c>
      <c r="G278" s="81">
        <f t="shared" si="19"/>
        <v>0.5925733216637395</v>
      </c>
      <c r="H278" s="26">
        <v>234790</v>
      </c>
      <c r="I278" s="26">
        <v>138139.58</v>
      </c>
      <c r="J278" s="74">
        <f t="shared" si="21"/>
        <v>0.5883537629370926</v>
      </c>
      <c r="K278" s="26">
        <v>17627.95</v>
      </c>
      <c r="L278" s="26">
        <v>22643.43</v>
      </c>
      <c r="M278" s="41">
        <v>3639.96</v>
      </c>
      <c r="N278" s="26">
        <v>0</v>
      </c>
      <c r="O278" s="26"/>
      <c r="P278" s="26">
        <v>19712</v>
      </c>
      <c r="Q278" s="26"/>
      <c r="R278" s="26"/>
    </row>
    <row r="279" spans="1:18" ht="12.75">
      <c r="A279" s="40" t="s">
        <v>28</v>
      </c>
      <c r="B279" s="25">
        <v>21</v>
      </c>
      <c r="C279" s="36"/>
      <c r="D279" s="36"/>
      <c r="E279" s="41">
        <v>322047</v>
      </c>
      <c r="F279" s="41">
        <v>177680.05</v>
      </c>
      <c r="G279" s="81">
        <f t="shared" si="19"/>
        <v>0.5517208668299969</v>
      </c>
      <c r="H279" s="26">
        <v>223128</v>
      </c>
      <c r="I279" s="26">
        <v>115241.49</v>
      </c>
      <c r="J279" s="74">
        <f t="shared" si="21"/>
        <v>0.5164815262988061</v>
      </c>
      <c r="K279" s="26">
        <v>19118.59</v>
      </c>
      <c r="L279" s="26">
        <v>21040.86</v>
      </c>
      <c r="M279" s="41">
        <v>2640</v>
      </c>
      <c r="N279" s="26"/>
      <c r="O279" s="26"/>
      <c r="P279" s="26">
        <v>17940</v>
      </c>
      <c r="Q279" s="26"/>
      <c r="R279" s="26"/>
    </row>
    <row r="280" spans="1:18" ht="12.75">
      <c r="A280" s="40" t="s">
        <v>29</v>
      </c>
      <c r="B280" s="25">
        <v>23</v>
      </c>
      <c r="C280" s="36"/>
      <c r="D280" s="36"/>
      <c r="E280" s="41">
        <v>463004</v>
      </c>
      <c r="F280" s="41">
        <v>239777.42</v>
      </c>
      <c r="G280" s="81">
        <f t="shared" si="19"/>
        <v>0.5178733229086574</v>
      </c>
      <c r="H280" s="26">
        <v>328498</v>
      </c>
      <c r="I280" s="26">
        <v>163718.26</v>
      </c>
      <c r="J280" s="74">
        <f t="shared" si="21"/>
        <v>0.498384343283673</v>
      </c>
      <c r="K280" s="26">
        <v>23209.3</v>
      </c>
      <c r="L280" s="26">
        <v>31669.59</v>
      </c>
      <c r="M280" s="41">
        <v>1539.45</v>
      </c>
      <c r="N280" s="26">
        <v>0</v>
      </c>
      <c r="O280" s="26"/>
      <c r="P280" s="26">
        <v>16550</v>
      </c>
      <c r="Q280" s="26"/>
      <c r="R280" s="26"/>
    </row>
    <row r="281" spans="1:18" ht="12.75">
      <c r="A281" s="40" t="s">
        <v>30</v>
      </c>
      <c r="B281" s="25">
        <v>26</v>
      </c>
      <c r="C281" s="36"/>
      <c r="D281" s="36"/>
      <c r="E281" s="41">
        <v>334531</v>
      </c>
      <c r="F281" s="41">
        <v>203481.19</v>
      </c>
      <c r="G281" s="81">
        <f t="shared" si="19"/>
        <v>0.608258098651545</v>
      </c>
      <c r="H281" s="26">
        <v>245781</v>
      </c>
      <c r="I281" s="26">
        <v>146880.83</v>
      </c>
      <c r="J281" s="74">
        <f t="shared" si="21"/>
        <v>0.5976085620938966</v>
      </c>
      <c r="K281" s="26">
        <v>12512.95</v>
      </c>
      <c r="L281" s="26">
        <v>27840.99</v>
      </c>
      <c r="M281" s="41">
        <v>2791.42</v>
      </c>
      <c r="N281" s="26"/>
      <c r="O281" s="26"/>
      <c r="P281" s="26">
        <v>13455</v>
      </c>
      <c r="Q281" s="26"/>
      <c r="R281" s="26"/>
    </row>
    <row r="282" spans="1:18" ht="12.75">
      <c r="A282" s="40" t="s">
        <v>31</v>
      </c>
      <c r="B282" s="25">
        <v>28</v>
      </c>
      <c r="C282" s="36"/>
      <c r="D282" s="36"/>
      <c r="E282" s="41">
        <v>181870</v>
      </c>
      <c r="F282" s="41">
        <v>113380.47</v>
      </c>
      <c r="G282" s="81">
        <f t="shared" si="19"/>
        <v>0.6234149117501512</v>
      </c>
      <c r="H282" s="26">
        <v>125153</v>
      </c>
      <c r="I282" s="26">
        <v>80743.51</v>
      </c>
      <c r="J282" s="74">
        <f t="shared" si="21"/>
        <v>0.6451584061109202</v>
      </c>
      <c r="K282" s="26">
        <v>8715.85</v>
      </c>
      <c r="L282" s="26">
        <v>12942.13</v>
      </c>
      <c r="M282" s="41">
        <v>1334.98</v>
      </c>
      <c r="N282" s="26">
        <v>1595</v>
      </c>
      <c r="O282" s="26"/>
      <c r="P282" s="26">
        <v>7849</v>
      </c>
      <c r="Q282" s="26"/>
      <c r="R282" s="26"/>
    </row>
    <row r="283" spans="1:18" ht="12.75">
      <c r="A283" s="40" t="s">
        <v>32</v>
      </c>
      <c r="B283" s="25">
        <v>29</v>
      </c>
      <c r="C283" s="36"/>
      <c r="D283" s="36"/>
      <c r="E283" s="41">
        <v>327878</v>
      </c>
      <c r="F283" s="41">
        <v>224484.76</v>
      </c>
      <c r="G283" s="81">
        <f t="shared" si="19"/>
        <v>0.6846594160022935</v>
      </c>
      <c r="H283" s="26">
        <v>230571</v>
      </c>
      <c r="I283" s="26">
        <v>159641.96</v>
      </c>
      <c r="J283" s="74">
        <f t="shared" si="21"/>
        <v>0.6923765781472951</v>
      </c>
      <c r="K283" s="26">
        <v>16507.65</v>
      </c>
      <c r="L283" s="26">
        <v>28713.38</v>
      </c>
      <c r="M283" s="41">
        <v>3743.53</v>
      </c>
      <c r="N283" s="26"/>
      <c r="O283" s="26"/>
      <c r="P283" s="26">
        <v>14644</v>
      </c>
      <c r="Q283" s="26"/>
      <c r="R283" s="26"/>
    </row>
    <row r="284" spans="1:18" ht="12.75">
      <c r="A284" s="40" t="s">
        <v>46</v>
      </c>
      <c r="B284" s="25">
        <v>31</v>
      </c>
      <c r="C284" s="36"/>
      <c r="D284" s="36"/>
      <c r="E284" s="41">
        <v>363975</v>
      </c>
      <c r="F284" s="41">
        <v>207628.09</v>
      </c>
      <c r="G284" s="81">
        <f t="shared" si="19"/>
        <v>0.5704460196442063</v>
      </c>
      <c r="H284" s="26">
        <v>245268</v>
      </c>
      <c r="I284" s="26">
        <v>128575.24</v>
      </c>
      <c r="J284" s="74">
        <f t="shared" si="21"/>
        <v>0.5242234616827307</v>
      </c>
      <c r="K284" s="26">
        <v>21116.07</v>
      </c>
      <c r="L284" s="26">
        <v>23400.83</v>
      </c>
      <c r="M284" s="41">
        <v>2467.95</v>
      </c>
      <c r="N284" s="26">
        <v>18155</v>
      </c>
      <c r="O284" s="26"/>
      <c r="P284" s="26">
        <v>13913</v>
      </c>
      <c r="Q284" s="26"/>
      <c r="R284" s="26"/>
    </row>
    <row r="285" spans="1:18" ht="12.75">
      <c r="A285" s="40" t="s">
        <v>33</v>
      </c>
      <c r="B285" s="25">
        <v>33</v>
      </c>
      <c r="C285" s="36"/>
      <c r="D285" s="36"/>
      <c r="E285" s="41">
        <v>272834</v>
      </c>
      <c r="F285" s="41">
        <v>176693.71</v>
      </c>
      <c r="G285" s="81">
        <f t="shared" si="19"/>
        <v>0.6476235000036652</v>
      </c>
      <c r="H285" s="26">
        <v>193640</v>
      </c>
      <c r="I285" s="26">
        <v>120996.32</v>
      </c>
      <c r="J285" s="74">
        <f t="shared" si="21"/>
        <v>0.6248518901053501</v>
      </c>
      <c r="K285" s="26">
        <v>11893.05</v>
      </c>
      <c r="L285" s="26">
        <v>29014.54</v>
      </c>
      <c r="M285" s="41">
        <v>2523.8</v>
      </c>
      <c r="N285" s="26"/>
      <c r="O285" s="26"/>
      <c r="P285" s="26">
        <v>11266</v>
      </c>
      <c r="Q285" s="26"/>
      <c r="R285" s="26"/>
    </row>
    <row r="286" spans="1:18" ht="12.75">
      <c r="A286" s="40" t="s">
        <v>34</v>
      </c>
      <c r="B286" s="25">
        <v>34</v>
      </c>
      <c r="C286" s="36"/>
      <c r="D286" s="36"/>
      <c r="E286" s="41">
        <v>504812</v>
      </c>
      <c r="F286" s="41">
        <v>324567.81</v>
      </c>
      <c r="G286" s="81">
        <f t="shared" si="19"/>
        <v>0.6429478895113429</v>
      </c>
      <c r="H286" s="26">
        <v>345780</v>
      </c>
      <c r="I286" s="26">
        <v>222879.24</v>
      </c>
      <c r="J286" s="74">
        <f t="shared" si="21"/>
        <v>0.644569495054659</v>
      </c>
      <c r="K286" s="26">
        <v>27064.7</v>
      </c>
      <c r="L286" s="26">
        <v>38547.72</v>
      </c>
      <c r="M286" s="41">
        <v>4181.15</v>
      </c>
      <c r="N286" s="26"/>
      <c r="O286" s="26"/>
      <c r="P286" s="26">
        <v>31395</v>
      </c>
      <c r="Q286" s="26"/>
      <c r="R286" s="26"/>
    </row>
    <row r="287" spans="1:18" ht="12.75">
      <c r="A287" s="40" t="s">
        <v>35</v>
      </c>
      <c r="B287" s="25">
        <v>35</v>
      </c>
      <c r="C287" s="36"/>
      <c r="D287" s="36"/>
      <c r="E287" s="41">
        <v>316255</v>
      </c>
      <c r="F287" s="41">
        <v>177626.96</v>
      </c>
      <c r="G287" s="81">
        <f t="shared" si="19"/>
        <v>0.5616573967210005</v>
      </c>
      <c r="H287" s="26">
        <v>227355</v>
      </c>
      <c r="I287" s="26">
        <v>119959.45</v>
      </c>
      <c r="J287" s="74">
        <f t="shared" si="21"/>
        <v>0.5276305777308614</v>
      </c>
      <c r="K287" s="26">
        <v>17158.73</v>
      </c>
      <c r="L287" s="26">
        <v>24932.83</v>
      </c>
      <c r="M287" s="41">
        <v>2120.95</v>
      </c>
      <c r="N287" s="26"/>
      <c r="O287" s="26"/>
      <c r="P287" s="26">
        <v>13455</v>
      </c>
      <c r="Q287" s="26"/>
      <c r="R287" s="26"/>
    </row>
    <row r="288" spans="1:18" ht="12.75">
      <c r="A288" s="40" t="s">
        <v>231</v>
      </c>
      <c r="B288" s="25">
        <v>37</v>
      </c>
      <c r="C288" s="36"/>
      <c r="D288" s="36"/>
      <c r="E288" s="41">
        <v>128650</v>
      </c>
      <c r="F288" s="41">
        <v>77428.17</v>
      </c>
      <c r="G288" s="81">
        <f t="shared" si="19"/>
        <v>0.601851301982122</v>
      </c>
      <c r="H288" s="26">
        <v>96283</v>
      </c>
      <c r="I288" s="26">
        <v>57612.7</v>
      </c>
      <c r="J288" s="74">
        <f t="shared" si="21"/>
        <v>0.5983683516300904</v>
      </c>
      <c r="K288" s="26">
        <v>2944.61</v>
      </c>
      <c r="L288" s="26">
        <v>10373.17</v>
      </c>
      <c r="M288" s="41">
        <v>891.69</v>
      </c>
      <c r="N288" s="26"/>
      <c r="O288" s="26"/>
      <c r="P288" s="26">
        <v>5606</v>
      </c>
      <c r="Q288" s="26"/>
      <c r="R288" s="26"/>
    </row>
    <row r="289" spans="1:18" ht="12.75">
      <c r="A289" s="40" t="s">
        <v>36</v>
      </c>
      <c r="B289" s="25">
        <v>39</v>
      </c>
      <c r="C289" s="36"/>
      <c r="D289" s="36"/>
      <c r="E289" s="41">
        <v>572860</v>
      </c>
      <c r="F289" s="41">
        <v>351088.52</v>
      </c>
      <c r="G289" s="81">
        <f t="shared" si="19"/>
        <v>0.6128696714729602</v>
      </c>
      <c r="H289" s="26">
        <v>400037</v>
      </c>
      <c r="I289" s="26">
        <v>236545.4</v>
      </c>
      <c r="J289" s="74">
        <f t="shared" si="21"/>
        <v>0.5913088039356359</v>
      </c>
      <c r="K289" s="26">
        <v>37031.01</v>
      </c>
      <c r="L289" s="26">
        <v>43882.24</v>
      </c>
      <c r="M289" s="41">
        <v>5709.87</v>
      </c>
      <c r="N289" s="26"/>
      <c r="O289" s="26"/>
      <c r="P289" s="26">
        <v>27920</v>
      </c>
      <c r="Q289" s="26"/>
      <c r="R289" s="26"/>
    </row>
    <row r="290" spans="1:18" ht="12.75">
      <c r="A290" s="40" t="s">
        <v>37</v>
      </c>
      <c r="B290" s="25">
        <v>40</v>
      </c>
      <c r="C290" s="36"/>
      <c r="D290" s="36"/>
      <c r="E290" s="41">
        <v>371908</v>
      </c>
      <c r="F290" s="41">
        <v>210588.96</v>
      </c>
      <c r="G290" s="81">
        <f t="shared" si="19"/>
        <v>0.5662393925379394</v>
      </c>
      <c r="H290" s="26">
        <v>255146</v>
      </c>
      <c r="I290" s="26">
        <v>134585.03</v>
      </c>
      <c r="J290" s="74">
        <f t="shared" si="21"/>
        <v>0.5274824218290705</v>
      </c>
      <c r="K290" s="26">
        <v>20357.78</v>
      </c>
      <c r="L290" s="26">
        <v>25596.57</v>
      </c>
      <c r="M290" s="41">
        <v>2958.19</v>
      </c>
      <c r="N290" s="26">
        <v>9000</v>
      </c>
      <c r="O290" s="26"/>
      <c r="P290" s="26">
        <v>17940</v>
      </c>
      <c r="Q290" s="26"/>
      <c r="R290" s="26"/>
    </row>
    <row r="291" spans="1:18" ht="12.75">
      <c r="A291" s="40" t="s">
        <v>47</v>
      </c>
      <c r="B291" s="25">
        <v>42</v>
      </c>
      <c r="C291" s="36"/>
      <c r="D291" s="36"/>
      <c r="E291" s="41">
        <v>349557</v>
      </c>
      <c r="F291" s="41">
        <v>190293.96</v>
      </c>
      <c r="G291" s="81">
        <f t="shared" si="19"/>
        <v>0.5443860657918451</v>
      </c>
      <c r="H291" s="26">
        <v>249507</v>
      </c>
      <c r="I291" s="26">
        <v>127698.28</v>
      </c>
      <c r="J291" s="74">
        <f t="shared" si="21"/>
        <v>0.5118023943216022</v>
      </c>
      <c r="K291" s="26">
        <v>19912.84</v>
      </c>
      <c r="L291" s="26">
        <v>23333.37</v>
      </c>
      <c r="M291" s="41">
        <v>2729.22</v>
      </c>
      <c r="N291" s="26">
        <v>2470</v>
      </c>
      <c r="O291" s="26"/>
      <c r="P291" s="26">
        <v>14150.25</v>
      </c>
      <c r="Q291" s="26"/>
      <c r="R291" s="26"/>
    </row>
    <row r="292" spans="1:18" ht="12.75">
      <c r="A292" s="40" t="s">
        <v>48</v>
      </c>
      <c r="B292" s="25">
        <v>43</v>
      </c>
      <c r="C292" s="36"/>
      <c r="D292" s="36"/>
      <c r="E292" s="41">
        <v>330961</v>
      </c>
      <c r="F292" s="41">
        <v>148620.45</v>
      </c>
      <c r="G292" s="81">
        <f t="shared" si="19"/>
        <v>0.4490572907381837</v>
      </c>
      <c r="H292" s="26">
        <v>238152</v>
      </c>
      <c r="I292" s="26">
        <v>98802.52</v>
      </c>
      <c r="J292" s="74">
        <f t="shared" si="21"/>
        <v>0.4148716785918237</v>
      </c>
      <c r="K292" s="26">
        <v>16278.24</v>
      </c>
      <c r="L292" s="26">
        <v>17998.46</v>
      </c>
      <c r="M292" s="41">
        <v>1861.23</v>
      </c>
      <c r="N292" s="26"/>
      <c r="O292" s="26"/>
      <c r="P292" s="26">
        <v>13680</v>
      </c>
      <c r="Q292" s="26"/>
      <c r="R292" s="26"/>
    </row>
    <row r="293" spans="1:18" ht="12.75">
      <c r="A293" s="40" t="s">
        <v>49</v>
      </c>
      <c r="B293" s="25">
        <v>44</v>
      </c>
      <c r="C293" s="36"/>
      <c r="D293" s="36"/>
      <c r="E293" s="41">
        <v>291400</v>
      </c>
      <c r="F293" s="41">
        <v>172866.6</v>
      </c>
      <c r="G293" s="81">
        <f t="shared" si="19"/>
        <v>0.5932278654770076</v>
      </c>
      <c r="H293" s="26">
        <v>204166</v>
      </c>
      <c r="I293" s="26">
        <v>118278.97</v>
      </c>
      <c r="J293" s="74">
        <f t="shared" si="21"/>
        <v>0.5793274590284376</v>
      </c>
      <c r="K293" s="26">
        <v>18495.03</v>
      </c>
      <c r="L293" s="26">
        <v>21234.72</v>
      </c>
      <c r="M293" s="41">
        <v>1142.38</v>
      </c>
      <c r="N293" s="26">
        <v>2252</v>
      </c>
      <c r="O293" s="26"/>
      <c r="P293" s="26">
        <v>10786.5</v>
      </c>
      <c r="Q293" s="26"/>
      <c r="R293" s="26"/>
    </row>
    <row r="294" spans="1:18" ht="12.75">
      <c r="A294" s="40" t="s">
        <v>50</v>
      </c>
      <c r="B294" s="25">
        <v>45</v>
      </c>
      <c r="C294" s="36"/>
      <c r="D294" s="36"/>
      <c r="E294" s="41">
        <v>498292</v>
      </c>
      <c r="F294" s="41">
        <v>280027.02</v>
      </c>
      <c r="G294" s="81">
        <f t="shared" si="19"/>
        <v>0.5619737423037096</v>
      </c>
      <c r="H294" s="26">
        <v>346184</v>
      </c>
      <c r="I294" s="26">
        <v>184221.8</v>
      </c>
      <c r="J294" s="74">
        <f t="shared" si="21"/>
        <v>0.5321499549372588</v>
      </c>
      <c r="K294" s="26">
        <v>33770.98</v>
      </c>
      <c r="L294" s="26">
        <v>36969.31</v>
      </c>
      <c r="M294" s="41">
        <v>1929.74</v>
      </c>
      <c r="N294" s="26">
        <v>5195.19</v>
      </c>
      <c r="O294" s="26"/>
      <c r="P294" s="26">
        <v>17940</v>
      </c>
      <c r="Q294" s="26"/>
      <c r="R294" s="26"/>
    </row>
    <row r="295" spans="1:18" ht="12.75">
      <c r="A295" s="40" t="s">
        <v>51</v>
      </c>
      <c r="B295" s="25">
        <v>46</v>
      </c>
      <c r="C295" s="36"/>
      <c r="D295" s="36"/>
      <c r="E295" s="41">
        <v>737871</v>
      </c>
      <c r="F295" s="41">
        <v>390547.29</v>
      </c>
      <c r="G295" s="81">
        <f t="shared" si="19"/>
        <v>0.5292893879824522</v>
      </c>
      <c r="H295" s="26">
        <v>530592</v>
      </c>
      <c r="I295" s="26">
        <v>264889.22</v>
      </c>
      <c r="J295" s="74">
        <f t="shared" si="21"/>
        <v>0.4992333469030818</v>
      </c>
      <c r="K295" s="26">
        <v>38167.99</v>
      </c>
      <c r="L295" s="26">
        <v>50159.5</v>
      </c>
      <c r="M295" s="41">
        <v>5935.58</v>
      </c>
      <c r="N295" s="26"/>
      <c r="O295" s="26"/>
      <c r="P295" s="26">
        <v>31395</v>
      </c>
      <c r="Q295" s="26"/>
      <c r="R295" s="26"/>
    </row>
    <row r="296" spans="1:18" ht="12.75">
      <c r="A296" s="40" t="s">
        <v>52</v>
      </c>
      <c r="B296" s="25">
        <v>47</v>
      </c>
      <c r="C296" s="36"/>
      <c r="D296" s="36"/>
      <c r="E296" s="41">
        <v>798561</v>
      </c>
      <c r="F296" s="41">
        <v>418537.38</v>
      </c>
      <c r="G296" s="81">
        <f t="shared" si="19"/>
        <v>0.5241144759135495</v>
      </c>
      <c r="H296" s="26">
        <v>555531</v>
      </c>
      <c r="I296" s="26">
        <v>272770.98</v>
      </c>
      <c r="J296" s="74">
        <f t="shared" si="21"/>
        <v>0.4910094666184245</v>
      </c>
      <c r="K296" s="26">
        <v>49779.15</v>
      </c>
      <c r="L296" s="26">
        <v>51801.92</v>
      </c>
      <c r="M296" s="41">
        <v>5535.65</v>
      </c>
      <c r="N296" s="26">
        <v>4247.68</v>
      </c>
      <c r="O296" s="26"/>
      <c r="P296" s="26">
        <v>32602</v>
      </c>
      <c r="Q296" s="26"/>
      <c r="R296" s="26"/>
    </row>
    <row r="297" spans="1:18" ht="12.75">
      <c r="A297" s="40" t="s">
        <v>53</v>
      </c>
      <c r="B297" s="25">
        <v>48</v>
      </c>
      <c r="C297" s="36"/>
      <c r="D297" s="36"/>
      <c r="E297" s="41">
        <v>565214</v>
      </c>
      <c r="F297" s="41">
        <v>313082.34</v>
      </c>
      <c r="G297" s="81">
        <f t="shared" si="19"/>
        <v>0.5539182327401657</v>
      </c>
      <c r="H297" s="26">
        <v>403253</v>
      </c>
      <c r="I297" s="26">
        <v>213745.52</v>
      </c>
      <c r="J297" s="74">
        <f t="shared" si="21"/>
        <v>0.5300531428160484</v>
      </c>
      <c r="K297" s="26">
        <v>24189.55</v>
      </c>
      <c r="L297" s="26">
        <v>40480.89</v>
      </c>
      <c r="M297" s="41">
        <v>4749.13</v>
      </c>
      <c r="N297" s="26">
        <v>1886</v>
      </c>
      <c r="O297" s="26"/>
      <c r="P297" s="26">
        <v>28031.25</v>
      </c>
      <c r="Q297" s="26"/>
      <c r="R297" s="26"/>
    </row>
    <row r="298" spans="1:18" s="61" customFormat="1" ht="12.75">
      <c r="A298" s="19" t="s">
        <v>42</v>
      </c>
      <c r="B298" s="15"/>
      <c r="C298" s="19"/>
      <c r="D298" s="19"/>
      <c r="E298" s="23">
        <f>SUM(E268:E297)</f>
        <v>11597674</v>
      </c>
      <c r="F298" s="23">
        <f aca="true" t="shared" si="22" ref="F298:R298">SUM(F268:F297)</f>
        <v>6518871.059999999</v>
      </c>
      <c r="G298" s="80">
        <f t="shared" si="19"/>
        <v>0.5620843507068743</v>
      </c>
      <c r="H298" s="23">
        <f t="shared" si="22"/>
        <v>8094142</v>
      </c>
      <c r="I298" s="23">
        <f t="shared" si="22"/>
        <v>4376160.89</v>
      </c>
      <c r="J298" s="73">
        <f t="shared" si="21"/>
        <v>0.5406577855935811</v>
      </c>
      <c r="K298" s="23">
        <f t="shared" si="22"/>
        <v>627777.76</v>
      </c>
      <c r="L298" s="23">
        <f t="shared" si="22"/>
        <v>819784.27</v>
      </c>
      <c r="M298" s="23">
        <f t="shared" si="22"/>
        <v>86877.54000000001</v>
      </c>
      <c r="N298" s="23">
        <f t="shared" si="22"/>
        <v>100684.59</v>
      </c>
      <c r="O298" s="23">
        <f t="shared" si="22"/>
        <v>0</v>
      </c>
      <c r="P298" s="23">
        <f t="shared" si="22"/>
        <v>491195.11</v>
      </c>
      <c r="Q298" s="23">
        <f t="shared" si="22"/>
        <v>0</v>
      </c>
      <c r="R298" s="23">
        <f t="shared" si="22"/>
        <v>0</v>
      </c>
    </row>
    <row r="299" spans="1:18" ht="12.75" hidden="1">
      <c r="A299" s="40" t="s">
        <v>6</v>
      </c>
      <c r="B299" s="25" t="s">
        <v>6</v>
      </c>
      <c r="C299" s="36"/>
      <c r="D299" s="36"/>
      <c r="E299" s="15"/>
      <c r="F299" s="15"/>
      <c r="G299" s="16" t="e">
        <f t="shared" si="19"/>
        <v>#DIV/0!</v>
      </c>
      <c r="H299" s="17"/>
      <c r="I299" s="17"/>
      <c r="J299" s="74" t="e">
        <f t="shared" si="21"/>
        <v>#DIV/0!</v>
      </c>
      <c r="K299" s="17"/>
      <c r="L299" s="17"/>
      <c r="M299" s="15"/>
      <c r="N299" s="17"/>
      <c r="O299" s="17"/>
      <c r="P299" s="17"/>
      <c r="Q299" s="17"/>
      <c r="R299" s="17"/>
    </row>
    <row r="300" spans="1:18" ht="12.75" hidden="1">
      <c r="A300" s="40" t="s">
        <v>13</v>
      </c>
      <c r="B300" s="25" t="s">
        <v>13</v>
      </c>
      <c r="C300" s="36"/>
      <c r="D300" s="36"/>
      <c r="E300" s="15"/>
      <c r="F300" s="15"/>
      <c r="G300" s="16" t="e">
        <f t="shared" si="19"/>
        <v>#DIV/0!</v>
      </c>
      <c r="H300" s="17"/>
      <c r="I300" s="17"/>
      <c r="J300" s="74" t="e">
        <f t="shared" si="21"/>
        <v>#DIV/0!</v>
      </c>
      <c r="K300" s="17"/>
      <c r="L300" s="17"/>
      <c r="M300" s="15"/>
      <c r="N300" s="17"/>
      <c r="O300" s="17"/>
      <c r="P300" s="17"/>
      <c r="Q300" s="17"/>
      <c r="R300" s="17"/>
    </row>
    <row r="301" spans="1:18" ht="12.75">
      <c r="A301" s="40" t="s">
        <v>7</v>
      </c>
      <c r="B301" s="25" t="s">
        <v>7</v>
      </c>
      <c r="C301" s="36"/>
      <c r="D301" s="36"/>
      <c r="E301" s="15">
        <v>2555</v>
      </c>
      <c r="F301" s="15">
        <v>2551.47</v>
      </c>
      <c r="G301" s="16">
        <f t="shared" si="19"/>
        <v>0.9986183953033267</v>
      </c>
      <c r="H301" s="17"/>
      <c r="I301" s="17"/>
      <c r="J301" s="74"/>
      <c r="K301" s="17"/>
      <c r="L301" s="17"/>
      <c r="M301" s="15"/>
      <c r="N301" s="17"/>
      <c r="O301" s="17"/>
      <c r="P301" s="17"/>
      <c r="Q301" s="17"/>
      <c r="R301" s="17"/>
    </row>
    <row r="302" spans="1:18" ht="12.75">
      <c r="A302" s="40" t="s">
        <v>8</v>
      </c>
      <c r="B302" s="25" t="s">
        <v>8</v>
      </c>
      <c r="C302" s="36"/>
      <c r="D302" s="36"/>
      <c r="E302" s="15">
        <v>12672</v>
      </c>
      <c r="F302" s="15">
        <v>6705.84</v>
      </c>
      <c r="G302" s="16">
        <f t="shared" si="19"/>
        <v>0.529185606060606</v>
      </c>
      <c r="H302" s="17"/>
      <c r="I302" s="17"/>
      <c r="J302" s="74"/>
      <c r="K302" s="17"/>
      <c r="L302" s="17"/>
      <c r="M302" s="15"/>
      <c r="N302" s="17"/>
      <c r="O302" s="17"/>
      <c r="P302" s="17"/>
      <c r="Q302" s="17"/>
      <c r="R302" s="17"/>
    </row>
    <row r="303" spans="1:18" ht="12.75">
      <c r="A303" s="40" t="s">
        <v>43</v>
      </c>
      <c r="B303" s="25">
        <v>8</v>
      </c>
      <c r="C303" s="36"/>
      <c r="D303" s="36"/>
      <c r="E303" s="15">
        <v>1400</v>
      </c>
      <c r="F303" s="15">
        <v>1398.75</v>
      </c>
      <c r="G303" s="16">
        <f t="shared" si="19"/>
        <v>0.9991071428571429</v>
      </c>
      <c r="H303" s="17"/>
      <c r="I303" s="17"/>
      <c r="J303" s="74"/>
      <c r="K303" s="17"/>
      <c r="L303" s="17"/>
      <c r="M303" s="15"/>
      <c r="N303" s="17"/>
      <c r="O303" s="17"/>
      <c r="P303" s="17"/>
      <c r="Q303" s="17"/>
      <c r="R303" s="17"/>
    </row>
    <row r="304" spans="1:18" ht="12.75">
      <c r="A304" s="40" t="s">
        <v>20</v>
      </c>
      <c r="B304" s="25">
        <v>10</v>
      </c>
      <c r="C304" s="36"/>
      <c r="D304" s="36"/>
      <c r="E304" s="15">
        <v>7700</v>
      </c>
      <c r="F304" s="15">
        <v>7670.15</v>
      </c>
      <c r="G304" s="16">
        <f t="shared" si="19"/>
        <v>0.9961233766233766</v>
      </c>
      <c r="H304" s="17"/>
      <c r="I304" s="17"/>
      <c r="J304" s="74"/>
      <c r="K304" s="17"/>
      <c r="L304" s="17"/>
      <c r="M304" s="15"/>
      <c r="N304" s="17"/>
      <c r="O304" s="17"/>
      <c r="P304" s="17"/>
      <c r="Q304" s="17"/>
      <c r="R304" s="17"/>
    </row>
    <row r="305" spans="1:18" ht="12.75">
      <c r="A305" s="40" t="s">
        <v>44</v>
      </c>
      <c r="B305" s="25">
        <v>11</v>
      </c>
      <c r="C305" s="36"/>
      <c r="D305" s="36"/>
      <c r="E305" s="15">
        <v>1400</v>
      </c>
      <c r="F305" s="15">
        <v>1398.73</v>
      </c>
      <c r="G305" s="16">
        <f t="shared" si="19"/>
        <v>0.9990928571428571</v>
      </c>
      <c r="H305" s="17"/>
      <c r="I305" s="17"/>
      <c r="J305" s="74"/>
      <c r="K305" s="17"/>
      <c r="L305" s="17"/>
      <c r="M305" s="15"/>
      <c r="N305" s="17"/>
      <c r="O305" s="17"/>
      <c r="P305" s="17"/>
      <c r="Q305" s="17"/>
      <c r="R305" s="17"/>
    </row>
    <row r="306" spans="1:18" ht="12.75">
      <c r="A306" s="40" t="s">
        <v>45</v>
      </c>
      <c r="B306" s="25">
        <v>12</v>
      </c>
      <c r="C306" s="36"/>
      <c r="D306" s="36"/>
      <c r="E306" s="15">
        <v>11894</v>
      </c>
      <c r="F306" s="15">
        <v>11755.92</v>
      </c>
      <c r="G306" s="16">
        <f t="shared" si="19"/>
        <v>0.988390785269884</v>
      </c>
      <c r="H306" s="17"/>
      <c r="I306" s="17"/>
      <c r="J306" s="74"/>
      <c r="K306" s="17"/>
      <c r="L306" s="17"/>
      <c r="M306" s="15"/>
      <c r="N306" s="17"/>
      <c r="O306" s="17"/>
      <c r="P306" s="17"/>
      <c r="Q306" s="17"/>
      <c r="R306" s="17"/>
    </row>
    <row r="307" spans="1:18" ht="12.75">
      <c r="A307" s="40" t="s">
        <v>23</v>
      </c>
      <c r="B307" s="25">
        <v>13</v>
      </c>
      <c r="C307" s="36"/>
      <c r="D307" s="36"/>
      <c r="E307" s="15">
        <v>2101</v>
      </c>
      <c r="F307" s="15">
        <v>2098.37</v>
      </c>
      <c r="G307" s="16">
        <f t="shared" si="19"/>
        <v>0.9987482151356496</v>
      </c>
      <c r="H307" s="17"/>
      <c r="I307" s="17"/>
      <c r="J307" s="74"/>
      <c r="K307" s="17"/>
      <c r="L307" s="17"/>
      <c r="M307" s="15"/>
      <c r="N307" s="17"/>
      <c r="O307" s="17"/>
      <c r="P307" s="17"/>
      <c r="Q307" s="17"/>
      <c r="R307" s="17"/>
    </row>
    <row r="308" spans="1:18" ht="12.75">
      <c r="A308" s="40" t="s">
        <v>17</v>
      </c>
      <c r="B308" s="25">
        <v>14</v>
      </c>
      <c r="C308" s="36"/>
      <c r="D308" s="36"/>
      <c r="E308" s="15">
        <v>6300</v>
      </c>
      <c r="F308" s="15">
        <v>6206.72</v>
      </c>
      <c r="G308" s="16">
        <f t="shared" si="19"/>
        <v>0.9851936507936508</v>
      </c>
      <c r="H308" s="17"/>
      <c r="I308" s="17"/>
      <c r="J308" s="74"/>
      <c r="K308" s="17"/>
      <c r="L308" s="17"/>
      <c r="M308" s="15"/>
      <c r="N308" s="17"/>
      <c r="O308" s="17"/>
      <c r="P308" s="17"/>
      <c r="Q308" s="17"/>
      <c r="R308" s="17"/>
    </row>
    <row r="309" spans="1:18" ht="12.75">
      <c r="A309" s="40" t="s">
        <v>24</v>
      </c>
      <c r="B309" s="25">
        <v>16</v>
      </c>
      <c r="C309" s="36"/>
      <c r="D309" s="36"/>
      <c r="E309" s="15">
        <v>2100</v>
      </c>
      <c r="F309" s="15">
        <v>2067.52</v>
      </c>
      <c r="G309" s="16">
        <f t="shared" si="19"/>
        <v>0.9845333333333334</v>
      </c>
      <c r="H309" s="17"/>
      <c r="I309" s="17"/>
      <c r="J309" s="74"/>
      <c r="K309" s="17"/>
      <c r="L309" s="17"/>
      <c r="M309" s="15"/>
      <c r="N309" s="17"/>
      <c r="O309" s="17"/>
      <c r="P309" s="17"/>
      <c r="Q309" s="17"/>
      <c r="R309" s="17"/>
    </row>
    <row r="310" spans="1:18" ht="12.75">
      <c r="A310" s="40" t="s">
        <v>25</v>
      </c>
      <c r="B310" s="25">
        <v>17</v>
      </c>
      <c r="C310" s="36"/>
      <c r="D310" s="36"/>
      <c r="E310" s="15">
        <v>2100</v>
      </c>
      <c r="F310" s="15">
        <v>2097.68</v>
      </c>
      <c r="G310" s="16">
        <f t="shared" si="19"/>
        <v>0.9988952380952381</v>
      </c>
      <c r="H310" s="17"/>
      <c r="I310" s="17"/>
      <c r="J310" s="74"/>
      <c r="K310" s="17"/>
      <c r="L310" s="17"/>
      <c r="M310" s="15"/>
      <c r="N310" s="17"/>
      <c r="O310" s="17"/>
      <c r="P310" s="17"/>
      <c r="Q310" s="17"/>
      <c r="R310" s="17"/>
    </row>
    <row r="311" spans="1:18" ht="12.75">
      <c r="A311" s="40" t="s">
        <v>26</v>
      </c>
      <c r="B311" s="25">
        <v>18</v>
      </c>
      <c r="C311" s="36"/>
      <c r="D311" s="36"/>
      <c r="E311" s="15">
        <v>4900</v>
      </c>
      <c r="F311" s="15">
        <v>3437.15</v>
      </c>
      <c r="G311" s="16">
        <f t="shared" si="19"/>
        <v>0.7014591836734694</v>
      </c>
      <c r="H311" s="17"/>
      <c r="I311" s="17"/>
      <c r="J311" s="74"/>
      <c r="K311" s="17"/>
      <c r="L311" s="17"/>
      <c r="M311" s="15"/>
      <c r="N311" s="17"/>
      <c r="O311" s="17"/>
      <c r="P311" s="17"/>
      <c r="Q311" s="17"/>
      <c r="R311" s="17"/>
    </row>
    <row r="312" spans="1:18" ht="12.75">
      <c r="A312" s="40" t="s">
        <v>28</v>
      </c>
      <c r="B312" s="25">
        <v>21</v>
      </c>
      <c r="C312" s="36"/>
      <c r="D312" s="36"/>
      <c r="E312" s="15">
        <v>7751</v>
      </c>
      <c r="F312" s="15">
        <v>7724.6</v>
      </c>
      <c r="G312" s="16">
        <f t="shared" si="19"/>
        <v>0.9965939878725326</v>
      </c>
      <c r="H312" s="17"/>
      <c r="I312" s="17"/>
      <c r="J312" s="74"/>
      <c r="K312" s="17"/>
      <c r="L312" s="17"/>
      <c r="M312" s="15"/>
      <c r="N312" s="17"/>
      <c r="O312" s="17"/>
      <c r="P312" s="17"/>
      <c r="Q312" s="17"/>
      <c r="R312" s="17"/>
    </row>
    <row r="313" spans="1:18" ht="12.75">
      <c r="A313" s="40" t="s">
        <v>29</v>
      </c>
      <c r="B313" s="25">
        <v>23</v>
      </c>
      <c r="C313" s="36"/>
      <c r="D313" s="36"/>
      <c r="E313" s="15">
        <v>2800</v>
      </c>
      <c r="F313" s="15">
        <v>2781.93</v>
      </c>
      <c r="G313" s="16">
        <f t="shared" si="19"/>
        <v>0.9935464285714285</v>
      </c>
      <c r="H313" s="17"/>
      <c r="I313" s="17"/>
      <c r="J313" s="74"/>
      <c r="K313" s="17"/>
      <c r="L313" s="17"/>
      <c r="M313" s="15"/>
      <c r="N313" s="17"/>
      <c r="O313" s="17"/>
      <c r="P313" s="17"/>
      <c r="Q313" s="17"/>
      <c r="R313" s="17"/>
    </row>
    <row r="314" spans="1:18" ht="12.75">
      <c r="A314" s="40" t="s">
        <v>30</v>
      </c>
      <c r="B314" s="25">
        <v>26</v>
      </c>
      <c r="C314" s="36"/>
      <c r="D314" s="36"/>
      <c r="E314" s="15">
        <v>2800</v>
      </c>
      <c r="F314" s="15">
        <v>2797.2</v>
      </c>
      <c r="G314" s="16">
        <f t="shared" si="19"/>
        <v>0.9989999999999999</v>
      </c>
      <c r="H314" s="17"/>
      <c r="I314" s="17"/>
      <c r="J314" s="74"/>
      <c r="K314" s="17"/>
      <c r="L314" s="17"/>
      <c r="M314" s="15"/>
      <c r="N314" s="17"/>
      <c r="O314" s="17"/>
      <c r="P314" s="17"/>
      <c r="Q314" s="17"/>
      <c r="R314" s="17"/>
    </row>
    <row r="315" spans="1:18" ht="12.75">
      <c r="A315" s="40" t="s">
        <v>9</v>
      </c>
      <c r="B315" s="25" t="s">
        <v>9</v>
      </c>
      <c r="C315" s="36"/>
      <c r="D315" s="36"/>
      <c r="E315" s="15">
        <v>2800</v>
      </c>
      <c r="F315" s="15">
        <v>2098.82</v>
      </c>
      <c r="G315" s="16">
        <f t="shared" si="19"/>
        <v>0.7495785714285715</v>
      </c>
      <c r="H315" s="17"/>
      <c r="I315" s="17"/>
      <c r="J315" s="74"/>
      <c r="K315" s="17"/>
      <c r="L315" s="17"/>
      <c r="M315" s="15"/>
      <c r="N315" s="17"/>
      <c r="O315" s="17"/>
      <c r="P315" s="17"/>
      <c r="Q315" s="17"/>
      <c r="R315" s="17"/>
    </row>
    <row r="316" spans="1:18" ht="12.75">
      <c r="A316" s="40" t="s">
        <v>31</v>
      </c>
      <c r="B316" s="25">
        <v>28</v>
      </c>
      <c r="C316" s="36"/>
      <c r="D316" s="36"/>
      <c r="E316" s="15">
        <v>3498</v>
      </c>
      <c r="F316" s="15">
        <v>3493.49</v>
      </c>
      <c r="G316" s="16">
        <f t="shared" si="19"/>
        <v>0.9987106918238993</v>
      </c>
      <c r="H316" s="17"/>
      <c r="I316" s="17"/>
      <c r="J316" s="74"/>
      <c r="K316" s="17"/>
      <c r="L316" s="17"/>
      <c r="M316" s="15"/>
      <c r="N316" s="17"/>
      <c r="O316" s="17"/>
      <c r="P316" s="17"/>
      <c r="Q316" s="17"/>
      <c r="R316" s="17"/>
    </row>
    <row r="317" spans="1:18" ht="12.75">
      <c r="A317" s="40" t="s">
        <v>32</v>
      </c>
      <c r="B317" s="25">
        <v>29</v>
      </c>
      <c r="C317" s="36"/>
      <c r="D317" s="36"/>
      <c r="E317" s="15">
        <v>1400</v>
      </c>
      <c r="F317" s="15">
        <v>1398.36</v>
      </c>
      <c r="G317" s="16">
        <f t="shared" si="19"/>
        <v>0.9988285714285714</v>
      </c>
      <c r="H317" s="17"/>
      <c r="I317" s="17"/>
      <c r="J317" s="74"/>
      <c r="K317" s="17"/>
      <c r="L317" s="17"/>
      <c r="M317" s="15"/>
      <c r="N317" s="17"/>
      <c r="O317" s="17"/>
      <c r="P317" s="17"/>
      <c r="Q317" s="17"/>
      <c r="R317" s="17"/>
    </row>
    <row r="318" spans="1:18" ht="12.75">
      <c r="A318" s="40" t="s">
        <v>46</v>
      </c>
      <c r="B318" s="25">
        <v>31</v>
      </c>
      <c r="C318" s="36"/>
      <c r="D318" s="36"/>
      <c r="E318" s="15">
        <v>9800</v>
      </c>
      <c r="F318" s="15">
        <v>9769.9</v>
      </c>
      <c r="G318" s="16">
        <f t="shared" si="19"/>
        <v>0.9969285714285714</v>
      </c>
      <c r="H318" s="17"/>
      <c r="I318" s="17"/>
      <c r="J318" s="74"/>
      <c r="K318" s="17"/>
      <c r="L318" s="17"/>
      <c r="M318" s="15"/>
      <c r="N318" s="17"/>
      <c r="O318" s="17"/>
      <c r="P318" s="17"/>
      <c r="Q318" s="17"/>
      <c r="R318" s="17"/>
    </row>
    <row r="319" spans="1:18" ht="12.75">
      <c r="A319" s="40" t="s">
        <v>33</v>
      </c>
      <c r="B319" s="25">
        <v>33</v>
      </c>
      <c r="C319" s="36"/>
      <c r="D319" s="36"/>
      <c r="E319" s="15">
        <v>5601</v>
      </c>
      <c r="F319" s="15">
        <v>5589.75</v>
      </c>
      <c r="G319" s="16">
        <f t="shared" si="19"/>
        <v>0.9979914301017675</v>
      </c>
      <c r="H319" s="17"/>
      <c r="I319" s="17"/>
      <c r="J319" s="74"/>
      <c r="K319" s="17"/>
      <c r="L319" s="17"/>
      <c r="M319" s="15"/>
      <c r="N319" s="17"/>
      <c r="O319" s="17"/>
      <c r="P319" s="17"/>
      <c r="Q319" s="17"/>
      <c r="R319" s="17"/>
    </row>
    <row r="320" spans="1:18" ht="12.75">
      <c r="A320" s="40" t="s">
        <v>35</v>
      </c>
      <c r="B320" s="25">
        <v>35</v>
      </c>
      <c r="C320" s="36"/>
      <c r="D320" s="36"/>
      <c r="E320" s="15">
        <v>2205</v>
      </c>
      <c r="F320" s="15">
        <v>2203.9</v>
      </c>
      <c r="G320" s="16">
        <f t="shared" si="19"/>
        <v>0.9995011337868481</v>
      </c>
      <c r="H320" s="17"/>
      <c r="I320" s="17"/>
      <c r="J320" s="74"/>
      <c r="K320" s="17"/>
      <c r="L320" s="17"/>
      <c r="M320" s="15"/>
      <c r="N320" s="17"/>
      <c r="O320" s="17"/>
      <c r="P320" s="17"/>
      <c r="Q320" s="17"/>
      <c r="R320" s="17"/>
    </row>
    <row r="321" spans="1:18" ht="12.75">
      <c r="A321" s="40" t="s">
        <v>54</v>
      </c>
      <c r="B321" s="25" t="s">
        <v>206</v>
      </c>
      <c r="C321" s="36"/>
      <c r="D321" s="36"/>
      <c r="E321" s="15">
        <v>1400</v>
      </c>
      <c r="F321" s="15">
        <v>1397.75</v>
      </c>
      <c r="G321" s="16">
        <f t="shared" si="19"/>
        <v>0.9983928571428572</v>
      </c>
      <c r="H321" s="17"/>
      <c r="I321" s="17"/>
      <c r="J321" s="74"/>
      <c r="K321" s="17"/>
      <c r="L321" s="17"/>
      <c r="M321" s="15"/>
      <c r="N321" s="17"/>
      <c r="O321" s="17"/>
      <c r="P321" s="17"/>
      <c r="Q321" s="17"/>
      <c r="R321" s="17"/>
    </row>
    <row r="322" spans="1:18" ht="12.75">
      <c r="A322" s="40" t="s">
        <v>231</v>
      </c>
      <c r="B322" s="25">
        <v>37</v>
      </c>
      <c r="C322" s="36"/>
      <c r="D322" s="36"/>
      <c r="E322" s="15">
        <v>4200</v>
      </c>
      <c r="F322" s="15">
        <v>2794.8</v>
      </c>
      <c r="G322" s="16">
        <f t="shared" si="19"/>
        <v>0.6654285714285715</v>
      </c>
      <c r="H322" s="17"/>
      <c r="I322" s="17"/>
      <c r="J322" s="74"/>
      <c r="K322" s="17"/>
      <c r="L322" s="17"/>
      <c r="M322" s="15"/>
      <c r="N322" s="17"/>
      <c r="O322" s="17"/>
      <c r="P322" s="17"/>
      <c r="Q322" s="17"/>
      <c r="R322" s="17"/>
    </row>
    <row r="323" spans="1:18" ht="12.75" hidden="1">
      <c r="A323" s="40" t="s">
        <v>36</v>
      </c>
      <c r="B323" s="25">
        <v>39</v>
      </c>
      <c r="C323" s="36"/>
      <c r="D323" s="36"/>
      <c r="E323" s="15"/>
      <c r="F323" s="15"/>
      <c r="G323" s="16" t="e">
        <f t="shared" si="19"/>
        <v>#DIV/0!</v>
      </c>
      <c r="H323" s="17"/>
      <c r="I323" s="17"/>
      <c r="J323" s="74"/>
      <c r="K323" s="17"/>
      <c r="L323" s="17"/>
      <c r="M323" s="15"/>
      <c r="N323" s="17"/>
      <c r="O323" s="17"/>
      <c r="P323" s="17"/>
      <c r="Q323" s="17"/>
      <c r="R323" s="17"/>
    </row>
    <row r="324" spans="1:18" ht="12.75">
      <c r="A324" s="40" t="s">
        <v>37</v>
      </c>
      <c r="B324" s="25">
        <v>40</v>
      </c>
      <c r="C324" s="36"/>
      <c r="D324" s="36"/>
      <c r="E324" s="15">
        <v>9800</v>
      </c>
      <c r="F324" s="15">
        <v>9787.08</v>
      </c>
      <c r="G324" s="16">
        <f t="shared" si="19"/>
        <v>0.9986816326530612</v>
      </c>
      <c r="H324" s="17"/>
      <c r="I324" s="17"/>
      <c r="J324" s="74"/>
      <c r="K324" s="17"/>
      <c r="L324" s="17"/>
      <c r="M324" s="15"/>
      <c r="N324" s="17"/>
      <c r="O324" s="17"/>
      <c r="P324" s="17"/>
      <c r="Q324" s="17"/>
      <c r="R324" s="17"/>
    </row>
    <row r="325" spans="1:18" ht="12.75">
      <c r="A325" s="40" t="s">
        <v>18</v>
      </c>
      <c r="B325" s="25" t="s">
        <v>207</v>
      </c>
      <c r="C325" s="36"/>
      <c r="D325" s="36"/>
      <c r="E325" s="15">
        <v>4200</v>
      </c>
      <c r="F325" s="15">
        <v>2685.91</v>
      </c>
      <c r="G325" s="16">
        <f t="shared" si="19"/>
        <v>0.6395023809523809</v>
      </c>
      <c r="H325" s="17"/>
      <c r="I325" s="17"/>
      <c r="J325" s="74"/>
      <c r="K325" s="17"/>
      <c r="L325" s="17"/>
      <c r="M325" s="15"/>
      <c r="N325" s="17"/>
      <c r="O325" s="17"/>
      <c r="P325" s="17"/>
      <c r="Q325" s="17"/>
      <c r="R325" s="17"/>
    </row>
    <row r="326" spans="1:18" ht="12.75">
      <c r="A326" s="40" t="s">
        <v>47</v>
      </c>
      <c r="B326" s="25">
        <v>42</v>
      </c>
      <c r="C326" s="36"/>
      <c r="D326" s="36"/>
      <c r="E326" s="15">
        <v>21700</v>
      </c>
      <c r="F326" s="15">
        <v>8711.29</v>
      </c>
      <c r="G326" s="16">
        <f t="shared" si="19"/>
        <v>0.401441935483871</v>
      </c>
      <c r="H326" s="17"/>
      <c r="I326" s="17"/>
      <c r="J326" s="74"/>
      <c r="K326" s="17"/>
      <c r="L326" s="17"/>
      <c r="M326" s="15"/>
      <c r="N326" s="17"/>
      <c r="O326" s="17"/>
      <c r="P326" s="17"/>
      <c r="Q326" s="17"/>
      <c r="R326" s="17"/>
    </row>
    <row r="327" spans="1:18" ht="12.75">
      <c r="A327" s="40" t="s">
        <v>48</v>
      </c>
      <c r="B327" s="25">
        <v>43</v>
      </c>
      <c r="C327" s="36"/>
      <c r="D327" s="36"/>
      <c r="E327" s="15">
        <v>6300</v>
      </c>
      <c r="F327" s="15">
        <v>6188.39</v>
      </c>
      <c r="G327" s="16">
        <f t="shared" si="19"/>
        <v>0.982284126984127</v>
      </c>
      <c r="H327" s="17"/>
      <c r="I327" s="17"/>
      <c r="J327" s="74"/>
      <c r="K327" s="17"/>
      <c r="L327" s="17"/>
      <c r="M327" s="15"/>
      <c r="N327" s="17"/>
      <c r="O327" s="17"/>
      <c r="P327" s="17"/>
      <c r="Q327" s="17"/>
      <c r="R327" s="17"/>
    </row>
    <row r="328" spans="1:18" ht="12.75">
      <c r="A328" s="40" t="s">
        <v>49</v>
      </c>
      <c r="B328" s="25">
        <v>44</v>
      </c>
      <c r="C328" s="36"/>
      <c r="D328" s="36"/>
      <c r="E328" s="15">
        <v>4200</v>
      </c>
      <c r="F328" s="15">
        <v>4170.67</v>
      </c>
      <c r="G328" s="16">
        <f aca="true" t="shared" si="23" ref="G328:G387">F328/E328</f>
        <v>0.9930166666666667</v>
      </c>
      <c r="H328" s="17"/>
      <c r="I328" s="17"/>
      <c r="J328" s="74"/>
      <c r="K328" s="17"/>
      <c r="L328" s="17"/>
      <c r="M328" s="15"/>
      <c r="N328" s="17"/>
      <c r="O328" s="17"/>
      <c r="P328" s="17"/>
      <c r="Q328" s="17"/>
      <c r="R328" s="17"/>
    </row>
    <row r="329" spans="1:18" ht="12.75">
      <c r="A329" s="40" t="s">
        <v>51</v>
      </c>
      <c r="B329" s="25">
        <v>46</v>
      </c>
      <c r="C329" s="36"/>
      <c r="D329" s="36"/>
      <c r="E329" s="15">
        <v>8400</v>
      </c>
      <c r="F329" s="15">
        <v>7580.35</v>
      </c>
      <c r="G329" s="16">
        <f t="shared" si="23"/>
        <v>0.9024226190476191</v>
      </c>
      <c r="H329" s="17"/>
      <c r="I329" s="17"/>
      <c r="J329" s="74"/>
      <c r="K329" s="17"/>
      <c r="L329" s="17"/>
      <c r="M329" s="15"/>
      <c r="N329" s="17"/>
      <c r="O329" s="17"/>
      <c r="P329" s="17"/>
      <c r="Q329" s="17"/>
      <c r="R329" s="17"/>
    </row>
    <row r="330" spans="1:18" ht="12.75">
      <c r="A330" s="40" t="s">
        <v>52</v>
      </c>
      <c r="B330" s="25">
        <v>47</v>
      </c>
      <c r="C330" s="36"/>
      <c r="D330" s="36"/>
      <c r="E330" s="15">
        <v>37160</v>
      </c>
      <c r="F330" s="15">
        <v>19655.38</v>
      </c>
      <c r="G330" s="16">
        <f t="shared" si="23"/>
        <v>0.5289391819160387</v>
      </c>
      <c r="H330" s="17"/>
      <c r="I330" s="17"/>
      <c r="J330" s="74"/>
      <c r="K330" s="17"/>
      <c r="L330" s="17"/>
      <c r="M330" s="15"/>
      <c r="N330" s="17"/>
      <c r="O330" s="17"/>
      <c r="P330" s="17"/>
      <c r="Q330" s="17"/>
      <c r="R330" s="17"/>
    </row>
    <row r="331" spans="1:18" ht="12.75">
      <c r="A331" s="40" t="s">
        <v>53</v>
      </c>
      <c r="B331" s="25">
        <v>48</v>
      </c>
      <c r="C331" s="36"/>
      <c r="D331" s="36"/>
      <c r="E331" s="15">
        <v>3502</v>
      </c>
      <c r="F331" s="15">
        <v>2659.99</v>
      </c>
      <c r="G331" s="16">
        <f t="shared" si="23"/>
        <v>0.7595631067961165</v>
      </c>
      <c r="H331" s="17"/>
      <c r="I331" s="17"/>
      <c r="J331" s="74"/>
      <c r="K331" s="17"/>
      <c r="L331" s="17"/>
      <c r="M331" s="15"/>
      <c r="N331" s="17"/>
      <c r="O331" s="17"/>
      <c r="P331" s="17"/>
      <c r="Q331" s="17"/>
      <c r="R331" s="17"/>
    </row>
    <row r="332" spans="1:18" ht="12.75">
      <c r="A332" s="38" t="s">
        <v>60</v>
      </c>
      <c r="B332" s="37"/>
      <c r="C332" s="36"/>
      <c r="D332" s="36"/>
      <c r="E332" s="23">
        <f>SUM(E299:E331)</f>
        <v>194639</v>
      </c>
      <c r="F332" s="23">
        <f>SUM(F299:F331)</f>
        <v>150877.86</v>
      </c>
      <c r="G332" s="80">
        <f t="shared" si="23"/>
        <v>0.7751676693776683</v>
      </c>
      <c r="H332" s="23">
        <f aca="true" t="shared" si="24" ref="H332:N332">SUM(H299:H331)</f>
        <v>0</v>
      </c>
      <c r="I332" s="23">
        <f t="shared" si="24"/>
        <v>0</v>
      </c>
      <c r="J332" s="73"/>
      <c r="K332" s="23">
        <f t="shared" si="24"/>
        <v>0</v>
      </c>
      <c r="L332" s="23">
        <f t="shared" si="24"/>
        <v>0</v>
      </c>
      <c r="M332" s="23">
        <f t="shared" si="24"/>
        <v>0</v>
      </c>
      <c r="N332" s="23">
        <f t="shared" si="24"/>
        <v>0</v>
      </c>
      <c r="O332" s="23">
        <f>SUM(O299:O331)</f>
        <v>0</v>
      </c>
      <c r="P332" s="23">
        <f>SUM(P299:P331)</f>
        <v>0</v>
      </c>
      <c r="Q332" s="23">
        <f>SUM(Q299:Q331)</f>
        <v>0</v>
      </c>
      <c r="R332" s="23">
        <f>SUM(R299:R331)</f>
        <v>0</v>
      </c>
    </row>
    <row r="333" spans="1:18" ht="12.75">
      <c r="A333" s="36" t="s">
        <v>6</v>
      </c>
      <c r="B333" s="13" t="s">
        <v>6</v>
      </c>
      <c r="C333" s="36"/>
      <c r="D333" s="36"/>
      <c r="E333" s="15">
        <v>3032</v>
      </c>
      <c r="F333" s="15">
        <v>3032</v>
      </c>
      <c r="G333" s="16">
        <f t="shared" si="23"/>
        <v>1</v>
      </c>
      <c r="H333" s="17"/>
      <c r="I333" s="17"/>
      <c r="J333" s="74"/>
      <c r="K333" s="17"/>
      <c r="L333" s="17"/>
      <c r="M333" s="15"/>
      <c r="N333" s="17"/>
      <c r="O333" s="17"/>
      <c r="P333" s="17"/>
      <c r="Q333" s="17"/>
      <c r="R333" s="17"/>
    </row>
    <row r="334" spans="1:18" ht="12.75">
      <c r="A334" s="40" t="s">
        <v>13</v>
      </c>
      <c r="B334" s="25" t="s">
        <v>13</v>
      </c>
      <c r="C334" s="36"/>
      <c r="D334" s="36"/>
      <c r="E334" s="15">
        <v>7368</v>
      </c>
      <c r="F334" s="15">
        <v>6230.4</v>
      </c>
      <c r="G334" s="16">
        <f t="shared" si="23"/>
        <v>0.8456026058631921</v>
      </c>
      <c r="H334" s="17"/>
      <c r="I334" s="17"/>
      <c r="J334" s="74"/>
      <c r="K334" s="17"/>
      <c r="L334" s="17"/>
      <c r="M334" s="15"/>
      <c r="N334" s="17"/>
      <c r="O334" s="17"/>
      <c r="P334" s="17"/>
      <c r="Q334" s="17"/>
      <c r="R334" s="17"/>
    </row>
    <row r="335" spans="1:18" ht="12.75">
      <c r="A335" s="40" t="s">
        <v>7</v>
      </c>
      <c r="B335" s="25" t="s">
        <v>7</v>
      </c>
      <c r="C335" s="36"/>
      <c r="D335" s="36"/>
      <c r="E335" s="15">
        <v>8616</v>
      </c>
      <c r="F335" s="15">
        <v>8614</v>
      </c>
      <c r="G335" s="16">
        <f t="shared" si="23"/>
        <v>0.9997678737233054</v>
      </c>
      <c r="H335" s="17"/>
      <c r="I335" s="17"/>
      <c r="J335" s="74"/>
      <c r="K335" s="17"/>
      <c r="L335" s="17"/>
      <c r="M335" s="15"/>
      <c r="N335" s="17"/>
      <c r="O335" s="17"/>
      <c r="P335" s="17"/>
      <c r="Q335" s="17"/>
      <c r="R335" s="17"/>
    </row>
    <row r="336" spans="1:18" ht="12.75">
      <c r="A336" s="40" t="s">
        <v>22</v>
      </c>
      <c r="B336" s="25">
        <v>6</v>
      </c>
      <c r="C336" s="36"/>
      <c r="D336" s="36"/>
      <c r="E336" s="15">
        <v>12540</v>
      </c>
      <c r="F336" s="15">
        <v>11280.8</v>
      </c>
      <c r="G336" s="16">
        <f t="shared" si="23"/>
        <v>0.8995853269537479</v>
      </c>
      <c r="H336" s="17"/>
      <c r="I336" s="17"/>
      <c r="J336" s="74"/>
      <c r="K336" s="17"/>
      <c r="L336" s="17"/>
      <c r="M336" s="15"/>
      <c r="N336" s="17"/>
      <c r="O336" s="17"/>
      <c r="P336" s="17"/>
      <c r="Q336" s="17"/>
      <c r="R336" s="17"/>
    </row>
    <row r="337" spans="1:18" ht="12.75">
      <c r="A337" s="40" t="s">
        <v>8</v>
      </c>
      <c r="B337" s="25" t="s">
        <v>8</v>
      </c>
      <c r="C337" s="36"/>
      <c r="D337" s="36"/>
      <c r="E337" s="15">
        <v>25295</v>
      </c>
      <c r="F337" s="15">
        <v>25285.8</v>
      </c>
      <c r="G337" s="16">
        <f t="shared" si="23"/>
        <v>0.9996362917572642</v>
      </c>
      <c r="H337" s="17"/>
      <c r="I337" s="17"/>
      <c r="J337" s="74"/>
      <c r="K337" s="17"/>
      <c r="L337" s="17"/>
      <c r="M337" s="15"/>
      <c r="N337" s="17"/>
      <c r="O337" s="17"/>
      <c r="P337" s="17"/>
      <c r="Q337" s="17"/>
      <c r="R337" s="17"/>
    </row>
    <row r="338" spans="1:18" ht="12.75">
      <c r="A338" s="40" t="s">
        <v>43</v>
      </c>
      <c r="B338" s="25">
        <v>8</v>
      </c>
      <c r="C338" s="36"/>
      <c r="D338" s="36"/>
      <c r="E338" s="15">
        <v>9900</v>
      </c>
      <c r="F338" s="15">
        <v>9899.6</v>
      </c>
      <c r="G338" s="16">
        <f t="shared" si="23"/>
        <v>0.999959595959596</v>
      </c>
      <c r="H338" s="17"/>
      <c r="I338" s="17"/>
      <c r="J338" s="74"/>
      <c r="K338" s="17"/>
      <c r="L338" s="17"/>
      <c r="M338" s="15"/>
      <c r="N338" s="17"/>
      <c r="O338" s="17"/>
      <c r="P338" s="17"/>
      <c r="Q338" s="17"/>
      <c r="R338" s="17"/>
    </row>
    <row r="339" spans="1:18" ht="12.75">
      <c r="A339" s="40" t="s">
        <v>20</v>
      </c>
      <c r="B339" s="25">
        <v>10</v>
      </c>
      <c r="C339" s="36"/>
      <c r="D339" s="36"/>
      <c r="E339" s="15">
        <v>34140</v>
      </c>
      <c r="F339" s="15">
        <v>32897.2</v>
      </c>
      <c r="G339" s="16">
        <f t="shared" si="23"/>
        <v>0.9635969537199764</v>
      </c>
      <c r="H339" s="17"/>
      <c r="I339" s="17"/>
      <c r="J339" s="74"/>
      <c r="K339" s="17"/>
      <c r="L339" s="17"/>
      <c r="M339" s="15"/>
      <c r="N339" s="17"/>
      <c r="O339" s="17"/>
      <c r="P339" s="17"/>
      <c r="Q339" s="17"/>
      <c r="R339" s="17"/>
    </row>
    <row r="340" spans="1:18" ht="12.75">
      <c r="A340" s="43" t="s">
        <v>44</v>
      </c>
      <c r="B340" s="25">
        <v>11</v>
      </c>
      <c r="C340" s="36"/>
      <c r="D340" s="36"/>
      <c r="E340" s="15">
        <v>11334</v>
      </c>
      <c r="F340" s="15">
        <v>9628.8</v>
      </c>
      <c r="G340" s="16">
        <f t="shared" si="23"/>
        <v>0.8495500264690312</v>
      </c>
      <c r="H340" s="17"/>
      <c r="I340" s="17"/>
      <c r="J340" s="74"/>
      <c r="K340" s="17"/>
      <c r="L340" s="17"/>
      <c r="M340" s="15"/>
      <c r="N340" s="17"/>
      <c r="O340" s="17"/>
      <c r="P340" s="17"/>
      <c r="Q340" s="17"/>
      <c r="R340" s="17"/>
    </row>
    <row r="341" spans="1:18" ht="12.75">
      <c r="A341" s="40" t="s">
        <v>45</v>
      </c>
      <c r="B341" s="25">
        <v>12</v>
      </c>
      <c r="C341" s="36"/>
      <c r="D341" s="36"/>
      <c r="E341" s="15">
        <v>17168</v>
      </c>
      <c r="F341" s="15">
        <v>17167.2</v>
      </c>
      <c r="G341" s="16">
        <f t="shared" si="23"/>
        <v>0.9999534016775397</v>
      </c>
      <c r="H341" s="17"/>
      <c r="I341" s="17"/>
      <c r="J341" s="74"/>
      <c r="K341" s="17"/>
      <c r="L341" s="17"/>
      <c r="M341" s="15"/>
      <c r="N341" s="17"/>
      <c r="O341" s="17"/>
      <c r="P341" s="17"/>
      <c r="Q341" s="17"/>
      <c r="R341" s="17"/>
    </row>
    <row r="342" spans="1:18" ht="12.75">
      <c r="A342" s="40" t="s">
        <v>23</v>
      </c>
      <c r="B342" s="25">
        <v>13</v>
      </c>
      <c r="C342" s="36"/>
      <c r="D342" s="36"/>
      <c r="E342" s="15">
        <v>10836</v>
      </c>
      <c r="F342" s="15">
        <v>10832.4</v>
      </c>
      <c r="G342" s="16">
        <f t="shared" si="23"/>
        <v>0.9996677740863787</v>
      </c>
      <c r="H342" s="17"/>
      <c r="I342" s="17"/>
      <c r="J342" s="74"/>
      <c r="K342" s="17"/>
      <c r="L342" s="17"/>
      <c r="M342" s="15"/>
      <c r="N342" s="17"/>
      <c r="O342" s="17"/>
      <c r="P342" s="17"/>
      <c r="Q342" s="17"/>
      <c r="R342" s="17"/>
    </row>
    <row r="343" spans="1:18" ht="12.75">
      <c r="A343" s="40" t="s">
        <v>17</v>
      </c>
      <c r="B343" s="25">
        <v>14</v>
      </c>
      <c r="C343" s="36"/>
      <c r="D343" s="36"/>
      <c r="E343" s="15">
        <v>5106</v>
      </c>
      <c r="F343" s="15">
        <v>4531.2</v>
      </c>
      <c r="G343" s="16">
        <f t="shared" si="23"/>
        <v>0.8874265569917743</v>
      </c>
      <c r="H343" s="17"/>
      <c r="I343" s="17"/>
      <c r="J343" s="74"/>
      <c r="K343" s="17"/>
      <c r="L343" s="17"/>
      <c r="M343" s="15"/>
      <c r="N343" s="17"/>
      <c r="O343" s="17"/>
      <c r="P343" s="17"/>
      <c r="Q343" s="17"/>
      <c r="R343" s="17"/>
    </row>
    <row r="344" spans="1:18" ht="12.75">
      <c r="A344" s="40" t="s">
        <v>24</v>
      </c>
      <c r="B344" s="25">
        <v>16</v>
      </c>
      <c r="C344" s="36"/>
      <c r="D344" s="36"/>
      <c r="E344" s="15">
        <v>8640</v>
      </c>
      <c r="F344" s="15">
        <v>8071.2</v>
      </c>
      <c r="G344" s="16">
        <f t="shared" si="23"/>
        <v>0.9341666666666667</v>
      </c>
      <c r="H344" s="17"/>
      <c r="I344" s="17"/>
      <c r="J344" s="74"/>
      <c r="K344" s="17"/>
      <c r="L344" s="17"/>
      <c r="M344" s="15"/>
      <c r="N344" s="17"/>
      <c r="O344" s="17"/>
      <c r="P344" s="17"/>
      <c r="Q344" s="17"/>
      <c r="R344" s="17"/>
    </row>
    <row r="345" spans="1:18" ht="12.75">
      <c r="A345" s="40" t="s">
        <v>25</v>
      </c>
      <c r="B345" s="25">
        <v>17</v>
      </c>
      <c r="C345" s="36"/>
      <c r="D345" s="36"/>
      <c r="E345" s="15">
        <v>22242</v>
      </c>
      <c r="F345" s="15">
        <v>21948</v>
      </c>
      <c r="G345" s="16">
        <f t="shared" si="23"/>
        <v>0.9867817642298354</v>
      </c>
      <c r="H345" s="17"/>
      <c r="I345" s="17"/>
      <c r="J345" s="74"/>
      <c r="K345" s="17"/>
      <c r="L345" s="17"/>
      <c r="M345" s="15"/>
      <c r="N345" s="17"/>
      <c r="O345" s="17"/>
      <c r="P345" s="17"/>
      <c r="Q345" s="17"/>
      <c r="R345" s="17"/>
    </row>
    <row r="346" spans="1:18" ht="12.75">
      <c r="A346" s="40" t="s">
        <v>26</v>
      </c>
      <c r="B346" s="25">
        <v>18</v>
      </c>
      <c r="C346" s="36"/>
      <c r="D346" s="36"/>
      <c r="E346" s="15">
        <v>3402</v>
      </c>
      <c r="F346" s="15">
        <v>3374.8</v>
      </c>
      <c r="G346" s="16">
        <f t="shared" si="23"/>
        <v>0.9920047031158142</v>
      </c>
      <c r="H346" s="17"/>
      <c r="I346" s="17"/>
      <c r="J346" s="74"/>
      <c r="K346" s="17"/>
      <c r="L346" s="17"/>
      <c r="M346" s="15"/>
      <c r="N346" s="17"/>
      <c r="O346" s="17"/>
      <c r="P346" s="17"/>
      <c r="Q346" s="17"/>
      <c r="R346" s="17"/>
    </row>
    <row r="347" spans="1:18" ht="12.75">
      <c r="A347" s="40" t="s">
        <v>69</v>
      </c>
      <c r="B347" s="25" t="s">
        <v>204</v>
      </c>
      <c r="C347" s="36"/>
      <c r="D347" s="36"/>
      <c r="E347" s="15">
        <v>9724</v>
      </c>
      <c r="F347" s="15">
        <v>9440</v>
      </c>
      <c r="G347" s="16">
        <f t="shared" si="23"/>
        <v>0.9707939119703826</v>
      </c>
      <c r="H347" s="17"/>
      <c r="I347" s="17"/>
      <c r="J347" s="74"/>
      <c r="K347" s="17"/>
      <c r="L347" s="17"/>
      <c r="M347" s="15"/>
      <c r="N347" s="17"/>
      <c r="O347" s="17"/>
      <c r="P347" s="17"/>
      <c r="Q347" s="17"/>
      <c r="R347" s="17"/>
    </row>
    <row r="348" spans="1:18" ht="12.75">
      <c r="A348" s="40" t="s">
        <v>27</v>
      </c>
      <c r="B348" s="25">
        <v>20</v>
      </c>
      <c r="C348" s="36"/>
      <c r="D348" s="36"/>
      <c r="E348" s="15">
        <v>5664</v>
      </c>
      <c r="F348" s="15">
        <v>5664</v>
      </c>
      <c r="G348" s="16">
        <f t="shared" si="23"/>
        <v>1</v>
      </c>
      <c r="H348" s="17"/>
      <c r="I348" s="17"/>
      <c r="J348" s="74"/>
      <c r="K348" s="17"/>
      <c r="L348" s="17"/>
      <c r="M348" s="15"/>
      <c r="N348" s="17"/>
      <c r="O348" s="17"/>
      <c r="P348" s="17"/>
      <c r="Q348" s="17"/>
      <c r="R348" s="17"/>
    </row>
    <row r="349" spans="1:18" ht="12.75">
      <c r="A349" s="40" t="s">
        <v>28</v>
      </c>
      <c r="B349" s="25">
        <v>21</v>
      </c>
      <c r="C349" s="36"/>
      <c r="D349" s="36"/>
      <c r="E349" s="15">
        <v>12650</v>
      </c>
      <c r="F349" s="15">
        <v>12649.6</v>
      </c>
      <c r="G349" s="16">
        <f t="shared" si="23"/>
        <v>0.9999683794466403</v>
      </c>
      <c r="H349" s="17"/>
      <c r="I349" s="17"/>
      <c r="J349" s="74"/>
      <c r="K349" s="17"/>
      <c r="L349" s="17"/>
      <c r="M349" s="15"/>
      <c r="N349" s="17"/>
      <c r="O349" s="17"/>
      <c r="P349" s="17"/>
      <c r="Q349" s="17"/>
      <c r="R349" s="17"/>
    </row>
    <row r="350" spans="1:18" ht="12.75">
      <c r="A350" s="40" t="s">
        <v>29</v>
      </c>
      <c r="B350" s="25">
        <v>23</v>
      </c>
      <c r="C350" s="36"/>
      <c r="D350" s="36"/>
      <c r="E350" s="15">
        <v>14730</v>
      </c>
      <c r="F350" s="15">
        <v>14726.4</v>
      </c>
      <c r="G350" s="16">
        <f t="shared" si="23"/>
        <v>0.999755600814664</v>
      </c>
      <c r="H350" s="17"/>
      <c r="I350" s="17"/>
      <c r="J350" s="74"/>
      <c r="K350" s="17"/>
      <c r="L350" s="17"/>
      <c r="M350" s="15"/>
      <c r="N350" s="17"/>
      <c r="O350" s="17"/>
      <c r="P350" s="17"/>
      <c r="Q350" s="17"/>
      <c r="R350" s="17"/>
    </row>
    <row r="351" spans="1:18" ht="12.75">
      <c r="A351" s="40" t="s">
        <v>30</v>
      </c>
      <c r="B351" s="25">
        <v>26</v>
      </c>
      <c r="C351" s="36"/>
      <c r="D351" s="36"/>
      <c r="E351" s="15">
        <v>12060</v>
      </c>
      <c r="F351" s="15">
        <v>10926.8</v>
      </c>
      <c r="G351" s="16">
        <f t="shared" si="23"/>
        <v>0.9060364842454394</v>
      </c>
      <c r="H351" s="17"/>
      <c r="I351" s="17"/>
      <c r="J351" s="74"/>
      <c r="K351" s="17"/>
      <c r="L351" s="17"/>
      <c r="M351" s="15"/>
      <c r="N351" s="17"/>
      <c r="O351" s="17"/>
      <c r="P351" s="17"/>
      <c r="Q351" s="17"/>
      <c r="R351" s="17"/>
    </row>
    <row r="352" spans="1:18" ht="12.75">
      <c r="A352" s="40" t="s">
        <v>9</v>
      </c>
      <c r="B352" s="25" t="s">
        <v>9</v>
      </c>
      <c r="C352" s="36"/>
      <c r="D352" s="36"/>
      <c r="E352" s="15">
        <v>10772</v>
      </c>
      <c r="F352" s="15">
        <v>10771.6</v>
      </c>
      <c r="G352" s="16">
        <f t="shared" si="23"/>
        <v>0.9999628666914222</v>
      </c>
      <c r="H352" s="17"/>
      <c r="I352" s="17"/>
      <c r="J352" s="74"/>
      <c r="K352" s="17"/>
      <c r="L352" s="17"/>
      <c r="M352" s="15"/>
      <c r="N352" s="17"/>
      <c r="O352" s="17"/>
      <c r="P352" s="17"/>
      <c r="Q352" s="17"/>
      <c r="R352" s="17"/>
    </row>
    <row r="353" spans="1:18" ht="12.75">
      <c r="A353" s="43" t="s">
        <v>31</v>
      </c>
      <c r="B353" s="25">
        <v>28</v>
      </c>
      <c r="C353" s="36"/>
      <c r="D353" s="36"/>
      <c r="E353" s="15">
        <v>4165</v>
      </c>
      <c r="F353" s="15">
        <v>4164.8</v>
      </c>
      <c r="G353" s="16">
        <f t="shared" si="23"/>
        <v>0.999951980792317</v>
      </c>
      <c r="H353" s="17"/>
      <c r="I353" s="17"/>
      <c r="J353" s="74"/>
      <c r="K353" s="17"/>
      <c r="L353" s="17"/>
      <c r="M353" s="15"/>
      <c r="N353" s="17"/>
      <c r="O353" s="17"/>
      <c r="P353" s="17"/>
      <c r="Q353" s="17"/>
      <c r="R353" s="17"/>
    </row>
    <row r="354" spans="1:18" ht="12.75">
      <c r="A354" s="40" t="s">
        <v>32</v>
      </c>
      <c r="B354" s="25">
        <v>29</v>
      </c>
      <c r="C354" s="36"/>
      <c r="D354" s="36"/>
      <c r="E354" s="15">
        <v>27010</v>
      </c>
      <c r="F354" s="15">
        <v>27009.6</v>
      </c>
      <c r="G354" s="16">
        <f t="shared" si="23"/>
        <v>0.9999851906701221</v>
      </c>
      <c r="H354" s="17"/>
      <c r="I354" s="17"/>
      <c r="J354" s="74"/>
      <c r="K354" s="17"/>
      <c r="L354" s="17"/>
      <c r="M354" s="15"/>
      <c r="N354" s="17"/>
      <c r="O354" s="17"/>
      <c r="P354" s="17"/>
      <c r="Q354" s="17"/>
      <c r="R354" s="17"/>
    </row>
    <row r="355" spans="1:18" ht="12.75">
      <c r="A355" s="40" t="s">
        <v>46</v>
      </c>
      <c r="B355" s="25">
        <v>31</v>
      </c>
      <c r="C355" s="36"/>
      <c r="D355" s="36"/>
      <c r="E355" s="15">
        <v>47094</v>
      </c>
      <c r="F355" s="15">
        <v>46905</v>
      </c>
      <c r="G355" s="16">
        <f t="shared" si="23"/>
        <v>0.9959867499044465</v>
      </c>
      <c r="H355" s="17"/>
      <c r="I355" s="17"/>
      <c r="J355" s="74"/>
      <c r="K355" s="17"/>
      <c r="L355" s="17"/>
      <c r="M355" s="15"/>
      <c r="N355" s="17"/>
      <c r="O355" s="17"/>
      <c r="P355" s="17"/>
      <c r="Q355" s="17"/>
      <c r="R355" s="17"/>
    </row>
    <row r="356" spans="1:18" ht="12.75">
      <c r="A356" s="40" t="s">
        <v>33</v>
      </c>
      <c r="B356" s="25">
        <v>33</v>
      </c>
      <c r="C356" s="36"/>
      <c r="D356" s="36"/>
      <c r="E356" s="15">
        <v>28519</v>
      </c>
      <c r="F356" s="15">
        <v>28518.8</v>
      </c>
      <c r="G356" s="16">
        <f t="shared" si="23"/>
        <v>0.9999929871313861</v>
      </c>
      <c r="H356" s="17"/>
      <c r="I356" s="17"/>
      <c r="J356" s="74"/>
      <c r="K356" s="17"/>
      <c r="L356" s="17"/>
      <c r="M356" s="15"/>
      <c r="N356" s="17"/>
      <c r="O356" s="17"/>
      <c r="P356" s="17"/>
      <c r="Q356" s="17"/>
      <c r="R356" s="17"/>
    </row>
    <row r="357" spans="1:18" ht="12.75">
      <c r="A357" s="40" t="s">
        <v>34</v>
      </c>
      <c r="B357" s="25">
        <v>34</v>
      </c>
      <c r="C357" s="36"/>
      <c r="D357" s="36"/>
      <c r="E357" s="15">
        <v>7368</v>
      </c>
      <c r="F357" s="15">
        <v>6796.8</v>
      </c>
      <c r="G357" s="16">
        <f t="shared" si="23"/>
        <v>0.9224755700325733</v>
      </c>
      <c r="H357" s="17"/>
      <c r="I357" s="17"/>
      <c r="J357" s="74"/>
      <c r="K357" s="17"/>
      <c r="L357" s="17"/>
      <c r="M357" s="15"/>
      <c r="N357" s="17"/>
      <c r="O357" s="17"/>
      <c r="P357" s="17"/>
      <c r="Q357" s="17"/>
      <c r="R357" s="17"/>
    </row>
    <row r="358" spans="1:18" ht="12.75">
      <c r="A358" s="40" t="s">
        <v>35</v>
      </c>
      <c r="B358" s="25">
        <v>35</v>
      </c>
      <c r="C358" s="36"/>
      <c r="D358" s="36"/>
      <c r="E358" s="15">
        <v>22092</v>
      </c>
      <c r="F358" s="15">
        <v>21004</v>
      </c>
      <c r="G358" s="16">
        <f t="shared" si="23"/>
        <v>0.9507514032228861</v>
      </c>
      <c r="H358" s="17"/>
      <c r="I358" s="17"/>
      <c r="J358" s="74"/>
      <c r="K358" s="17"/>
      <c r="L358" s="17"/>
      <c r="M358" s="15"/>
      <c r="N358" s="17"/>
      <c r="O358" s="17"/>
      <c r="P358" s="17"/>
      <c r="Q358" s="17"/>
      <c r="R358" s="17"/>
    </row>
    <row r="359" spans="1:18" ht="12.75">
      <c r="A359" s="40" t="s">
        <v>54</v>
      </c>
      <c r="B359" s="25" t="s">
        <v>206</v>
      </c>
      <c r="C359" s="36"/>
      <c r="D359" s="36"/>
      <c r="E359" s="15">
        <v>5770</v>
      </c>
      <c r="F359" s="15">
        <v>5769.6</v>
      </c>
      <c r="G359" s="16">
        <f t="shared" si="23"/>
        <v>0.9999306759098787</v>
      </c>
      <c r="H359" s="17"/>
      <c r="I359" s="17"/>
      <c r="J359" s="74"/>
      <c r="K359" s="17"/>
      <c r="L359" s="17"/>
      <c r="M359" s="15"/>
      <c r="N359" s="17"/>
      <c r="O359" s="17"/>
      <c r="P359" s="17"/>
      <c r="Q359" s="17"/>
      <c r="R359" s="17"/>
    </row>
    <row r="360" spans="1:18" ht="12.75">
      <c r="A360" s="40" t="s">
        <v>231</v>
      </c>
      <c r="B360" s="25">
        <v>37</v>
      </c>
      <c r="C360" s="36"/>
      <c r="D360" s="36"/>
      <c r="E360" s="15">
        <f>1704+562</f>
        <v>2266</v>
      </c>
      <c r="F360" s="15">
        <v>2265.6</v>
      </c>
      <c r="G360" s="16">
        <f t="shared" si="23"/>
        <v>0.9998234774933804</v>
      </c>
      <c r="H360" s="17"/>
      <c r="I360" s="17"/>
      <c r="J360" s="74"/>
      <c r="K360" s="17"/>
      <c r="L360" s="17"/>
      <c r="M360" s="15"/>
      <c r="N360" s="17"/>
      <c r="O360" s="17"/>
      <c r="P360" s="17"/>
      <c r="Q360" s="17"/>
      <c r="R360" s="17"/>
    </row>
    <row r="361" spans="1:18" ht="12.75">
      <c r="A361" s="40" t="s">
        <v>36</v>
      </c>
      <c r="B361" s="25">
        <v>39</v>
      </c>
      <c r="C361" s="36"/>
      <c r="D361" s="36"/>
      <c r="E361" s="15">
        <v>18102</v>
      </c>
      <c r="F361" s="15">
        <v>18101.2</v>
      </c>
      <c r="G361" s="16">
        <f t="shared" si="23"/>
        <v>0.9999558059882886</v>
      </c>
      <c r="H361" s="17"/>
      <c r="I361" s="17"/>
      <c r="J361" s="74"/>
      <c r="K361" s="17"/>
      <c r="L361" s="17"/>
      <c r="M361" s="15"/>
      <c r="N361" s="17"/>
      <c r="O361" s="17"/>
      <c r="P361" s="17"/>
      <c r="Q361" s="17"/>
      <c r="R361" s="17"/>
    </row>
    <row r="362" spans="1:18" ht="12.75">
      <c r="A362" s="40" t="s">
        <v>37</v>
      </c>
      <c r="B362" s="25">
        <v>40</v>
      </c>
      <c r="C362" s="36"/>
      <c r="D362" s="36"/>
      <c r="E362" s="15">
        <v>27966</v>
      </c>
      <c r="F362" s="15">
        <v>27966</v>
      </c>
      <c r="G362" s="16">
        <f t="shared" si="23"/>
        <v>1</v>
      </c>
      <c r="H362" s="17"/>
      <c r="I362" s="17"/>
      <c r="J362" s="74"/>
      <c r="K362" s="17"/>
      <c r="L362" s="17"/>
      <c r="M362" s="15"/>
      <c r="N362" s="17"/>
      <c r="O362" s="17"/>
      <c r="P362" s="17"/>
      <c r="Q362" s="17"/>
      <c r="R362" s="17"/>
    </row>
    <row r="363" spans="1:18" ht="12.75">
      <c r="A363" s="40" t="s">
        <v>55</v>
      </c>
      <c r="B363" s="25" t="s">
        <v>207</v>
      </c>
      <c r="C363" s="36"/>
      <c r="D363" s="36"/>
      <c r="E363" s="15">
        <v>19453</v>
      </c>
      <c r="F363" s="15">
        <v>19252.8</v>
      </c>
      <c r="G363" s="16">
        <f t="shared" si="23"/>
        <v>0.989708528247571</v>
      </c>
      <c r="H363" s="17"/>
      <c r="I363" s="17"/>
      <c r="J363" s="74"/>
      <c r="K363" s="17"/>
      <c r="L363" s="17"/>
      <c r="M363" s="15"/>
      <c r="N363" s="17"/>
      <c r="O363" s="17"/>
      <c r="P363" s="17"/>
      <c r="Q363" s="17"/>
      <c r="R363" s="17"/>
    </row>
    <row r="364" spans="1:18" ht="12.75">
      <c r="A364" s="40" t="s">
        <v>47</v>
      </c>
      <c r="B364" s="25">
        <v>42</v>
      </c>
      <c r="C364" s="36"/>
      <c r="D364" s="36"/>
      <c r="E364" s="15">
        <v>11140</v>
      </c>
      <c r="F364" s="15">
        <v>11139.2</v>
      </c>
      <c r="G364" s="16">
        <f t="shared" si="23"/>
        <v>0.9999281867145423</v>
      </c>
      <c r="H364" s="17"/>
      <c r="I364" s="17"/>
      <c r="J364" s="74"/>
      <c r="K364" s="17"/>
      <c r="L364" s="17"/>
      <c r="M364" s="15"/>
      <c r="N364" s="17"/>
      <c r="O364" s="17"/>
      <c r="P364" s="17"/>
      <c r="Q364" s="17"/>
      <c r="R364" s="17"/>
    </row>
    <row r="365" spans="1:18" ht="12.75">
      <c r="A365" s="40" t="s">
        <v>48</v>
      </c>
      <c r="B365" s="25">
        <v>43</v>
      </c>
      <c r="C365" s="36"/>
      <c r="D365" s="36"/>
      <c r="E365" s="15">
        <v>25913</v>
      </c>
      <c r="F365" s="15">
        <v>25912.8</v>
      </c>
      <c r="G365" s="16">
        <f t="shared" si="23"/>
        <v>0.9999922818662447</v>
      </c>
      <c r="H365" s="17"/>
      <c r="I365" s="17"/>
      <c r="J365" s="74"/>
      <c r="K365" s="17"/>
      <c r="L365" s="17"/>
      <c r="M365" s="15"/>
      <c r="N365" s="17"/>
      <c r="O365" s="17"/>
      <c r="P365" s="17"/>
      <c r="Q365" s="17"/>
      <c r="R365" s="17"/>
    </row>
    <row r="366" spans="1:18" ht="12.75">
      <c r="A366" s="40" t="s">
        <v>49</v>
      </c>
      <c r="B366" s="25">
        <v>44</v>
      </c>
      <c r="C366" s="36"/>
      <c r="D366" s="36"/>
      <c r="E366" s="15">
        <v>11898</v>
      </c>
      <c r="F366" s="15">
        <v>11328</v>
      </c>
      <c r="G366" s="16">
        <f t="shared" si="23"/>
        <v>0.9520927887039838</v>
      </c>
      <c r="H366" s="17"/>
      <c r="I366" s="17"/>
      <c r="J366" s="74"/>
      <c r="K366" s="17"/>
      <c r="L366" s="17"/>
      <c r="M366" s="15"/>
      <c r="N366" s="17"/>
      <c r="O366" s="17"/>
      <c r="P366" s="17"/>
      <c r="Q366" s="17"/>
      <c r="R366" s="17"/>
    </row>
    <row r="367" spans="1:18" ht="12.75">
      <c r="A367" s="40" t="s">
        <v>51</v>
      </c>
      <c r="B367" s="25">
        <v>46</v>
      </c>
      <c r="C367" s="36"/>
      <c r="D367" s="36"/>
      <c r="E367" s="15">
        <v>11140</v>
      </c>
      <c r="F367" s="15">
        <v>11139.2</v>
      </c>
      <c r="G367" s="16">
        <f t="shared" si="23"/>
        <v>0.9999281867145423</v>
      </c>
      <c r="H367" s="17"/>
      <c r="I367" s="17"/>
      <c r="J367" s="74"/>
      <c r="K367" s="17"/>
      <c r="L367" s="17"/>
      <c r="M367" s="15"/>
      <c r="N367" s="17"/>
      <c r="O367" s="17"/>
      <c r="P367" s="17"/>
      <c r="Q367" s="17"/>
      <c r="R367" s="17"/>
    </row>
    <row r="368" spans="1:18" ht="12.75">
      <c r="A368" s="40" t="s">
        <v>52</v>
      </c>
      <c r="B368" s="25">
        <v>47</v>
      </c>
      <c r="C368" s="36"/>
      <c r="D368" s="36"/>
      <c r="E368" s="15">
        <v>11412</v>
      </c>
      <c r="F368" s="15">
        <v>10077.2</v>
      </c>
      <c r="G368" s="16">
        <f t="shared" si="23"/>
        <v>0.8830354013319314</v>
      </c>
      <c r="H368" s="17"/>
      <c r="I368" s="17"/>
      <c r="J368" s="74"/>
      <c r="K368" s="17"/>
      <c r="L368" s="17"/>
      <c r="M368" s="15"/>
      <c r="N368" s="17"/>
      <c r="O368" s="17"/>
      <c r="P368" s="17"/>
      <c r="Q368" s="17"/>
      <c r="R368" s="17"/>
    </row>
    <row r="369" spans="1:18" ht="12.75">
      <c r="A369" s="40" t="s">
        <v>53</v>
      </c>
      <c r="B369" s="25">
        <v>48</v>
      </c>
      <c r="C369" s="36"/>
      <c r="D369" s="36"/>
      <c r="E369" s="15">
        <v>10054</v>
      </c>
      <c r="F369" s="15">
        <v>10053.6</v>
      </c>
      <c r="G369" s="16">
        <f t="shared" si="23"/>
        <v>0.9999602148398647</v>
      </c>
      <c r="H369" s="17"/>
      <c r="I369" s="17"/>
      <c r="J369" s="74"/>
      <c r="K369" s="17"/>
      <c r="L369" s="17"/>
      <c r="M369" s="15"/>
      <c r="N369" s="17"/>
      <c r="O369" s="17"/>
      <c r="P369" s="17"/>
      <c r="Q369" s="17"/>
      <c r="R369" s="17"/>
    </row>
    <row r="370" spans="1:18" ht="12.75">
      <c r="A370" s="38" t="s">
        <v>61</v>
      </c>
      <c r="B370" s="37"/>
      <c r="C370" s="36"/>
      <c r="D370" s="36"/>
      <c r="E370" s="23">
        <f>SUM(E333:E369)</f>
        <v>536581</v>
      </c>
      <c r="F370" s="23">
        <f>SUM(F333:F369)</f>
        <v>524375.9999999999</v>
      </c>
      <c r="G370" s="81">
        <f t="shared" si="23"/>
        <v>0.9772541331131738</v>
      </c>
      <c r="H370" s="23">
        <f aca="true" t="shared" si="25" ref="H370:R370">SUM(H333:H369)</f>
        <v>0</v>
      </c>
      <c r="I370" s="23">
        <f t="shared" si="25"/>
        <v>0</v>
      </c>
      <c r="J370" s="73"/>
      <c r="K370" s="23">
        <f t="shared" si="25"/>
        <v>0</v>
      </c>
      <c r="L370" s="23">
        <f t="shared" si="25"/>
        <v>0</v>
      </c>
      <c r="M370" s="23">
        <f t="shared" si="25"/>
        <v>0</v>
      </c>
      <c r="N370" s="23">
        <f t="shared" si="25"/>
        <v>0</v>
      </c>
      <c r="O370" s="23">
        <f t="shared" si="25"/>
        <v>0</v>
      </c>
      <c r="P370" s="23">
        <f t="shared" si="25"/>
        <v>0</v>
      </c>
      <c r="Q370" s="23">
        <f t="shared" si="25"/>
        <v>0</v>
      </c>
      <c r="R370" s="23">
        <f t="shared" si="25"/>
        <v>0</v>
      </c>
    </row>
    <row r="371" spans="1:18" ht="12.75">
      <c r="A371" s="11"/>
      <c r="B371" s="11"/>
      <c r="C371" s="11"/>
      <c r="D371" s="11"/>
      <c r="E371" s="7"/>
      <c r="F371" s="44"/>
      <c r="G371" s="16"/>
      <c r="H371" s="11"/>
      <c r="I371" s="111"/>
      <c r="J371" s="76"/>
      <c r="K371" s="42"/>
      <c r="L371" s="42"/>
      <c r="M371" s="98"/>
      <c r="N371" s="42"/>
      <c r="O371" s="42"/>
      <c r="P371" s="42"/>
      <c r="Q371" s="42"/>
      <c r="R371" s="42"/>
    </row>
    <row r="372" spans="1:18" ht="12.75">
      <c r="A372" s="45" t="s">
        <v>63</v>
      </c>
      <c r="B372" s="36"/>
      <c r="C372" s="33">
        <f>C37+C65+C88</f>
        <v>19914.51</v>
      </c>
      <c r="D372" s="38"/>
      <c r="E372" s="23">
        <f>E37+E65+E88+E105+E109+E148+E186+E267+E228+E193</f>
        <v>162146414</v>
      </c>
      <c r="F372" s="23">
        <f>F37+F65+F88+F105+F109+F148+F186+F267+F228+F193</f>
        <v>93124365.19000003</v>
      </c>
      <c r="G372" s="81">
        <f t="shared" si="23"/>
        <v>0.5743226932542587</v>
      </c>
      <c r="H372" s="23">
        <f>H37+H65+H88+H105+H109+H148+H186+H267+H228+H193</f>
        <v>103481894</v>
      </c>
      <c r="I372" s="23">
        <f>I37+I65+I88+I105+I109+I148+I186+I267+I228+I193</f>
        <v>57651989.91999999</v>
      </c>
      <c r="J372" s="73">
        <f>I372/H372</f>
        <v>0.5571215184754927</v>
      </c>
      <c r="K372" s="23">
        <f aca="true" t="shared" si="26" ref="K372:R372">K37+K65+K88+K105+K109+K148+K186+K267+K228+K193</f>
        <v>8944910.01</v>
      </c>
      <c r="L372" s="23">
        <f t="shared" si="26"/>
        <v>10903344.319999998</v>
      </c>
      <c r="M372" s="23">
        <f t="shared" si="26"/>
        <v>1130372.58</v>
      </c>
      <c r="N372" s="23">
        <f t="shared" si="26"/>
        <v>6473664.84</v>
      </c>
      <c r="O372" s="23">
        <f t="shared" si="26"/>
        <v>276536.44</v>
      </c>
      <c r="P372" s="23">
        <f t="shared" si="26"/>
        <v>4809393.670000001</v>
      </c>
      <c r="Q372" s="23">
        <f t="shared" si="26"/>
        <v>3936</v>
      </c>
      <c r="R372" s="23">
        <f t="shared" si="26"/>
        <v>16617.3</v>
      </c>
    </row>
    <row r="373" spans="1:18" ht="12.75">
      <c r="A373" s="38" t="s">
        <v>64</v>
      </c>
      <c r="B373" s="36"/>
      <c r="C373" s="38"/>
      <c r="D373" s="38"/>
      <c r="E373" s="23">
        <f>E298+E332+E370</f>
        <v>12328894</v>
      </c>
      <c r="F373" s="23">
        <f>F298+F332+F370</f>
        <v>7194124.919999999</v>
      </c>
      <c r="G373" s="81">
        <f t="shared" si="23"/>
        <v>0.58351746069031</v>
      </c>
      <c r="H373" s="23">
        <f>H298+H332+H370</f>
        <v>8094142</v>
      </c>
      <c r="I373" s="23">
        <f>I298+I332+I370</f>
        <v>4376160.89</v>
      </c>
      <c r="J373" s="73">
        <f>I373/H373</f>
        <v>0.5406577855935811</v>
      </c>
      <c r="K373" s="23">
        <f aca="true" t="shared" si="27" ref="K373:R373">K298+K332+K370</f>
        <v>627777.76</v>
      </c>
      <c r="L373" s="23">
        <f t="shared" si="27"/>
        <v>819784.27</v>
      </c>
      <c r="M373" s="23">
        <f t="shared" si="27"/>
        <v>86877.54000000001</v>
      </c>
      <c r="N373" s="23">
        <f t="shared" si="27"/>
        <v>100684.59</v>
      </c>
      <c r="O373" s="23">
        <f t="shared" si="27"/>
        <v>0</v>
      </c>
      <c r="P373" s="23">
        <f t="shared" si="27"/>
        <v>491195.11</v>
      </c>
      <c r="Q373" s="23">
        <f t="shared" si="27"/>
        <v>0</v>
      </c>
      <c r="R373" s="23">
        <f t="shared" si="27"/>
        <v>0</v>
      </c>
    </row>
    <row r="374" spans="1:18" ht="12.75" hidden="1">
      <c r="A374" s="36" t="s">
        <v>89</v>
      </c>
      <c r="B374" s="13" t="s">
        <v>13</v>
      </c>
      <c r="C374" s="38"/>
      <c r="D374" s="38"/>
      <c r="E374" s="15"/>
      <c r="F374" s="15"/>
      <c r="G374" s="81" t="e">
        <f t="shared" si="23"/>
        <v>#DIV/0!</v>
      </c>
      <c r="H374" s="23"/>
      <c r="I374" s="23"/>
      <c r="J374" s="73" t="e">
        <f>I374/H374</f>
        <v>#DIV/0!</v>
      </c>
      <c r="K374" s="23"/>
      <c r="L374" s="23"/>
      <c r="M374" s="23"/>
      <c r="N374" s="23"/>
      <c r="O374" s="23"/>
      <c r="P374" s="23"/>
      <c r="Q374" s="23"/>
      <c r="R374" s="23"/>
    </row>
    <row r="375" spans="1:18" ht="12.75">
      <c r="A375" s="36" t="s">
        <v>8</v>
      </c>
      <c r="B375" s="13" t="s">
        <v>8</v>
      </c>
      <c r="C375" s="38"/>
      <c r="D375" s="38"/>
      <c r="E375" s="15">
        <v>19820</v>
      </c>
      <c r="F375" s="15">
        <v>0</v>
      </c>
      <c r="G375" s="16">
        <f t="shared" si="23"/>
        <v>0</v>
      </c>
      <c r="H375" s="23"/>
      <c r="I375" s="23"/>
      <c r="J375" s="73"/>
      <c r="K375" s="23"/>
      <c r="L375" s="23"/>
      <c r="M375" s="23"/>
      <c r="N375" s="23"/>
      <c r="O375" s="23"/>
      <c r="P375" s="23"/>
      <c r="Q375" s="23"/>
      <c r="R375" s="23"/>
    </row>
    <row r="376" spans="1:18" ht="12.75">
      <c r="A376" s="36" t="s">
        <v>44</v>
      </c>
      <c r="B376" s="13">
        <v>11</v>
      </c>
      <c r="C376" s="38"/>
      <c r="D376" s="38"/>
      <c r="E376" s="15">
        <v>8872</v>
      </c>
      <c r="F376" s="15">
        <v>1311.98</v>
      </c>
      <c r="G376" s="16">
        <f t="shared" si="23"/>
        <v>0.14787871956717763</v>
      </c>
      <c r="H376" s="23"/>
      <c r="I376" s="23"/>
      <c r="J376" s="73"/>
      <c r="K376" s="23"/>
      <c r="L376" s="23"/>
      <c r="M376" s="23"/>
      <c r="N376" s="23"/>
      <c r="O376" s="23"/>
      <c r="P376" s="23"/>
      <c r="Q376" s="23"/>
      <c r="R376" s="23"/>
    </row>
    <row r="377" spans="1:18" ht="12.75">
      <c r="A377" s="36" t="s">
        <v>54</v>
      </c>
      <c r="B377" s="13" t="s">
        <v>206</v>
      </c>
      <c r="C377" s="38"/>
      <c r="D377" s="38"/>
      <c r="E377" s="15">
        <v>4348</v>
      </c>
      <c r="F377" s="15">
        <v>0</v>
      </c>
      <c r="G377" s="16">
        <f t="shared" si="23"/>
        <v>0</v>
      </c>
      <c r="H377" s="23"/>
      <c r="I377" s="23"/>
      <c r="J377" s="73"/>
      <c r="K377" s="23"/>
      <c r="L377" s="23"/>
      <c r="M377" s="23"/>
      <c r="N377" s="23"/>
      <c r="O377" s="23"/>
      <c r="P377" s="23"/>
      <c r="Q377" s="23"/>
      <c r="R377" s="23"/>
    </row>
    <row r="378" spans="1:18" ht="12.75">
      <c r="A378" s="36" t="s">
        <v>231</v>
      </c>
      <c r="B378" s="13">
        <v>37</v>
      </c>
      <c r="C378" s="36"/>
      <c r="D378" s="36"/>
      <c r="E378" s="15">
        <v>3000</v>
      </c>
      <c r="F378" s="15">
        <v>0</v>
      </c>
      <c r="G378" s="16">
        <f t="shared" si="23"/>
        <v>0</v>
      </c>
      <c r="H378" s="17"/>
      <c r="I378" s="17"/>
      <c r="J378" s="71"/>
      <c r="K378" s="17"/>
      <c r="L378" s="17"/>
      <c r="M378" s="15"/>
      <c r="N378" s="17"/>
      <c r="O378" s="17"/>
      <c r="P378" s="17"/>
      <c r="Q378" s="17"/>
      <c r="R378" s="17"/>
    </row>
    <row r="379" spans="1:18" ht="12.75" hidden="1">
      <c r="A379" s="36" t="s">
        <v>85</v>
      </c>
      <c r="B379" s="13">
        <v>31</v>
      </c>
      <c r="C379" s="36"/>
      <c r="D379" s="36"/>
      <c r="E379" s="15"/>
      <c r="F379" s="15"/>
      <c r="G379" s="81" t="e">
        <f t="shared" si="23"/>
        <v>#DIV/0!</v>
      </c>
      <c r="H379" s="17"/>
      <c r="I379" s="17"/>
      <c r="J379" s="71"/>
      <c r="K379" s="17"/>
      <c r="L379" s="17"/>
      <c r="M379" s="15"/>
      <c r="N379" s="17"/>
      <c r="O379" s="17"/>
      <c r="P379" s="17"/>
      <c r="Q379" s="17"/>
      <c r="R379" s="17"/>
    </row>
    <row r="380" spans="1:18" ht="12.75" hidden="1">
      <c r="A380" s="36" t="s">
        <v>35</v>
      </c>
      <c r="B380" s="13">
        <v>35</v>
      </c>
      <c r="C380" s="36"/>
      <c r="D380" s="36"/>
      <c r="E380" s="15"/>
      <c r="F380" s="15"/>
      <c r="G380" s="81" t="e">
        <f t="shared" si="23"/>
        <v>#DIV/0!</v>
      </c>
      <c r="H380" s="17"/>
      <c r="I380" s="17"/>
      <c r="J380" s="71"/>
      <c r="K380" s="17"/>
      <c r="L380" s="17"/>
      <c r="M380" s="15"/>
      <c r="N380" s="17"/>
      <c r="O380" s="17"/>
      <c r="P380" s="17"/>
      <c r="Q380" s="17"/>
      <c r="R380" s="17"/>
    </row>
    <row r="381" spans="1:18" ht="12.75" hidden="1">
      <c r="A381" s="36" t="s">
        <v>86</v>
      </c>
      <c r="B381" s="13">
        <v>35</v>
      </c>
      <c r="C381" s="36"/>
      <c r="D381" s="36"/>
      <c r="E381" s="15"/>
      <c r="F381" s="15"/>
      <c r="G381" s="81" t="e">
        <f t="shared" si="23"/>
        <v>#DIV/0!</v>
      </c>
      <c r="H381" s="17"/>
      <c r="I381" s="17"/>
      <c r="J381" s="71"/>
      <c r="K381" s="17"/>
      <c r="L381" s="17"/>
      <c r="M381" s="15"/>
      <c r="N381" s="17"/>
      <c r="O381" s="17"/>
      <c r="P381" s="17"/>
      <c r="Q381" s="17"/>
      <c r="R381" s="17"/>
    </row>
    <row r="382" spans="1:18" ht="12.75" hidden="1">
      <c r="A382" s="36" t="s">
        <v>49</v>
      </c>
      <c r="B382" s="13">
        <v>44</v>
      </c>
      <c r="C382" s="36"/>
      <c r="D382" s="36"/>
      <c r="E382" s="15"/>
      <c r="F382" s="15"/>
      <c r="G382" s="81" t="e">
        <f t="shared" si="23"/>
        <v>#DIV/0!</v>
      </c>
      <c r="H382" s="17"/>
      <c r="I382" s="17"/>
      <c r="J382" s="71"/>
      <c r="K382" s="17"/>
      <c r="L382" s="17"/>
      <c r="M382" s="15"/>
      <c r="N382" s="17"/>
      <c r="O382" s="17"/>
      <c r="P382" s="17"/>
      <c r="Q382" s="17"/>
      <c r="R382" s="17"/>
    </row>
    <row r="383" spans="1:18" ht="12.75" hidden="1">
      <c r="A383" s="36" t="s">
        <v>54</v>
      </c>
      <c r="B383" s="13" t="s">
        <v>206</v>
      </c>
      <c r="C383" s="36"/>
      <c r="D383" s="36"/>
      <c r="E383" s="15"/>
      <c r="F383" s="15"/>
      <c r="G383" s="81" t="e">
        <f t="shared" si="23"/>
        <v>#DIV/0!</v>
      </c>
      <c r="H383" s="17"/>
      <c r="I383" s="17"/>
      <c r="J383" s="71"/>
      <c r="K383" s="17"/>
      <c r="L383" s="17"/>
      <c r="M383" s="15"/>
      <c r="N383" s="17"/>
      <c r="O383" s="17"/>
      <c r="P383" s="17"/>
      <c r="Q383" s="17"/>
      <c r="R383" s="17"/>
    </row>
    <row r="384" spans="1:18" ht="12.75">
      <c r="A384" s="38" t="s">
        <v>65</v>
      </c>
      <c r="B384" s="36"/>
      <c r="C384" s="36"/>
      <c r="D384" s="36"/>
      <c r="E384" s="23">
        <f>SUM(E374:E383)</f>
        <v>36040</v>
      </c>
      <c r="F384" s="23">
        <f>SUM(F374:F383)</f>
        <v>1311.98</v>
      </c>
      <c r="G384" s="81">
        <f t="shared" si="23"/>
        <v>0.036403440621531634</v>
      </c>
      <c r="H384" s="23">
        <f aca="true" t="shared" si="28" ref="H384:Q384">SUM(H378:H383)</f>
        <v>0</v>
      </c>
      <c r="I384" s="23">
        <f t="shared" si="28"/>
        <v>0</v>
      </c>
      <c r="J384" s="73"/>
      <c r="K384" s="23">
        <f t="shared" si="28"/>
        <v>0</v>
      </c>
      <c r="L384" s="23">
        <f t="shared" si="28"/>
        <v>0</v>
      </c>
      <c r="M384" s="23">
        <f t="shared" si="28"/>
        <v>0</v>
      </c>
      <c r="N384" s="23">
        <f t="shared" si="28"/>
        <v>0</v>
      </c>
      <c r="O384" s="23">
        <f t="shared" si="28"/>
        <v>0</v>
      </c>
      <c r="P384" s="23">
        <f t="shared" si="28"/>
        <v>0</v>
      </c>
      <c r="Q384" s="23">
        <f t="shared" si="28"/>
        <v>0</v>
      </c>
      <c r="R384" s="23">
        <f>SUM(R378:R383)</f>
        <v>0</v>
      </c>
    </row>
    <row r="385" spans="1:18" ht="12.75">
      <c r="A385" s="36" t="s">
        <v>9</v>
      </c>
      <c r="B385" s="36" t="s">
        <v>9</v>
      </c>
      <c r="C385" s="36"/>
      <c r="D385" s="36"/>
      <c r="E385" s="15">
        <v>26700</v>
      </c>
      <c r="F385" s="15">
        <v>0</v>
      </c>
      <c r="G385" s="81">
        <f t="shared" si="23"/>
        <v>0</v>
      </c>
      <c r="H385" s="23"/>
      <c r="I385" s="23"/>
      <c r="J385" s="73"/>
      <c r="K385" s="23"/>
      <c r="L385" s="23"/>
      <c r="M385" s="23"/>
      <c r="N385" s="23"/>
      <c r="O385" s="23"/>
      <c r="P385" s="23"/>
      <c r="Q385" s="23"/>
      <c r="R385" s="23"/>
    </row>
    <row r="386" spans="1:18" ht="12.75">
      <c r="A386" s="38"/>
      <c r="B386" s="36"/>
      <c r="C386" s="36"/>
      <c r="D386" s="36"/>
      <c r="E386" s="23"/>
      <c r="F386" s="23"/>
      <c r="G386" s="81"/>
      <c r="H386" s="23"/>
      <c r="I386" s="23"/>
      <c r="J386" s="73"/>
      <c r="K386" s="23"/>
      <c r="L386" s="23"/>
      <c r="M386" s="23"/>
      <c r="N386" s="23"/>
      <c r="O386" s="23"/>
      <c r="P386" s="23"/>
      <c r="Q386" s="23"/>
      <c r="R386" s="23"/>
    </row>
    <row r="387" spans="1:18" ht="12.75">
      <c r="A387" s="38" t="s">
        <v>233</v>
      </c>
      <c r="B387" s="36"/>
      <c r="C387" s="36"/>
      <c r="D387" s="36"/>
      <c r="E387" s="23">
        <f>SUM(E385:E386)</f>
        <v>26700</v>
      </c>
      <c r="F387" s="23">
        <f>SUM(F385:F386)</f>
        <v>0</v>
      </c>
      <c r="G387" s="81">
        <f t="shared" si="23"/>
        <v>0</v>
      </c>
      <c r="H387" s="23">
        <f aca="true" t="shared" si="29" ref="H387:R387">SUM(H385:H386)</f>
        <v>0</v>
      </c>
      <c r="I387" s="23">
        <f t="shared" si="29"/>
        <v>0</v>
      </c>
      <c r="J387" s="73"/>
      <c r="K387" s="23">
        <f t="shared" si="29"/>
        <v>0</v>
      </c>
      <c r="L387" s="23">
        <f t="shared" si="29"/>
        <v>0</v>
      </c>
      <c r="M387" s="23">
        <f t="shared" si="29"/>
        <v>0</v>
      </c>
      <c r="N387" s="23">
        <f t="shared" si="29"/>
        <v>0</v>
      </c>
      <c r="O387" s="23">
        <f t="shared" si="29"/>
        <v>0</v>
      </c>
      <c r="P387" s="23">
        <f t="shared" si="29"/>
        <v>0</v>
      </c>
      <c r="Q387" s="23">
        <f t="shared" si="29"/>
        <v>0</v>
      </c>
      <c r="R387" s="23">
        <f t="shared" si="29"/>
        <v>0</v>
      </c>
    </row>
    <row r="388" spans="1:18" ht="12.75">
      <c r="A388" s="63"/>
      <c r="B388" s="34"/>
      <c r="C388" s="34"/>
      <c r="D388" s="34"/>
      <c r="E388" s="64"/>
      <c r="F388" s="64"/>
      <c r="G388" s="65"/>
      <c r="H388" s="64"/>
      <c r="I388" s="64"/>
      <c r="J388" s="77"/>
      <c r="K388" s="64"/>
      <c r="L388" s="64"/>
      <c r="M388" s="64"/>
      <c r="N388" s="64"/>
      <c r="O388" s="64"/>
      <c r="P388" s="64"/>
      <c r="Q388" s="64"/>
      <c r="R388" s="64"/>
    </row>
    <row r="389" spans="1:18" ht="12.75">
      <c r="A389" s="11"/>
      <c r="B389" s="11"/>
      <c r="C389" s="11"/>
      <c r="D389" s="11"/>
      <c r="E389" s="7"/>
      <c r="F389" s="44"/>
      <c r="G389" s="11"/>
      <c r="H389" s="11"/>
      <c r="I389" s="111"/>
      <c r="J389" s="76"/>
      <c r="K389" s="42"/>
      <c r="L389" s="42"/>
      <c r="M389" s="98"/>
      <c r="N389" s="111"/>
      <c r="O389" s="42"/>
      <c r="P389" s="42"/>
      <c r="Q389" s="42"/>
      <c r="R389" s="42"/>
    </row>
    <row r="390" spans="1:18" ht="12.75">
      <c r="A390" s="11"/>
      <c r="B390" s="11"/>
      <c r="C390" s="11"/>
      <c r="D390" s="11"/>
      <c r="E390" s="7"/>
      <c r="F390" s="44"/>
      <c r="G390" s="11"/>
      <c r="H390" s="11"/>
      <c r="I390" s="111"/>
      <c r="J390" s="76"/>
      <c r="K390" s="42"/>
      <c r="L390" s="42"/>
      <c r="M390" s="98"/>
      <c r="N390" s="111"/>
      <c r="O390" s="42"/>
      <c r="P390" s="42"/>
      <c r="Q390" s="42"/>
      <c r="R390" s="42"/>
    </row>
    <row r="391" spans="1:18" ht="12.75">
      <c r="A391" s="66" t="s">
        <v>234</v>
      </c>
      <c r="B391" s="66"/>
      <c r="C391" s="66"/>
      <c r="D391" s="66"/>
      <c r="E391" s="44">
        <f>E372+E373</f>
        <v>174475308</v>
      </c>
      <c r="F391" s="44">
        <f>F372+F373</f>
        <v>100318490.11000003</v>
      </c>
      <c r="G391" s="44">
        <f>F391/E391*100</f>
        <v>57.49724202234968</v>
      </c>
      <c r="H391" s="44">
        <f aca="true" t="shared" si="30" ref="H391:R391">H372+H373</f>
        <v>111576036</v>
      </c>
      <c r="I391" s="44">
        <f t="shared" si="30"/>
        <v>62028150.80999999</v>
      </c>
      <c r="J391" s="78">
        <f>I391/H391</f>
        <v>0.5559271778574387</v>
      </c>
      <c r="K391" s="44">
        <f t="shared" si="30"/>
        <v>9572687.77</v>
      </c>
      <c r="L391" s="44">
        <f t="shared" si="30"/>
        <v>11723128.589999998</v>
      </c>
      <c r="M391" s="44">
        <f t="shared" si="30"/>
        <v>1217250.12</v>
      </c>
      <c r="N391" s="44">
        <f t="shared" si="30"/>
        <v>6574349.43</v>
      </c>
      <c r="O391" s="44">
        <f t="shared" si="30"/>
        <v>276536.44</v>
      </c>
      <c r="P391" s="44">
        <f t="shared" si="30"/>
        <v>5300588.780000001</v>
      </c>
      <c r="Q391" s="44">
        <f t="shared" si="30"/>
        <v>3936</v>
      </c>
      <c r="R391" s="44">
        <f t="shared" si="30"/>
        <v>16617.3</v>
      </c>
    </row>
    <row r="392" spans="5:18" ht="12.75">
      <c r="E392" s="67"/>
      <c r="F392" s="69"/>
      <c r="H392" s="68"/>
      <c r="I392" s="116"/>
      <c r="J392" s="79"/>
      <c r="K392" s="118"/>
      <c r="L392" s="118"/>
      <c r="M392" s="119"/>
      <c r="N392" s="118"/>
      <c r="O392" s="118"/>
      <c r="P392" s="118"/>
      <c r="Q392" s="118"/>
      <c r="R392" s="118"/>
    </row>
    <row r="393" spans="5:18" ht="12.75">
      <c r="E393" s="67"/>
      <c r="F393" s="69"/>
      <c r="H393" s="68"/>
      <c r="I393" s="116"/>
      <c r="J393" s="79"/>
      <c r="K393" s="118"/>
      <c r="L393" s="118"/>
      <c r="M393" s="119"/>
      <c r="N393" s="118"/>
      <c r="O393" s="118"/>
      <c r="P393" s="118"/>
      <c r="Q393" s="118"/>
      <c r="R393" s="118"/>
    </row>
    <row r="394" spans="5:18" ht="12.75">
      <c r="E394" s="67"/>
      <c r="F394" s="69"/>
      <c r="H394" s="68"/>
      <c r="I394" s="116"/>
      <c r="J394" s="79"/>
      <c r="K394" s="118"/>
      <c r="L394" s="118"/>
      <c r="M394" s="119"/>
      <c r="N394" s="118"/>
      <c r="O394" s="118"/>
      <c r="P394" s="118"/>
      <c r="Q394" s="118"/>
      <c r="R394" s="118"/>
    </row>
    <row r="395" spans="5:18" ht="12.75">
      <c r="E395" s="67"/>
      <c r="F395" s="69"/>
      <c r="H395" s="68"/>
      <c r="I395" s="116"/>
      <c r="J395" s="79"/>
      <c r="K395" s="118"/>
      <c r="L395" s="118"/>
      <c r="M395" s="119"/>
      <c r="N395" s="118"/>
      <c r="O395" s="118"/>
      <c r="P395" s="118"/>
      <c r="Q395" s="118"/>
      <c r="R395" s="118"/>
    </row>
    <row r="396" spans="5:18" ht="12.75">
      <c r="E396" s="67"/>
      <c r="F396" s="69"/>
      <c r="H396" s="68"/>
      <c r="I396" s="116"/>
      <c r="J396" s="79"/>
      <c r="K396" s="118"/>
      <c r="L396" s="118"/>
      <c r="M396" s="119"/>
      <c r="N396" s="118"/>
      <c r="O396" s="118"/>
      <c r="P396" s="118"/>
      <c r="Q396" s="118"/>
      <c r="R396" s="118"/>
    </row>
    <row r="397" spans="5:18" ht="12.75">
      <c r="E397" s="67"/>
      <c r="F397" s="69"/>
      <c r="H397" s="68"/>
      <c r="I397" s="116"/>
      <c r="J397" s="79"/>
      <c r="K397" s="118"/>
      <c r="L397" s="118"/>
      <c r="M397" s="119"/>
      <c r="N397" s="118"/>
      <c r="O397" s="118"/>
      <c r="P397" s="118"/>
      <c r="Q397" s="118"/>
      <c r="R397" s="118"/>
    </row>
    <row r="398" spans="5:18" ht="12.75">
      <c r="E398" s="67"/>
      <c r="F398" s="69"/>
      <c r="H398" s="68"/>
      <c r="I398" s="116"/>
      <c r="J398" s="79"/>
      <c r="K398" s="118"/>
      <c r="L398" s="118"/>
      <c r="M398" s="119"/>
      <c r="N398" s="118"/>
      <c r="O398" s="118"/>
      <c r="P398" s="118"/>
      <c r="Q398" s="118"/>
      <c r="R398" s="118"/>
    </row>
    <row r="399" spans="5:18" ht="12.75">
      <c r="E399" s="67"/>
      <c r="F399" s="69"/>
      <c r="H399" s="68"/>
      <c r="I399" s="116"/>
      <c r="J399" s="79"/>
      <c r="K399" s="118"/>
      <c r="L399" s="118"/>
      <c r="M399" s="119"/>
      <c r="N399" s="118"/>
      <c r="O399" s="118"/>
      <c r="P399" s="118"/>
      <c r="Q399" s="118"/>
      <c r="R399" s="118"/>
    </row>
    <row r="400" spans="5:18" ht="12.75">
      <c r="E400" s="67"/>
      <c r="F400" s="69"/>
      <c r="H400" s="68"/>
      <c r="I400" s="116"/>
      <c r="J400" s="79"/>
      <c r="K400" s="118"/>
      <c r="L400" s="118"/>
      <c r="M400" s="119"/>
      <c r="N400" s="118"/>
      <c r="O400" s="118"/>
      <c r="P400" s="118"/>
      <c r="Q400" s="118"/>
      <c r="R400" s="118"/>
    </row>
    <row r="401" spans="5:18" ht="12.75">
      <c r="E401" s="67"/>
      <c r="F401" s="69"/>
      <c r="H401" s="68"/>
      <c r="I401" s="116"/>
      <c r="J401" s="79"/>
      <c r="K401" s="118"/>
      <c r="L401" s="118"/>
      <c r="M401" s="119"/>
      <c r="N401" s="118"/>
      <c r="O401" s="118"/>
      <c r="P401" s="118"/>
      <c r="Q401" s="118"/>
      <c r="R401" s="118"/>
    </row>
    <row r="402" spans="5:18" ht="12.75">
      <c r="E402" s="67"/>
      <c r="F402" s="69"/>
      <c r="H402" s="68"/>
      <c r="I402" s="116"/>
      <c r="J402" s="79"/>
      <c r="K402" s="118"/>
      <c r="L402" s="118"/>
      <c r="M402" s="119"/>
      <c r="N402" s="118"/>
      <c r="O402" s="118"/>
      <c r="P402" s="118"/>
      <c r="Q402" s="118"/>
      <c r="R402" s="118"/>
    </row>
    <row r="403" spans="5:18" ht="12.75">
      <c r="E403" s="67"/>
      <c r="F403" s="69"/>
      <c r="H403" s="68"/>
      <c r="I403" s="116"/>
      <c r="J403" s="79"/>
      <c r="K403" s="118"/>
      <c r="L403" s="118"/>
      <c r="M403" s="119"/>
      <c r="N403" s="118"/>
      <c r="O403" s="118"/>
      <c r="P403" s="118"/>
      <c r="Q403" s="118"/>
      <c r="R403" s="118"/>
    </row>
    <row r="404" spans="5:18" ht="12.75">
      <c r="E404" s="67"/>
      <c r="F404" s="69"/>
      <c r="H404" s="68"/>
      <c r="I404" s="116"/>
      <c r="J404" s="79"/>
      <c r="K404" s="118"/>
      <c r="L404" s="118"/>
      <c r="M404" s="119"/>
      <c r="N404" s="118"/>
      <c r="O404" s="118"/>
      <c r="P404" s="118"/>
      <c r="Q404" s="118"/>
      <c r="R404" s="118"/>
    </row>
    <row r="405" spans="5:18" ht="12.75">
      <c r="E405" s="67"/>
      <c r="F405" s="69"/>
      <c r="H405" s="68"/>
      <c r="I405" s="116"/>
      <c r="J405" s="79"/>
      <c r="K405" s="118"/>
      <c r="L405" s="118"/>
      <c r="M405" s="119"/>
      <c r="N405" s="118"/>
      <c r="O405" s="118"/>
      <c r="P405" s="118"/>
      <c r="Q405" s="118"/>
      <c r="R405" s="118"/>
    </row>
    <row r="406" spans="5:18" ht="12.75">
      <c r="E406" s="67"/>
      <c r="F406" s="69"/>
      <c r="H406" s="68"/>
      <c r="I406" s="116"/>
      <c r="J406" s="79"/>
      <c r="K406" s="118"/>
      <c r="L406" s="118"/>
      <c r="M406" s="119"/>
      <c r="N406" s="118"/>
      <c r="O406" s="118"/>
      <c r="P406" s="118"/>
      <c r="Q406" s="118"/>
      <c r="R406" s="118"/>
    </row>
    <row r="407" spans="5:18" ht="12.75">
      <c r="E407" s="67"/>
      <c r="F407" s="69"/>
      <c r="H407" s="68"/>
      <c r="I407" s="116"/>
      <c r="J407" s="79"/>
      <c r="K407" s="118"/>
      <c r="L407" s="118"/>
      <c r="M407" s="119"/>
      <c r="N407" s="118"/>
      <c r="O407" s="118"/>
      <c r="P407" s="118"/>
      <c r="Q407" s="118"/>
      <c r="R407" s="118"/>
    </row>
    <row r="408" spans="5:18" ht="12.75">
      <c r="E408" s="67"/>
      <c r="F408" s="69"/>
      <c r="H408" s="68"/>
      <c r="I408" s="116"/>
      <c r="J408" s="79"/>
      <c r="K408" s="118"/>
      <c r="L408" s="118"/>
      <c r="M408" s="119"/>
      <c r="N408" s="118"/>
      <c r="O408" s="118"/>
      <c r="P408" s="118"/>
      <c r="Q408" s="118"/>
      <c r="R408" s="118"/>
    </row>
    <row r="409" spans="5:18" ht="12.75">
      <c r="E409" s="67"/>
      <c r="F409" s="69"/>
      <c r="H409" s="68"/>
      <c r="I409" s="116"/>
      <c r="J409" s="79"/>
      <c r="K409" s="118"/>
      <c r="L409" s="118"/>
      <c r="M409" s="119"/>
      <c r="N409" s="118"/>
      <c r="O409" s="118"/>
      <c r="P409" s="118"/>
      <c r="Q409" s="118"/>
      <c r="R409" s="118"/>
    </row>
    <row r="410" spans="5:18" ht="12.75">
      <c r="E410" s="67"/>
      <c r="F410" s="69"/>
      <c r="H410" s="68"/>
      <c r="I410" s="116"/>
      <c r="J410" s="79"/>
      <c r="K410" s="118"/>
      <c r="L410" s="118"/>
      <c r="M410" s="119"/>
      <c r="N410" s="118"/>
      <c r="O410" s="118"/>
      <c r="P410" s="118"/>
      <c r="Q410" s="118"/>
      <c r="R410" s="118"/>
    </row>
    <row r="411" spans="5:18" ht="12.75">
      <c r="E411" s="67"/>
      <c r="F411" s="69"/>
      <c r="H411" s="68"/>
      <c r="I411" s="116"/>
      <c r="J411" s="79"/>
      <c r="K411" s="118"/>
      <c r="L411" s="118"/>
      <c r="M411" s="119"/>
      <c r="N411" s="118"/>
      <c r="O411" s="118"/>
      <c r="P411" s="118"/>
      <c r="Q411" s="118"/>
      <c r="R411" s="118"/>
    </row>
    <row r="412" spans="5:18" ht="12.75">
      <c r="E412" s="67"/>
      <c r="F412" s="69"/>
      <c r="H412" s="68"/>
      <c r="I412" s="116"/>
      <c r="J412" s="79"/>
      <c r="K412" s="118"/>
      <c r="L412" s="118"/>
      <c r="M412" s="119"/>
      <c r="N412" s="118"/>
      <c r="O412" s="118"/>
      <c r="P412" s="118"/>
      <c r="Q412" s="118"/>
      <c r="R412" s="118"/>
    </row>
    <row r="413" spans="5:18" ht="12.75">
      <c r="E413" s="67"/>
      <c r="F413" s="69"/>
      <c r="H413" s="68"/>
      <c r="I413" s="116"/>
      <c r="J413" s="79"/>
      <c r="K413" s="118"/>
      <c r="L413" s="118"/>
      <c r="M413" s="119"/>
      <c r="N413" s="118"/>
      <c r="O413" s="118"/>
      <c r="P413" s="118"/>
      <c r="Q413" s="118"/>
      <c r="R413" s="118"/>
    </row>
    <row r="414" spans="5:18" ht="12.75">
      <c r="E414" s="67"/>
      <c r="F414" s="69"/>
      <c r="H414" s="68"/>
      <c r="I414" s="116"/>
      <c r="J414" s="79"/>
      <c r="K414" s="118"/>
      <c r="L414" s="118"/>
      <c r="M414" s="119"/>
      <c r="N414" s="118"/>
      <c r="O414" s="118"/>
      <c r="P414" s="118"/>
      <c r="Q414" s="118"/>
      <c r="R414" s="118"/>
    </row>
    <row r="415" spans="5:18" ht="12.75">
      <c r="E415" s="67"/>
      <c r="F415" s="69"/>
      <c r="H415" s="68"/>
      <c r="I415" s="116"/>
      <c r="J415" s="79"/>
      <c r="K415" s="118"/>
      <c r="L415" s="118"/>
      <c r="M415" s="119"/>
      <c r="N415" s="118"/>
      <c r="O415" s="118"/>
      <c r="P415" s="118"/>
      <c r="Q415" s="118"/>
      <c r="R415" s="118"/>
    </row>
    <row r="416" spans="5:18" ht="12.75">
      <c r="E416" s="67"/>
      <c r="F416" s="69"/>
      <c r="H416" s="68"/>
      <c r="I416" s="116"/>
      <c r="J416" s="79"/>
      <c r="K416" s="118"/>
      <c r="L416" s="118"/>
      <c r="M416" s="119"/>
      <c r="N416" s="118"/>
      <c r="O416" s="118"/>
      <c r="P416" s="118"/>
      <c r="Q416" s="118"/>
      <c r="R416" s="118"/>
    </row>
    <row r="417" spans="5:18" ht="12.75">
      <c r="E417" s="67"/>
      <c r="F417" s="69"/>
      <c r="H417" s="68"/>
      <c r="I417" s="116"/>
      <c r="J417" s="79"/>
      <c r="K417" s="118"/>
      <c r="L417" s="118"/>
      <c r="M417" s="119"/>
      <c r="N417" s="118"/>
      <c r="O417" s="118"/>
      <c r="P417" s="118"/>
      <c r="Q417" s="118"/>
      <c r="R417" s="118"/>
    </row>
    <row r="418" spans="5:18" ht="12.75">
      <c r="E418" s="67"/>
      <c r="F418" s="69"/>
      <c r="H418" s="68"/>
      <c r="I418" s="116"/>
      <c r="J418" s="79"/>
      <c r="K418" s="118"/>
      <c r="L418" s="118"/>
      <c r="M418" s="119"/>
      <c r="N418" s="118"/>
      <c r="O418" s="118"/>
      <c r="P418" s="118"/>
      <c r="Q418" s="118"/>
      <c r="R418" s="118"/>
    </row>
    <row r="419" spans="5:18" ht="12.75">
      <c r="E419" s="67"/>
      <c r="F419" s="69"/>
      <c r="H419" s="68"/>
      <c r="I419" s="116"/>
      <c r="J419" s="79"/>
      <c r="K419" s="118"/>
      <c r="L419" s="118"/>
      <c r="M419" s="119"/>
      <c r="N419" s="118"/>
      <c r="O419" s="118"/>
      <c r="P419" s="118"/>
      <c r="Q419" s="118"/>
      <c r="R419" s="118"/>
    </row>
    <row r="420" spans="5:18" ht="12.75">
      <c r="E420" s="67"/>
      <c r="F420" s="69"/>
      <c r="H420" s="68"/>
      <c r="I420" s="116"/>
      <c r="J420" s="79"/>
      <c r="K420" s="118"/>
      <c r="L420" s="118"/>
      <c r="M420" s="119"/>
      <c r="N420" s="118"/>
      <c r="O420" s="118"/>
      <c r="P420" s="118"/>
      <c r="Q420" s="118"/>
      <c r="R420" s="118"/>
    </row>
    <row r="421" spans="5:18" ht="12.75">
      <c r="E421" s="67"/>
      <c r="F421" s="69"/>
      <c r="H421" s="68"/>
      <c r="I421" s="116"/>
      <c r="J421" s="79"/>
      <c r="K421" s="118"/>
      <c r="L421" s="118"/>
      <c r="M421" s="119"/>
      <c r="N421" s="118"/>
      <c r="O421" s="118"/>
      <c r="P421" s="118"/>
      <c r="Q421" s="118"/>
      <c r="R421" s="118"/>
    </row>
    <row r="422" spans="5:18" ht="12.75">
      <c r="E422" s="67"/>
      <c r="F422" s="69"/>
      <c r="H422" s="68"/>
      <c r="I422" s="116"/>
      <c r="J422" s="79"/>
      <c r="K422" s="118"/>
      <c r="L422" s="118"/>
      <c r="M422" s="119"/>
      <c r="N422" s="118"/>
      <c r="O422" s="118"/>
      <c r="P422" s="118"/>
      <c r="Q422" s="118"/>
      <c r="R422" s="118"/>
    </row>
    <row r="423" spans="5:18" ht="12.75">
      <c r="E423" s="67"/>
      <c r="F423" s="69"/>
      <c r="H423" s="68"/>
      <c r="I423" s="116"/>
      <c r="J423" s="79"/>
      <c r="K423" s="118"/>
      <c r="L423" s="118"/>
      <c r="M423" s="119"/>
      <c r="N423" s="118"/>
      <c r="O423" s="118"/>
      <c r="P423" s="118"/>
      <c r="Q423" s="118"/>
      <c r="R423" s="118"/>
    </row>
    <row r="424" spans="5:18" ht="12.75">
      <c r="E424" s="67"/>
      <c r="F424" s="69"/>
      <c r="H424" s="68"/>
      <c r="I424" s="116"/>
      <c r="J424" s="79"/>
      <c r="K424" s="118"/>
      <c r="L424" s="118"/>
      <c r="M424" s="119"/>
      <c r="N424" s="118"/>
      <c r="O424" s="118"/>
      <c r="P424" s="118"/>
      <c r="Q424" s="118"/>
      <c r="R424" s="118"/>
    </row>
    <row r="425" spans="5:18" ht="12.75">
      <c r="E425" s="67"/>
      <c r="F425" s="69"/>
      <c r="H425" s="68"/>
      <c r="I425" s="116"/>
      <c r="J425" s="79"/>
      <c r="K425" s="118"/>
      <c r="L425" s="118"/>
      <c r="M425" s="119"/>
      <c r="N425" s="118"/>
      <c r="O425" s="118"/>
      <c r="P425" s="118"/>
      <c r="Q425" s="118"/>
      <c r="R425" s="118"/>
    </row>
    <row r="426" spans="5:18" ht="12.75">
      <c r="E426" s="67"/>
      <c r="F426" s="69"/>
      <c r="H426" s="68"/>
      <c r="I426" s="116"/>
      <c r="J426" s="79"/>
      <c r="K426" s="118"/>
      <c r="L426" s="118"/>
      <c r="M426" s="119"/>
      <c r="N426" s="118"/>
      <c r="O426" s="118"/>
      <c r="P426" s="118"/>
      <c r="Q426" s="118"/>
      <c r="R426" s="118"/>
    </row>
    <row r="427" spans="5:18" ht="12.75">
      <c r="E427" s="67"/>
      <c r="F427" s="69"/>
      <c r="H427" s="68"/>
      <c r="I427" s="116"/>
      <c r="J427" s="79"/>
      <c r="K427" s="118"/>
      <c r="L427" s="118"/>
      <c r="M427" s="119"/>
      <c r="N427" s="118"/>
      <c r="O427" s="118"/>
      <c r="P427" s="118"/>
      <c r="Q427" s="118"/>
      <c r="R427" s="118"/>
    </row>
    <row r="428" spans="5:18" ht="12.75">
      <c r="E428" s="67"/>
      <c r="F428" s="69"/>
      <c r="H428" s="68"/>
      <c r="I428" s="116"/>
      <c r="J428" s="79"/>
      <c r="K428" s="118"/>
      <c r="L428" s="118"/>
      <c r="M428" s="119"/>
      <c r="N428" s="118"/>
      <c r="O428" s="118"/>
      <c r="P428" s="118"/>
      <c r="Q428" s="118"/>
      <c r="R428" s="118"/>
    </row>
    <row r="429" spans="5:18" ht="12.75">
      <c r="E429" s="67"/>
      <c r="F429" s="69"/>
      <c r="H429" s="68"/>
      <c r="I429" s="116"/>
      <c r="J429" s="79"/>
      <c r="K429" s="118"/>
      <c r="L429" s="118"/>
      <c r="M429" s="119"/>
      <c r="N429" s="118"/>
      <c r="O429" s="118"/>
      <c r="P429" s="118"/>
      <c r="Q429" s="118"/>
      <c r="R429" s="118"/>
    </row>
    <row r="430" spans="5:18" ht="12.75">
      <c r="E430" s="67"/>
      <c r="F430" s="69"/>
      <c r="H430" s="68"/>
      <c r="I430" s="116"/>
      <c r="J430" s="79"/>
      <c r="K430" s="118"/>
      <c r="L430" s="118"/>
      <c r="M430" s="119"/>
      <c r="N430" s="118"/>
      <c r="O430" s="118"/>
      <c r="P430" s="118"/>
      <c r="Q430" s="118"/>
      <c r="R430" s="118"/>
    </row>
    <row r="431" spans="5:18" ht="12.75">
      <c r="E431" s="67"/>
      <c r="F431" s="69"/>
      <c r="H431" s="68"/>
      <c r="I431" s="116"/>
      <c r="J431" s="79"/>
      <c r="K431" s="118"/>
      <c r="L431" s="118"/>
      <c r="M431" s="119"/>
      <c r="N431" s="118"/>
      <c r="O431" s="118"/>
      <c r="P431" s="118"/>
      <c r="Q431" s="118"/>
      <c r="R431" s="118"/>
    </row>
    <row r="432" spans="5:18" ht="12.75">
      <c r="E432" s="67"/>
      <c r="F432" s="69"/>
      <c r="H432" s="68"/>
      <c r="I432" s="116"/>
      <c r="J432" s="79"/>
      <c r="K432" s="118"/>
      <c r="L432" s="118"/>
      <c r="M432" s="119"/>
      <c r="N432" s="118"/>
      <c r="O432" s="118"/>
      <c r="P432" s="118"/>
      <c r="Q432" s="118"/>
      <c r="R432" s="118"/>
    </row>
    <row r="433" spans="5:18" ht="12.75">
      <c r="E433" s="67"/>
      <c r="F433" s="69"/>
      <c r="H433" s="68"/>
      <c r="I433" s="116"/>
      <c r="J433" s="79"/>
      <c r="K433" s="118"/>
      <c r="L433" s="118"/>
      <c r="M433" s="119"/>
      <c r="N433" s="118"/>
      <c r="O433" s="118"/>
      <c r="P433" s="118"/>
      <c r="Q433" s="118"/>
      <c r="R433" s="118"/>
    </row>
    <row r="434" spans="5:18" ht="12.75">
      <c r="E434" s="67"/>
      <c r="F434" s="69"/>
      <c r="H434" s="68"/>
      <c r="I434" s="116"/>
      <c r="J434" s="79"/>
      <c r="K434" s="118"/>
      <c r="L434" s="118"/>
      <c r="M434" s="119"/>
      <c r="N434" s="118"/>
      <c r="O434" s="118"/>
      <c r="P434" s="118"/>
      <c r="Q434" s="118"/>
      <c r="R434" s="118"/>
    </row>
    <row r="435" spans="5:18" ht="12.75">
      <c r="E435" s="67"/>
      <c r="F435" s="69"/>
      <c r="H435" s="68"/>
      <c r="I435" s="116"/>
      <c r="J435" s="79"/>
      <c r="K435" s="118"/>
      <c r="L435" s="118"/>
      <c r="M435" s="119"/>
      <c r="N435" s="118"/>
      <c r="O435" s="118"/>
      <c r="P435" s="118"/>
      <c r="Q435" s="118"/>
      <c r="R435" s="118"/>
    </row>
    <row r="436" spans="5:18" ht="12.75">
      <c r="E436" s="67"/>
      <c r="F436" s="69"/>
      <c r="H436" s="68"/>
      <c r="I436" s="116"/>
      <c r="J436" s="79"/>
      <c r="K436" s="118"/>
      <c r="L436" s="118"/>
      <c r="M436" s="119"/>
      <c r="N436" s="118"/>
      <c r="O436" s="118"/>
      <c r="P436" s="118"/>
      <c r="Q436" s="118"/>
      <c r="R436" s="118"/>
    </row>
    <row r="437" spans="5:18" ht="12.75">
      <c r="E437" s="67"/>
      <c r="F437" s="69"/>
      <c r="H437" s="68"/>
      <c r="I437" s="116"/>
      <c r="J437" s="79"/>
      <c r="K437" s="118"/>
      <c r="L437" s="118"/>
      <c r="M437" s="119"/>
      <c r="N437" s="118"/>
      <c r="O437" s="118"/>
      <c r="P437" s="118"/>
      <c r="Q437" s="118"/>
      <c r="R437" s="118"/>
    </row>
    <row r="438" spans="5:18" ht="12.75">
      <c r="E438" s="67"/>
      <c r="F438" s="69"/>
      <c r="H438" s="68"/>
      <c r="I438" s="116"/>
      <c r="J438" s="79"/>
      <c r="K438" s="118"/>
      <c r="L438" s="118"/>
      <c r="M438" s="119"/>
      <c r="N438" s="118"/>
      <c r="O438" s="118"/>
      <c r="P438" s="118"/>
      <c r="Q438" s="118"/>
      <c r="R438" s="118"/>
    </row>
    <row r="439" spans="5:18" ht="12.75">
      <c r="E439" s="67"/>
      <c r="F439" s="69"/>
      <c r="H439" s="68"/>
      <c r="I439" s="116"/>
      <c r="J439" s="79"/>
      <c r="K439" s="118"/>
      <c r="L439" s="118"/>
      <c r="M439" s="119"/>
      <c r="N439" s="118"/>
      <c r="O439" s="118"/>
      <c r="P439" s="118"/>
      <c r="Q439" s="118"/>
      <c r="R439" s="118"/>
    </row>
    <row r="440" spans="5:18" ht="12.75">
      <c r="E440" s="67"/>
      <c r="F440" s="69"/>
      <c r="H440" s="68"/>
      <c r="I440" s="116"/>
      <c r="J440" s="79"/>
      <c r="K440" s="118"/>
      <c r="L440" s="118"/>
      <c r="M440" s="119"/>
      <c r="N440" s="118"/>
      <c r="O440" s="118"/>
      <c r="P440" s="118"/>
      <c r="Q440" s="118"/>
      <c r="R440" s="118"/>
    </row>
    <row r="441" spans="5:18" ht="12.75">
      <c r="E441" s="67"/>
      <c r="F441" s="69"/>
      <c r="H441" s="68"/>
      <c r="I441" s="116"/>
      <c r="J441" s="79"/>
      <c r="K441" s="118"/>
      <c r="L441" s="118"/>
      <c r="M441" s="119"/>
      <c r="N441" s="118"/>
      <c r="O441" s="118"/>
      <c r="P441" s="118"/>
      <c r="Q441" s="118"/>
      <c r="R441" s="118"/>
    </row>
    <row r="442" spans="5:18" ht="12.75">
      <c r="E442" s="67"/>
      <c r="F442" s="69"/>
      <c r="H442" s="68"/>
      <c r="I442" s="116"/>
      <c r="J442" s="79"/>
      <c r="K442" s="118"/>
      <c r="L442" s="118"/>
      <c r="M442" s="119"/>
      <c r="N442" s="118"/>
      <c r="O442" s="118"/>
      <c r="P442" s="118"/>
      <c r="Q442" s="118"/>
      <c r="R442" s="118"/>
    </row>
    <row r="443" spans="5:18" ht="12.75">
      <c r="E443" s="67"/>
      <c r="F443" s="69"/>
      <c r="H443" s="68"/>
      <c r="I443" s="116"/>
      <c r="J443" s="79"/>
      <c r="K443" s="118"/>
      <c r="L443" s="118"/>
      <c r="M443" s="119"/>
      <c r="N443" s="118"/>
      <c r="O443" s="118"/>
      <c r="P443" s="118"/>
      <c r="Q443" s="118"/>
      <c r="R443" s="118"/>
    </row>
    <row r="444" spans="5:18" ht="12.75">
      <c r="E444" s="67"/>
      <c r="F444" s="69"/>
      <c r="H444" s="68"/>
      <c r="I444" s="116"/>
      <c r="J444" s="79"/>
      <c r="K444" s="118"/>
      <c r="L444" s="118"/>
      <c r="M444" s="119"/>
      <c r="N444" s="118"/>
      <c r="O444" s="118"/>
      <c r="P444" s="118"/>
      <c r="Q444" s="118"/>
      <c r="R444" s="118"/>
    </row>
    <row r="445" spans="5:18" ht="12.75">
      <c r="E445" s="67"/>
      <c r="F445" s="69"/>
      <c r="H445" s="68"/>
      <c r="I445" s="116"/>
      <c r="J445" s="79"/>
      <c r="K445" s="118"/>
      <c r="L445" s="118"/>
      <c r="M445" s="119"/>
      <c r="N445" s="118"/>
      <c r="O445" s="118"/>
      <c r="P445" s="118"/>
      <c r="Q445" s="118"/>
      <c r="R445" s="118"/>
    </row>
    <row r="446" spans="5:18" ht="12.75">
      <c r="E446" s="67"/>
      <c r="F446" s="69"/>
      <c r="H446" s="68"/>
      <c r="I446" s="116"/>
      <c r="J446" s="79"/>
      <c r="K446" s="118"/>
      <c r="L446" s="118"/>
      <c r="M446" s="119"/>
      <c r="N446" s="118"/>
      <c r="O446" s="118"/>
      <c r="P446" s="118"/>
      <c r="Q446" s="118"/>
      <c r="R446" s="118"/>
    </row>
    <row r="447" spans="5:18" ht="12.75">
      <c r="E447" s="67"/>
      <c r="F447" s="69"/>
      <c r="H447" s="68"/>
      <c r="I447" s="116"/>
      <c r="J447" s="79"/>
      <c r="K447" s="118"/>
      <c r="L447" s="118"/>
      <c r="M447" s="119"/>
      <c r="N447" s="118"/>
      <c r="O447" s="118"/>
      <c r="P447" s="118"/>
      <c r="Q447" s="118"/>
      <c r="R447" s="118"/>
    </row>
    <row r="448" spans="5:18" ht="12.75">
      <c r="E448" s="67"/>
      <c r="F448" s="69"/>
      <c r="H448" s="68"/>
      <c r="I448" s="116"/>
      <c r="J448" s="79"/>
      <c r="K448" s="118"/>
      <c r="L448" s="118"/>
      <c r="M448" s="119"/>
      <c r="N448" s="118"/>
      <c r="O448" s="118"/>
      <c r="P448" s="118"/>
      <c r="Q448" s="118"/>
      <c r="R448" s="118"/>
    </row>
  </sheetData>
  <mergeCells count="12">
    <mergeCell ref="L5:L6"/>
    <mergeCell ref="H5:I5"/>
    <mergeCell ref="A3:R3"/>
    <mergeCell ref="Q5:Q6"/>
    <mergeCell ref="R5:R6"/>
    <mergeCell ref="M5:M6"/>
    <mergeCell ref="N5:N6"/>
    <mergeCell ref="O5:O6"/>
    <mergeCell ref="P5:P6"/>
    <mergeCell ref="E5:E6"/>
    <mergeCell ref="F5:F6"/>
    <mergeCell ref="K5:K6"/>
  </mergeCells>
  <printOptions/>
  <pageMargins left="0.64" right="0.47" top="0.75" bottom="0.56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9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P184" sqref="A3:P184"/>
    </sheetView>
  </sheetViews>
  <sheetFormatPr defaultColWidth="9.00390625" defaultRowHeight="12.75"/>
  <cols>
    <col min="1" max="1" width="31.25390625" style="103" customWidth="1"/>
    <col min="2" max="2" width="6.25390625" style="105" customWidth="1"/>
    <col min="3" max="3" width="8.375" style="105" customWidth="1"/>
    <col min="4" max="4" width="9.00390625" style="56" customWidth="1"/>
    <col min="5" max="5" width="8.625" style="56" customWidth="1"/>
    <col min="6" max="6" width="8.375" style="56" customWidth="1"/>
    <col min="7" max="7" width="8.375" style="92" customWidth="1"/>
    <col min="8" max="8" width="5.25390625" style="9" bestFit="1" customWidth="1"/>
    <col min="9" max="9" width="7.75390625" style="56" customWidth="1"/>
    <col min="10" max="10" width="9.375" style="56" customWidth="1"/>
    <col min="11" max="11" width="7.875" style="56" customWidth="1"/>
    <col min="12" max="12" width="9.625" style="56" customWidth="1"/>
    <col min="13" max="13" width="7.875" style="56" bestFit="1" customWidth="1"/>
    <col min="14" max="14" width="8.75390625" style="56" bestFit="1" customWidth="1"/>
    <col min="15" max="15" width="6.875" style="56" bestFit="1" customWidth="1"/>
    <col min="16" max="16" width="5.00390625" style="56" bestFit="1" customWidth="1"/>
    <col min="17" max="16384" width="9.125" style="105" customWidth="1"/>
  </cols>
  <sheetData>
    <row r="1" ht="11.25">
      <c r="L1" s="57" t="s">
        <v>93</v>
      </c>
    </row>
    <row r="2" spans="1:16" ht="39" customHeight="1">
      <c r="A2" s="146" t="s">
        <v>242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6" s="106" customFormat="1" ht="25.5" customHeight="1">
      <c r="A3" s="147" t="s">
        <v>94</v>
      </c>
      <c r="B3" s="148" t="s">
        <v>95</v>
      </c>
      <c r="C3" s="149" t="s">
        <v>96</v>
      </c>
      <c r="D3" s="148" t="s">
        <v>97</v>
      </c>
      <c r="E3" s="148"/>
      <c r="F3" s="150" t="s">
        <v>91</v>
      </c>
      <c r="G3" s="150"/>
      <c r="H3" s="150" t="s">
        <v>244</v>
      </c>
      <c r="I3" s="150" t="s">
        <v>4</v>
      </c>
      <c r="J3" s="150" t="s">
        <v>1</v>
      </c>
      <c r="K3" s="150" t="s">
        <v>2</v>
      </c>
      <c r="L3" s="150" t="s">
        <v>3</v>
      </c>
      <c r="M3" s="150" t="s">
        <v>5</v>
      </c>
      <c r="N3" s="150" t="s">
        <v>14</v>
      </c>
      <c r="O3" s="150" t="s">
        <v>12</v>
      </c>
      <c r="P3" s="150" t="s">
        <v>11</v>
      </c>
    </row>
    <row r="4" spans="1:16" s="106" customFormat="1" ht="11.25">
      <c r="A4" s="147"/>
      <c r="B4" s="148"/>
      <c r="C4" s="149"/>
      <c r="D4" s="151" t="s">
        <v>15</v>
      </c>
      <c r="E4" s="151" t="s">
        <v>87</v>
      </c>
      <c r="F4" s="151" t="s">
        <v>15</v>
      </c>
      <c r="G4" s="151" t="s">
        <v>87</v>
      </c>
      <c r="H4" s="150"/>
      <c r="I4" s="150"/>
      <c r="J4" s="150"/>
      <c r="K4" s="150"/>
      <c r="L4" s="150"/>
      <c r="M4" s="150"/>
      <c r="N4" s="150"/>
      <c r="O4" s="150"/>
      <c r="P4" s="150"/>
    </row>
    <row r="5" spans="1:16" s="7" customFormat="1" ht="15.75" customHeight="1">
      <c r="A5" s="99" t="s">
        <v>71</v>
      </c>
      <c r="B5" s="51">
        <v>63</v>
      </c>
      <c r="C5" s="52">
        <f>E5/B5/6</f>
        <v>4019.656349206349</v>
      </c>
      <c r="D5" s="15">
        <v>2776444</v>
      </c>
      <c r="E5" s="15">
        <v>1519430.1</v>
      </c>
      <c r="F5" s="15">
        <v>2007677</v>
      </c>
      <c r="G5" s="15">
        <v>1030908.65</v>
      </c>
      <c r="H5" s="18">
        <f>G5/F5</f>
        <v>0.5134833192789477</v>
      </c>
      <c r="I5" s="15">
        <v>161453.41</v>
      </c>
      <c r="J5" s="15">
        <v>200776.64</v>
      </c>
      <c r="K5" s="15">
        <v>23678.3</v>
      </c>
      <c r="L5" s="15">
        <v>11948.7</v>
      </c>
      <c r="M5" s="15">
        <v>0</v>
      </c>
      <c r="N5" s="15">
        <v>78444.75</v>
      </c>
      <c r="O5" s="15"/>
      <c r="P5" s="15"/>
    </row>
    <row r="6" spans="1:16" s="7" customFormat="1" ht="15.75" customHeight="1">
      <c r="A6" s="51" t="s">
        <v>98</v>
      </c>
      <c r="B6" s="51">
        <v>24</v>
      </c>
      <c r="C6" s="52">
        <f>E6/B6/6</f>
        <v>2942.455416666667</v>
      </c>
      <c r="D6" s="15">
        <v>734698</v>
      </c>
      <c r="E6" s="15">
        <v>423713.58</v>
      </c>
      <c r="F6" s="15">
        <v>522154</v>
      </c>
      <c r="G6" s="15">
        <v>286687.14</v>
      </c>
      <c r="H6" s="18">
        <f aca="true" t="shared" si="0" ref="H6:H55">G6/F6</f>
        <v>0.5490471010468176</v>
      </c>
      <c r="I6" s="15">
        <v>37971.62</v>
      </c>
      <c r="J6" s="15">
        <v>52958.28</v>
      </c>
      <c r="K6" s="15">
        <v>5991.5</v>
      </c>
      <c r="L6" s="15">
        <v>0</v>
      </c>
      <c r="M6" s="15">
        <v>0</v>
      </c>
      <c r="N6" s="15">
        <v>22408.24</v>
      </c>
      <c r="O6" s="15"/>
      <c r="P6" s="15"/>
    </row>
    <row r="7" spans="1:16" s="7" customFormat="1" ht="15" customHeight="1">
      <c r="A7" s="99" t="s">
        <v>70</v>
      </c>
      <c r="B7" s="51">
        <v>171</v>
      </c>
      <c r="C7" s="52">
        <f>E7/B7/6</f>
        <v>2126.206374269006</v>
      </c>
      <c r="D7" s="15">
        <v>3871615</v>
      </c>
      <c r="E7" s="15">
        <v>2181487.74</v>
      </c>
      <c r="F7" s="15">
        <v>2689058</v>
      </c>
      <c r="G7" s="15">
        <v>1438627.78</v>
      </c>
      <c r="H7" s="18">
        <f t="shared" si="0"/>
        <v>0.5349932132367543</v>
      </c>
      <c r="I7" s="15">
        <v>231584.76</v>
      </c>
      <c r="J7" s="15">
        <v>264668.43</v>
      </c>
      <c r="K7" s="15">
        <v>28531.36</v>
      </c>
      <c r="L7" s="15">
        <v>67641.4</v>
      </c>
      <c r="M7" s="15">
        <v>0</v>
      </c>
      <c r="N7" s="15">
        <v>119960</v>
      </c>
      <c r="O7" s="15"/>
      <c r="P7" s="15"/>
    </row>
    <row r="8" spans="1:16" s="7" customFormat="1" ht="11.25">
      <c r="A8" s="53" t="s">
        <v>250</v>
      </c>
      <c r="B8" s="23">
        <f aca="true" t="shared" si="1" ref="B8:P8">SUM(B5:B7)</f>
        <v>258</v>
      </c>
      <c r="C8" s="54">
        <f aca="true" t="shared" si="2" ref="C8:C53">E8/B8/6</f>
        <v>2664.490581395349</v>
      </c>
      <c r="D8" s="23">
        <f t="shared" si="1"/>
        <v>7382757</v>
      </c>
      <c r="E8" s="23">
        <f t="shared" si="1"/>
        <v>4124631.4200000004</v>
      </c>
      <c r="F8" s="23">
        <f t="shared" si="1"/>
        <v>5218889</v>
      </c>
      <c r="G8" s="23">
        <f t="shared" si="1"/>
        <v>2756223.5700000003</v>
      </c>
      <c r="H8" s="18">
        <f t="shared" si="0"/>
        <v>0.5281245816877884</v>
      </c>
      <c r="I8" s="23">
        <f t="shared" si="1"/>
        <v>431009.79000000004</v>
      </c>
      <c r="J8" s="23">
        <f t="shared" si="1"/>
        <v>518403.35</v>
      </c>
      <c r="K8" s="23">
        <f t="shared" si="1"/>
        <v>58201.16</v>
      </c>
      <c r="L8" s="23">
        <f t="shared" si="1"/>
        <v>79590.09999999999</v>
      </c>
      <c r="M8" s="23">
        <f t="shared" si="1"/>
        <v>0</v>
      </c>
      <c r="N8" s="23">
        <f t="shared" si="1"/>
        <v>220812.99</v>
      </c>
      <c r="O8" s="23">
        <f t="shared" si="1"/>
        <v>0</v>
      </c>
      <c r="P8" s="23">
        <f t="shared" si="1"/>
        <v>0</v>
      </c>
    </row>
    <row r="9" spans="1:16" s="7" customFormat="1" ht="11.25">
      <c r="A9" s="99" t="s">
        <v>71</v>
      </c>
      <c r="B9" s="15">
        <v>14</v>
      </c>
      <c r="C9" s="52">
        <f t="shared" si="2"/>
        <v>2000.6878571428572</v>
      </c>
      <c r="D9" s="15">
        <v>316407</v>
      </c>
      <c r="E9" s="15">
        <v>168057.78</v>
      </c>
      <c r="F9" s="15">
        <v>226228</v>
      </c>
      <c r="G9" s="15">
        <v>114166.47</v>
      </c>
      <c r="H9" s="18">
        <f t="shared" si="0"/>
        <v>0.5046522534787913</v>
      </c>
      <c r="I9" s="15">
        <v>19045.35</v>
      </c>
      <c r="J9" s="15">
        <v>22187.83</v>
      </c>
      <c r="K9" s="15">
        <v>1858.52</v>
      </c>
      <c r="L9" s="15">
        <v>0</v>
      </c>
      <c r="M9" s="15">
        <v>0</v>
      </c>
      <c r="N9" s="15">
        <v>10010.25</v>
      </c>
      <c r="O9" s="15"/>
      <c r="P9" s="15"/>
    </row>
    <row r="10" spans="1:16" s="7" customFormat="1" ht="11.25">
      <c r="A10" s="54">
        <v>80105</v>
      </c>
      <c r="B10" s="23">
        <f aca="true" t="shared" si="3" ref="B10:P10">B9</f>
        <v>14</v>
      </c>
      <c r="C10" s="54">
        <f t="shared" si="2"/>
        <v>2000.6878571428572</v>
      </c>
      <c r="D10" s="23">
        <f t="shared" si="3"/>
        <v>316407</v>
      </c>
      <c r="E10" s="23">
        <f t="shared" si="3"/>
        <v>168057.78</v>
      </c>
      <c r="F10" s="23">
        <f t="shared" si="3"/>
        <v>226228</v>
      </c>
      <c r="G10" s="23">
        <f t="shared" si="3"/>
        <v>114166.47</v>
      </c>
      <c r="H10" s="18">
        <f t="shared" si="0"/>
        <v>0.5046522534787913</v>
      </c>
      <c r="I10" s="23">
        <f t="shared" si="3"/>
        <v>19045.35</v>
      </c>
      <c r="J10" s="23">
        <f t="shared" si="3"/>
        <v>22187.83</v>
      </c>
      <c r="K10" s="23">
        <f t="shared" si="3"/>
        <v>1858.52</v>
      </c>
      <c r="L10" s="23">
        <f t="shared" si="3"/>
        <v>0</v>
      </c>
      <c r="M10" s="23">
        <f t="shared" si="3"/>
        <v>0</v>
      </c>
      <c r="N10" s="23">
        <f t="shared" si="3"/>
        <v>10010.25</v>
      </c>
      <c r="O10" s="23">
        <f t="shared" si="3"/>
        <v>0</v>
      </c>
      <c r="P10" s="23">
        <f t="shared" si="3"/>
        <v>0</v>
      </c>
    </row>
    <row r="11" spans="1:16" s="7" customFormat="1" ht="11.25">
      <c r="A11" s="99" t="s">
        <v>70</v>
      </c>
      <c r="B11" s="15">
        <v>9</v>
      </c>
      <c r="C11" s="52">
        <f t="shared" si="2"/>
        <v>4721.605740740741</v>
      </c>
      <c r="D11" s="15">
        <v>527155</v>
      </c>
      <c r="E11" s="15">
        <v>254966.71</v>
      </c>
      <c r="F11" s="15">
        <v>387937</v>
      </c>
      <c r="G11" s="15">
        <v>175686.46</v>
      </c>
      <c r="H11" s="18">
        <f t="shared" si="0"/>
        <v>0.45287368825350505</v>
      </c>
      <c r="I11" s="15">
        <v>25654.99</v>
      </c>
      <c r="J11" s="15">
        <v>33178.49</v>
      </c>
      <c r="K11" s="15">
        <v>3125.37</v>
      </c>
      <c r="L11" s="23">
        <v>0</v>
      </c>
      <c r="M11" s="23"/>
      <c r="N11" s="15">
        <v>16393</v>
      </c>
      <c r="O11" s="23"/>
      <c r="P11" s="23"/>
    </row>
    <row r="12" spans="1:16" s="7" customFormat="1" ht="11.25">
      <c r="A12" s="54">
        <v>80106</v>
      </c>
      <c r="B12" s="23">
        <f>B11</f>
        <v>9</v>
      </c>
      <c r="C12" s="54">
        <f t="shared" si="2"/>
        <v>4721.605740740741</v>
      </c>
      <c r="D12" s="23">
        <f>D11</f>
        <v>527155</v>
      </c>
      <c r="E12" s="23">
        <f aca="true" t="shared" si="4" ref="E12:P12">E11</f>
        <v>254966.71</v>
      </c>
      <c r="F12" s="23">
        <f t="shared" si="4"/>
        <v>387937</v>
      </c>
      <c r="G12" s="23">
        <f t="shared" si="4"/>
        <v>175686.46</v>
      </c>
      <c r="H12" s="18">
        <f t="shared" si="0"/>
        <v>0.45287368825350505</v>
      </c>
      <c r="I12" s="23">
        <f t="shared" si="4"/>
        <v>25654.99</v>
      </c>
      <c r="J12" s="23">
        <f t="shared" si="4"/>
        <v>33178.49</v>
      </c>
      <c r="K12" s="23">
        <f t="shared" si="4"/>
        <v>3125.37</v>
      </c>
      <c r="L12" s="23">
        <f t="shared" si="4"/>
        <v>0</v>
      </c>
      <c r="M12" s="23">
        <f t="shared" si="4"/>
        <v>0</v>
      </c>
      <c r="N12" s="23">
        <f t="shared" si="4"/>
        <v>16393</v>
      </c>
      <c r="O12" s="23">
        <f t="shared" si="4"/>
        <v>0</v>
      </c>
      <c r="P12" s="23">
        <f t="shared" si="4"/>
        <v>0</v>
      </c>
    </row>
    <row r="13" spans="1:16" s="7" customFormat="1" ht="11.25">
      <c r="A13" s="99" t="s">
        <v>71</v>
      </c>
      <c r="B13" s="51">
        <v>14</v>
      </c>
      <c r="C13" s="52">
        <f t="shared" si="2"/>
        <v>3873.4222619047614</v>
      </c>
      <c r="D13" s="15">
        <v>642489</v>
      </c>
      <c r="E13" s="15">
        <v>325367.47</v>
      </c>
      <c r="F13" s="15">
        <v>470325</v>
      </c>
      <c r="G13" s="15">
        <v>222368.32</v>
      </c>
      <c r="H13" s="18">
        <f t="shared" si="0"/>
        <v>0.4727971509062882</v>
      </c>
      <c r="I13" s="15">
        <v>36715.03</v>
      </c>
      <c r="J13" s="15">
        <v>43381.01</v>
      </c>
      <c r="K13" s="15">
        <v>4136.17</v>
      </c>
      <c r="L13" s="15">
        <v>259.76</v>
      </c>
      <c r="M13" s="15"/>
      <c r="N13" s="15">
        <v>18335.25</v>
      </c>
      <c r="O13" s="15"/>
      <c r="P13" s="15"/>
    </row>
    <row r="14" spans="1:16" s="7" customFormat="1" ht="11.25">
      <c r="A14" s="51" t="s">
        <v>98</v>
      </c>
      <c r="B14" s="51">
        <v>5</v>
      </c>
      <c r="C14" s="52">
        <f t="shared" si="2"/>
        <v>5150.259333333333</v>
      </c>
      <c r="D14" s="15">
        <v>260870</v>
      </c>
      <c r="E14" s="15">
        <v>154507.78</v>
      </c>
      <c r="F14" s="15">
        <v>174553</v>
      </c>
      <c r="G14" s="15">
        <v>95120.37</v>
      </c>
      <c r="H14" s="18">
        <f t="shared" si="0"/>
        <v>0.5449368959571018</v>
      </c>
      <c r="I14" s="15">
        <v>22669.69</v>
      </c>
      <c r="J14" s="15">
        <v>19607.51</v>
      </c>
      <c r="K14" s="15">
        <v>1897.02</v>
      </c>
      <c r="L14" s="15">
        <v>0</v>
      </c>
      <c r="M14" s="15"/>
      <c r="N14" s="15">
        <v>7613.19</v>
      </c>
      <c r="O14" s="15"/>
      <c r="P14" s="15"/>
    </row>
    <row r="15" spans="1:16" s="7" customFormat="1" ht="11.25">
      <c r="A15" s="99" t="s">
        <v>70</v>
      </c>
      <c r="B15" s="51">
        <v>64</v>
      </c>
      <c r="C15" s="52">
        <f t="shared" si="2"/>
        <v>2773.95859375</v>
      </c>
      <c r="D15" s="15">
        <v>1966498</v>
      </c>
      <c r="E15" s="15">
        <v>1065200.1</v>
      </c>
      <c r="F15" s="15">
        <v>1400298</v>
      </c>
      <c r="G15" s="15">
        <v>727200</v>
      </c>
      <c r="H15" s="18">
        <f t="shared" si="0"/>
        <v>0.5193180308762849</v>
      </c>
      <c r="I15" s="15">
        <v>123058.37</v>
      </c>
      <c r="J15" s="15">
        <v>136277.06</v>
      </c>
      <c r="K15" s="15">
        <v>12836.07</v>
      </c>
      <c r="L15" s="15">
        <v>6265.32</v>
      </c>
      <c r="M15" s="15">
        <v>1666.65</v>
      </c>
      <c r="N15" s="15">
        <v>50606</v>
      </c>
      <c r="O15" s="15"/>
      <c r="P15" s="15"/>
    </row>
    <row r="16" spans="1:16" s="7" customFormat="1" ht="11.25">
      <c r="A16" s="53" t="s">
        <v>245</v>
      </c>
      <c r="B16" s="23">
        <f>SUM(B13:B15)</f>
        <v>83</v>
      </c>
      <c r="C16" s="54">
        <f t="shared" si="2"/>
        <v>3102.5609437751004</v>
      </c>
      <c r="D16" s="23">
        <f>SUM(D13:D15)</f>
        <v>2869857</v>
      </c>
      <c r="E16" s="23">
        <f aca="true" t="shared" si="5" ref="E16:P16">SUM(E13:E15)</f>
        <v>1545075.35</v>
      </c>
      <c r="F16" s="23">
        <f t="shared" si="5"/>
        <v>2045176</v>
      </c>
      <c r="G16" s="23">
        <f t="shared" si="5"/>
        <v>1044688.69</v>
      </c>
      <c r="H16" s="18">
        <f t="shared" si="0"/>
        <v>0.5108062533493449</v>
      </c>
      <c r="I16" s="23">
        <f t="shared" si="5"/>
        <v>182443.09</v>
      </c>
      <c r="J16" s="23">
        <f t="shared" si="5"/>
        <v>199265.58000000002</v>
      </c>
      <c r="K16" s="23">
        <f t="shared" si="5"/>
        <v>18869.260000000002</v>
      </c>
      <c r="L16" s="23">
        <f t="shared" si="5"/>
        <v>6525.08</v>
      </c>
      <c r="M16" s="23">
        <f t="shared" si="5"/>
        <v>1666.65</v>
      </c>
      <c r="N16" s="23">
        <f t="shared" si="5"/>
        <v>76554.44</v>
      </c>
      <c r="O16" s="23">
        <f t="shared" si="5"/>
        <v>0</v>
      </c>
      <c r="P16" s="23">
        <f t="shared" si="5"/>
        <v>0</v>
      </c>
    </row>
    <row r="17" spans="1:16" s="7" customFormat="1" ht="11.25">
      <c r="A17" s="99" t="s">
        <v>70</v>
      </c>
      <c r="B17" s="23"/>
      <c r="C17" s="52"/>
      <c r="D17" s="15">
        <v>50000</v>
      </c>
      <c r="E17" s="15">
        <v>33160.82</v>
      </c>
      <c r="F17" s="15"/>
      <c r="G17" s="15"/>
      <c r="H17" s="18"/>
      <c r="I17" s="15"/>
      <c r="J17" s="15"/>
      <c r="K17" s="15"/>
      <c r="L17" s="15"/>
      <c r="M17" s="15"/>
      <c r="N17" s="15"/>
      <c r="O17" s="15"/>
      <c r="P17" s="15"/>
    </row>
    <row r="18" spans="1:16" s="7" customFormat="1" ht="11.25">
      <c r="A18" s="99" t="s">
        <v>99</v>
      </c>
      <c r="B18" s="23"/>
      <c r="C18" s="52"/>
      <c r="D18" s="15">
        <v>210390</v>
      </c>
      <c r="E18" s="15">
        <v>96545.75</v>
      </c>
      <c r="F18" s="15"/>
      <c r="G18" s="15"/>
      <c r="H18" s="18"/>
      <c r="I18" s="15"/>
      <c r="J18" s="15"/>
      <c r="K18" s="15"/>
      <c r="L18" s="15"/>
      <c r="M18" s="15"/>
      <c r="N18" s="15"/>
      <c r="O18" s="15"/>
      <c r="P18" s="15"/>
    </row>
    <row r="19" spans="1:16" s="7" customFormat="1" ht="11.25">
      <c r="A19" s="53" t="s">
        <v>249</v>
      </c>
      <c r="B19" s="23">
        <f aca="true" t="shared" si="6" ref="B19:P19">SUM(B17:B18)</f>
        <v>0</v>
      </c>
      <c r="C19" s="23">
        <f t="shared" si="6"/>
        <v>0</v>
      </c>
      <c r="D19" s="23">
        <f t="shared" si="6"/>
        <v>260390</v>
      </c>
      <c r="E19" s="23">
        <f t="shared" si="6"/>
        <v>129706.57</v>
      </c>
      <c r="F19" s="23">
        <f t="shared" si="6"/>
        <v>0</v>
      </c>
      <c r="G19" s="23">
        <f t="shared" si="6"/>
        <v>0</v>
      </c>
      <c r="H19" s="18"/>
      <c r="I19" s="23">
        <f t="shared" si="6"/>
        <v>0</v>
      </c>
      <c r="J19" s="23">
        <f t="shared" si="6"/>
        <v>0</v>
      </c>
      <c r="K19" s="23">
        <f t="shared" si="6"/>
        <v>0</v>
      </c>
      <c r="L19" s="23">
        <f t="shared" si="6"/>
        <v>0</v>
      </c>
      <c r="M19" s="23">
        <f t="shared" si="6"/>
        <v>0</v>
      </c>
      <c r="N19" s="23">
        <f t="shared" si="6"/>
        <v>0</v>
      </c>
      <c r="O19" s="23">
        <f t="shared" si="6"/>
        <v>0</v>
      </c>
      <c r="P19" s="23">
        <f t="shared" si="6"/>
        <v>0</v>
      </c>
    </row>
    <row r="20" spans="1:16" s="7" customFormat="1" ht="11.25">
      <c r="A20" s="99" t="s">
        <v>101</v>
      </c>
      <c r="B20" s="51">
        <v>458</v>
      </c>
      <c r="C20" s="52">
        <f t="shared" si="2"/>
        <v>729.5632641921397</v>
      </c>
      <c r="D20" s="15">
        <v>3758662</v>
      </c>
      <c r="E20" s="15">
        <v>2004839.85</v>
      </c>
      <c r="F20" s="15">
        <v>2384369</v>
      </c>
      <c r="G20" s="15">
        <v>1198452.86</v>
      </c>
      <c r="H20" s="18">
        <f t="shared" si="0"/>
        <v>0.5026289387255077</v>
      </c>
      <c r="I20" s="15">
        <v>199173.45</v>
      </c>
      <c r="J20" s="15">
        <v>237342.63</v>
      </c>
      <c r="K20" s="15">
        <v>27626.74</v>
      </c>
      <c r="L20" s="15">
        <v>131663.33</v>
      </c>
      <c r="M20" s="15">
        <v>14220.51</v>
      </c>
      <c r="N20" s="15">
        <v>106198</v>
      </c>
      <c r="O20" s="15">
        <v>0</v>
      </c>
      <c r="P20" s="15"/>
    </row>
    <row r="21" spans="1:16" s="7" customFormat="1" ht="11.25">
      <c r="A21" s="99" t="s">
        <v>72</v>
      </c>
      <c r="B21" s="51">
        <v>603</v>
      </c>
      <c r="C21" s="52">
        <f t="shared" si="2"/>
        <v>658.5092979546711</v>
      </c>
      <c r="D21" s="15">
        <v>4223210</v>
      </c>
      <c r="E21" s="15">
        <v>2382486.64</v>
      </c>
      <c r="F21" s="15">
        <v>2847472</v>
      </c>
      <c r="G21" s="15">
        <v>1543459.43</v>
      </c>
      <c r="H21" s="18">
        <f t="shared" si="0"/>
        <v>0.5420455161631089</v>
      </c>
      <c r="I21" s="15">
        <v>233797.07</v>
      </c>
      <c r="J21" s="15">
        <v>289606.17</v>
      </c>
      <c r="K21" s="15">
        <v>25453.38</v>
      </c>
      <c r="L21" s="15">
        <v>101267.45</v>
      </c>
      <c r="M21" s="15">
        <v>0</v>
      </c>
      <c r="N21" s="15">
        <v>145424</v>
      </c>
      <c r="O21" s="15"/>
      <c r="P21" s="15"/>
    </row>
    <row r="22" spans="1:16" s="7" customFormat="1" ht="11.25">
      <c r="A22" s="99" t="s">
        <v>73</v>
      </c>
      <c r="B22" s="51">
        <v>568</v>
      </c>
      <c r="C22" s="52">
        <f t="shared" si="2"/>
        <v>898.2937382629108</v>
      </c>
      <c r="D22" s="15">
        <v>5510388</v>
      </c>
      <c r="E22" s="15">
        <v>3061385.06</v>
      </c>
      <c r="F22" s="15">
        <v>3552665</v>
      </c>
      <c r="G22" s="15">
        <v>1931109.48</v>
      </c>
      <c r="H22" s="18">
        <f t="shared" si="0"/>
        <v>0.5435664437823436</v>
      </c>
      <c r="I22" s="15">
        <v>313313.43</v>
      </c>
      <c r="J22" s="15">
        <v>375833.8</v>
      </c>
      <c r="K22" s="15">
        <v>38617.08</v>
      </c>
      <c r="L22" s="15">
        <v>144484.97</v>
      </c>
      <c r="M22" s="15">
        <v>0</v>
      </c>
      <c r="N22" s="15">
        <v>161503</v>
      </c>
      <c r="O22" s="15"/>
      <c r="P22" s="15"/>
    </row>
    <row r="23" spans="1:16" s="7" customFormat="1" ht="11.25">
      <c r="A23" s="99" t="s">
        <v>74</v>
      </c>
      <c r="B23" s="51">
        <v>271</v>
      </c>
      <c r="C23" s="52">
        <f t="shared" si="2"/>
        <v>871.7207564575646</v>
      </c>
      <c r="D23" s="15">
        <v>2740672</v>
      </c>
      <c r="E23" s="15">
        <f>1417417.95</f>
        <v>1417417.95</v>
      </c>
      <c r="F23" s="15">
        <v>1699258</v>
      </c>
      <c r="G23" s="15">
        <v>902773.44</v>
      </c>
      <c r="H23" s="18">
        <f t="shared" si="0"/>
        <v>0.531275085949279</v>
      </c>
      <c r="I23" s="15">
        <v>150766.9</v>
      </c>
      <c r="J23" s="15">
        <v>172564.94</v>
      </c>
      <c r="K23" s="15">
        <v>16207.51</v>
      </c>
      <c r="L23" s="15">
        <v>78060.22</v>
      </c>
      <c r="M23" s="15">
        <v>0</v>
      </c>
      <c r="N23" s="15">
        <v>64013.62</v>
      </c>
      <c r="O23" s="15">
        <v>0</v>
      </c>
      <c r="P23" s="15"/>
    </row>
    <row r="24" spans="1:16" s="7" customFormat="1" ht="11.25">
      <c r="A24" s="99" t="s">
        <v>75</v>
      </c>
      <c r="B24" s="51">
        <v>268</v>
      </c>
      <c r="C24" s="52">
        <f t="shared" si="2"/>
        <v>975.409987562189</v>
      </c>
      <c r="D24" s="15">
        <v>2766210</v>
      </c>
      <c r="E24" s="15">
        <v>1568459.26</v>
      </c>
      <c r="F24" s="15">
        <v>1851839</v>
      </c>
      <c r="G24" s="15">
        <v>1017146.75</v>
      </c>
      <c r="H24" s="18">
        <f t="shared" si="0"/>
        <v>0.5492630568856148</v>
      </c>
      <c r="I24" s="15">
        <v>169194.43</v>
      </c>
      <c r="J24" s="15">
        <v>196803.79</v>
      </c>
      <c r="K24" s="15">
        <v>20280.56</v>
      </c>
      <c r="L24" s="15">
        <v>50810.27</v>
      </c>
      <c r="M24" s="15">
        <v>4322.22</v>
      </c>
      <c r="N24" s="15">
        <v>87096</v>
      </c>
      <c r="O24" s="15"/>
      <c r="P24" s="15"/>
    </row>
    <row r="25" spans="1:16" s="7" customFormat="1" ht="11.25">
      <c r="A25" s="99" t="s">
        <v>76</v>
      </c>
      <c r="B25" s="51">
        <v>537</v>
      </c>
      <c r="C25" s="52">
        <f t="shared" si="2"/>
        <v>662.431679081316</v>
      </c>
      <c r="D25" s="15">
        <v>4183735</v>
      </c>
      <c r="E25" s="15">
        <v>2134354.87</v>
      </c>
      <c r="F25" s="15">
        <v>2623632</v>
      </c>
      <c r="G25" s="15">
        <v>1379946.83</v>
      </c>
      <c r="H25" s="18">
        <f t="shared" si="0"/>
        <v>0.5259681350128372</v>
      </c>
      <c r="I25" s="15">
        <v>227788.62</v>
      </c>
      <c r="J25" s="15">
        <v>274227.63</v>
      </c>
      <c r="K25" s="15">
        <v>22960.12</v>
      </c>
      <c r="L25" s="15">
        <v>72952.55</v>
      </c>
      <c r="M25" s="15">
        <v>2729.5</v>
      </c>
      <c r="N25" s="15">
        <v>114000</v>
      </c>
      <c r="O25" s="15"/>
      <c r="P25" s="15"/>
    </row>
    <row r="26" spans="1:16" s="7" customFormat="1" ht="11.25">
      <c r="A26" s="99" t="s">
        <v>102</v>
      </c>
      <c r="B26" s="51">
        <v>105</v>
      </c>
      <c r="C26" s="52">
        <f t="shared" si="2"/>
        <v>1118.4453333333333</v>
      </c>
      <c r="D26" s="15">
        <v>1303113</v>
      </c>
      <c r="E26" s="15">
        <v>704620.56</v>
      </c>
      <c r="F26" s="15">
        <v>831287</v>
      </c>
      <c r="G26" s="15">
        <v>452151.75</v>
      </c>
      <c r="H26" s="18">
        <f t="shared" si="0"/>
        <v>0.543917744413181</v>
      </c>
      <c r="I26" s="15">
        <v>69479.97</v>
      </c>
      <c r="J26" s="15">
        <v>94417.36</v>
      </c>
      <c r="K26" s="15">
        <v>9544.11</v>
      </c>
      <c r="L26" s="15">
        <v>35414.21</v>
      </c>
      <c r="M26" s="15">
        <v>0</v>
      </c>
      <c r="N26" s="15">
        <v>36753</v>
      </c>
      <c r="O26" s="15"/>
      <c r="P26" s="15"/>
    </row>
    <row r="27" spans="1:16" s="7" customFormat="1" ht="11.25">
      <c r="A27" s="99" t="s">
        <v>77</v>
      </c>
      <c r="B27" s="51">
        <v>417</v>
      </c>
      <c r="C27" s="52">
        <f t="shared" si="2"/>
        <v>716.536526778577</v>
      </c>
      <c r="D27" s="15">
        <v>3117409</v>
      </c>
      <c r="E27" s="15">
        <v>1792774.39</v>
      </c>
      <c r="F27" s="15">
        <v>2085715</v>
      </c>
      <c r="G27" s="15">
        <v>1120436.32</v>
      </c>
      <c r="H27" s="18">
        <f t="shared" si="0"/>
        <v>0.5371953119194137</v>
      </c>
      <c r="I27" s="15">
        <v>175797.85</v>
      </c>
      <c r="J27" s="15">
        <v>213748.34</v>
      </c>
      <c r="K27" s="15">
        <v>19136.59</v>
      </c>
      <c r="L27" s="15">
        <v>74021.52</v>
      </c>
      <c r="M27" s="15">
        <v>319.8</v>
      </c>
      <c r="N27" s="15">
        <v>105037</v>
      </c>
      <c r="O27" s="15"/>
      <c r="P27" s="15"/>
    </row>
    <row r="28" spans="1:16" s="7" customFormat="1" ht="11.25">
      <c r="A28" s="99" t="s">
        <v>78</v>
      </c>
      <c r="B28" s="51">
        <v>439</v>
      </c>
      <c r="C28" s="52">
        <f t="shared" si="2"/>
        <v>626.0169855732726</v>
      </c>
      <c r="D28" s="15">
        <v>3084686</v>
      </c>
      <c r="E28" s="15">
        <v>1648928.74</v>
      </c>
      <c r="F28" s="15">
        <v>2020112</v>
      </c>
      <c r="G28" s="15">
        <v>1039175.49</v>
      </c>
      <c r="H28" s="18">
        <f t="shared" si="0"/>
        <v>0.5144147898730368</v>
      </c>
      <c r="I28" s="15">
        <v>162932.19</v>
      </c>
      <c r="J28" s="15">
        <v>203580.94</v>
      </c>
      <c r="K28" s="15">
        <v>21885.92</v>
      </c>
      <c r="L28" s="15">
        <v>58412.08</v>
      </c>
      <c r="M28" s="15">
        <v>38890.9</v>
      </c>
      <c r="N28" s="15">
        <v>96282</v>
      </c>
      <c r="O28" s="15"/>
      <c r="P28" s="15"/>
    </row>
    <row r="29" spans="1:16" s="7" customFormat="1" ht="11.25">
      <c r="A29" s="99" t="s">
        <v>103</v>
      </c>
      <c r="B29" s="51">
        <v>185</v>
      </c>
      <c r="C29" s="52">
        <f t="shared" si="2"/>
        <v>707.3084684684685</v>
      </c>
      <c r="D29" s="15">
        <v>1587351</v>
      </c>
      <c r="E29" s="15">
        <v>785112.4</v>
      </c>
      <c r="F29" s="15">
        <v>1061477</v>
      </c>
      <c r="G29" s="15">
        <v>474348.21</v>
      </c>
      <c r="H29" s="18">
        <f t="shared" si="0"/>
        <v>0.4468756364951855</v>
      </c>
      <c r="I29" s="15">
        <v>70049.72</v>
      </c>
      <c r="J29" s="15">
        <v>90471.11</v>
      </c>
      <c r="K29" s="15">
        <v>9445.7</v>
      </c>
      <c r="L29" s="15">
        <v>78631.32</v>
      </c>
      <c r="M29" s="15">
        <v>0</v>
      </c>
      <c r="N29" s="15">
        <v>47265</v>
      </c>
      <c r="O29" s="15"/>
      <c r="P29" s="15"/>
    </row>
    <row r="30" spans="1:16" s="7" customFormat="1" ht="11.25">
      <c r="A30" s="99" t="s">
        <v>104</v>
      </c>
      <c r="B30" s="51">
        <v>148</v>
      </c>
      <c r="C30" s="52">
        <f t="shared" si="2"/>
        <v>1386.8445382882883</v>
      </c>
      <c r="D30" s="15">
        <v>3314742</v>
      </c>
      <c r="E30" s="15">
        <v>1231517.95</v>
      </c>
      <c r="F30" s="15">
        <v>1410681</v>
      </c>
      <c r="G30" s="15">
        <v>746300.11</v>
      </c>
      <c r="H30" s="18">
        <f t="shared" si="0"/>
        <v>0.5290353453403002</v>
      </c>
      <c r="I30" s="15">
        <v>126322.93</v>
      </c>
      <c r="J30" s="15">
        <v>135607.7</v>
      </c>
      <c r="K30" s="15">
        <v>14435.82</v>
      </c>
      <c r="L30" s="15">
        <v>84508.57</v>
      </c>
      <c r="M30" s="15">
        <v>609</v>
      </c>
      <c r="N30" s="15">
        <v>68423</v>
      </c>
      <c r="O30" s="15">
        <v>43788</v>
      </c>
      <c r="P30" s="15"/>
    </row>
    <row r="31" spans="1:16" s="7" customFormat="1" ht="11.25">
      <c r="A31" s="99" t="s">
        <v>105</v>
      </c>
      <c r="B31" s="51">
        <v>428</v>
      </c>
      <c r="C31" s="52">
        <f t="shared" si="2"/>
        <v>724.28367211838</v>
      </c>
      <c r="D31" s="15">
        <v>3285982</v>
      </c>
      <c r="E31" s="15">
        <f>1859581.55+378.92</f>
        <v>1859960.47</v>
      </c>
      <c r="F31" s="15">
        <v>2209278</v>
      </c>
      <c r="G31" s="15">
        <v>1196360.61</v>
      </c>
      <c r="H31" s="18">
        <f t="shared" si="0"/>
        <v>0.5415165542770082</v>
      </c>
      <c r="I31" s="15">
        <v>192413.91</v>
      </c>
      <c r="J31" s="15">
        <v>230068.07</v>
      </c>
      <c r="K31" s="15">
        <v>27409.81</v>
      </c>
      <c r="L31" s="15">
        <v>79139.69</v>
      </c>
      <c r="M31" s="15">
        <v>0</v>
      </c>
      <c r="N31" s="15">
        <v>95824.5</v>
      </c>
      <c r="O31" s="15">
        <v>0</v>
      </c>
      <c r="P31" s="15"/>
    </row>
    <row r="32" spans="1:16" s="7" customFormat="1" ht="11.25">
      <c r="A32" s="99" t="s">
        <v>79</v>
      </c>
      <c r="B32" s="51">
        <v>272</v>
      </c>
      <c r="C32" s="52">
        <f t="shared" si="2"/>
        <v>355.5026776960785</v>
      </c>
      <c r="D32" s="15">
        <v>1111902</v>
      </c>
      <c r="E32" s="15">
        <v>580180.37</v>
      </c>
      <c r="F32" s="15">
        <v>768722</v>
      </c>
      <c r="G32" s="15">
        <v>368659.09</v>
      </c>
      <c r="H32" s="18">
        <f t="shared" si="0"/>
        <v>0.4795740072483941</v>
      </c>
      <c r="I32" s="15">
        <v>60805.76</v>
      </c>
      <c r="J32" s="15">
        <v>72344.32</v>
      </c>
      <c r="K32" s="15">
        <v>3589.78</v>
      </c>
      <c r="L32" s="15">
        <v>21066</v>
      </c>
      <c r="M32" s="15">
        <v>0</v>
      </c>
      <c r="N32" s="15">
        <v>29531</v>
      </c>
      <c r="O32" s="15">
        <v>0</v>
      </c>
      <c r="P32" s="15"/>
    </row>
    <row r="33" spans="1:16" s="7" customFormat="1" ht="11.25">
      <c r="A33" s="53" t="s">
        <v>243</v>
      </c>
      <c r="B33" s="23">
        <f aca="true" t="shared" si="7" ref="B33:P33">SUM(B20:B32)</f>
        <v>4699</v>
      </c>
      <c r="C33" s="54">
        <f t="shared" si="2"/>
        <v>750.9412821876995</v>
      </c>
      <c r="D33" s="23">
        <f t="shared" si="7"/>
        <v>39988062</v>
      </c>
      <c r="E33" s="23">
        <f t="shared" si="7"/>
        <v>21172038.509999998</v>
      </c>
      <c r="F33" s="23">
        <f t="shared" si="7"/>
        <v>25346507</v>
      </c>
      <c r="G33" s="23">
        <f t="shared" si="7"/>
        <v>13370320.37</v>
      </c>
      <c r="H33" s="18">
        <f t="shared" si="0"/>
        <v>0.527501496360031</v>
      </c>
      <c r="I33" s="23">
        <f t="shared" si="7"/>
        <v>2151836.2299999995</v>
      </c>
      <c r="J33" s="23">
        <f t="shared" si="7"/>
        <v>2586616.8</v>
      </c>
      <c r="K33" s="23">
        <f t="shared" si="7"/>
        <v>256593.12000000002</v>
      </c>
      <c r="L33" s="23">
        <f t="shared" si="7"/>
        <v>1010432.1799999999</v>
      </c>
      <c r="M33" s="23">
        <f t="shared" si="7"/>
        <v>61091.93</v>
      </c>
      <c r="N33" s="23">
        <f t="shared" si="7"/>
        <v>1157350.12</v>
      </c>
      <c r="O33" s="23">
        <f t="shared" si="7"/>
        <v>43788</v>
      </c>
      <c r="P33" s="23">
        <f t="shared" si="7"/>
        <v>0</v>
      </c>
    </row>
    <row r="34" spans="1:16" s="7" customFormat="1" ht="11.25">
      <c r="A34" s="99" t="s">
        <v>100</v>
      </c>
      <c r="B34" s="15">
        <v>24</v>
      </c>
      <c r="C34" s="52">
        <f t="shared" si="2"/>
        <v>3108.485416666667</v>
      </c>
      <c r="D34" s="15">
        <v>885654</v>
      </c>
      <c r="E34" s="15">
        <v>447621.9</v>
      </c>
      <c r="F34" s="15">
        <v>622716</v>
      </c>
      <c r="G34" s="15">
        <v>298329.69</v>
      </c>
      <c r="H34" s="18">
        <f t="shared" si="0"/>
        <v>0.47907824754783884</v>
      </c>
      <c r="I34" s="15">
        <v>51588.94</v>
      </c>
      <c r="J34" s="15">
        <v>56285.73</v>
      </c>
      <c r="K34" s="15">
        <v>6869.53</v>
      </c>
      <c r="L34" s="15">
        <v>7641.93</v>
      </c>
      <c r="M34" s="15">
        <v>0</v>
      </c>
      <c r="N34" s="15">
        <v>20990</v>
      </c>
      <c r="O34" s="15"/>
      <c r="P34" s="15">
        <v>0</v>
      </c>
    </row>
    <row r="35" spans="1:16" s="7" customFormat="1" ht="11.25">
      <c r="A35" s="99" t="s">
        <v>106</v>
      </c>
      <c r="B35" s="15">
        <v>9</v>
      </c>
      <c r="C35" s="52">
        <f t="shared" si="2"/>
        <v>5519.34074074074</v>
      </c>
      <c r="D35" s="15">
        <v>541132</v>
      </c>
      <c r="E35" s="15">
        <v>298044.4</v>
      </c>
      <c r="F35" s="15">
        <v>388574</v>
      </c>
      <c r="G35" s="15">
        <v>204862.43</v>
      </c>
      <c r="H35" s="18">
        <f t="shared" si="0"/>
        <v>0.5272160000411762</v>
      </c>
      <c r="I35" s="15">
        <v>30283.16</v>
      </c>
      <c r="J35" s="15">
        <v>38542.18</v>
      </c>
      <c r="K35" s="15">
        <v>3031.77</v>
      </c>
      <c r="L35" s="15"/>
      <c r="M35" s="15"/>
      <c r="N35" s="15">
        <v>17149.86</v>
      </c>
      <c r="O35" s="15"/>
      <c r="P35" s="15">
        <v>0</v>
      </c>
    </row>
    <row r="36" spans="1:16" s="7" customFormat="1" ht="26.25" customHeight="1">
      <c r="A36" s="53" t="s">
        <v>107</v>
      </c>
      <c r="B36" s="23">
        <f aca="true" t="shared" si="8" ref="B36:P36">B35+B34</f>
        <v>33</v>
      </c>
      <c r="C36" s="54">
        <f t="shared" si="2"/>
        <v>3765.991414141414</v>
      </c>
      <c r="D36" s="23">
        <f t="shared" si="8"/>
        <v>1426786</v>
      </c>
      <c r="E36" s="23">
        <f t="shared" si="8"/>
        <v>745666.3</v>
      </c>
      <c r="F36" s="23">
        <f t="shared" si="8"/>
        <v>1011290</v>
      </c>
      <c r="G36" s="23">
        <f t="shared" si="8"/>
        <v>503192.12</v>
      </c>
      <c r="H36" s="18">
        <f t="shared" si="0"/>
        <v>0.49757450385151636</v>
      </c>
      <c r="I36" s="23">
        <f t="shared" si="8"/>
        <v>81872.1</v>
      </c>
      <c r="J36" s="23">
        <f t="shared" si="8"/>
        <v>94827.91</v>
      </c>
      <c r="K36" s="23">
        <f t="shared" si="8"/>
        <v>9901.3</v>
      </c>
      <c r="L36" s="23">
        <f t="shared" si="8"/>
        <v>7641.93</v>
      </c>
      <c r="M36" s="23">
        <f t="shared" si="8"/>
        <v>0</v>
      </c>
      <c r="N36" s="23">
        <f t="shared" si="8"/>
        <v>38139.86</v>
      </c>
      <c r="O36" s="23">
        <f t="shared" si="8"/>
        <v>0</v>
      </c>
      <c r="P36" s="23">
        <f t="shared" si="8"/>
        <v>0</v>
      </c>
    </row>
    <row r="37" spans="1:16" s="7" customFormat="1" ht="22.5">
      <c r="A37" s="99" t="s">
        <v>108</v>
      </c>
      <c r="B37" s="51">
        <v>340</v>
      </c>
      <c r="C37" s="52">
        <f t="shared" si="2"/>
        <v>1070.1286617647058</v>
      </c>
      <c r="D37" s="15">
        <v>4648434</v>
      </c>
      <c r="E37" s="15">
        <v>2183062.47</v>
      </c>
      <c r="F37" s="15">
        <v>2339181</v>
      </c>
      <c r="G37" s="15">
        <v>1403469.51</v>
      </c>
      <c r="H37" s="18">
        <f t="shared" si="0"/>
        <v>0.599983289022953</v>
      </c>
      <c r="I37" s="15">
        <v>203698.76</v>
      </c>
      <c r="J37" s="15">
        <v>252497.88</v>
      </c>
      <c r="K37" s="15">
        <v>21133.5</v>
      </c>
      <c r="L37" s="15">
        <v>136062.19</v>
      </c>
      <c r="M37" s="15">
        <v>876.13</v>
      </c>
      <c r="N37" s="15">
        <v>107684.75</v>
      </c>
      <c r="O37" s="15">
        <v>0</v>
      </c>
      <c r="P37" s="15">
        <v>0</v>
      </c>
    </row>
    <row r="38" spans="1:16" s="7" customFormat="1" ht="11.25">
      <c r="A38" s="99" t="s">
        <v>109</v>
      </c>
      <c r="B38" s="51">
        <v>283</v>
      </c>
      <c r="C38" s="52">
        <f t="shared" si="2"/>
        <v>572.0084982332156</v>
      </c>
      <c r="D38" s="15">
        <v>1817298</v>
      </c>
      <c r="E38" s="15">
        <v>971270.43</v>
      </c>
      <c r="F38" s="15">
        <v>1237039</v>
      </c>
      <c r="G38" s="15">
        <v>617812.67</v>
      </c>
      <c r="H38" s="18">
        <f t="shared" si="0"/>
        <v>0.49942861138573647</v>
      </c>
      <c r="I38" s="15">
        <v>103277.76</v>
      </c>
      <c r="J38" s="15">
        <v>120144.57</v>
      </c>
      <c r="K38" s="15">
        <v>12823.02</v>
      </c>
      <c r="L38" s="15">
        <v>37972.75</v>
      </c>
      <c r="M38" s="15">
        <v>0</v>
      </c>
      <c r="N38" s="15">
        <v>42489</v>
      </c>
      <c r="O38" s="15">
        <v>0</v>
      </c>
      <c r="P38" s="15">
        <v>0</v>
      </c>
    </row>
    <row r="39" spans="1:16" s="7" customFormat="1" ht="10.5" customHeight="1">
      <c r="A39" s="99" t="s">
        <v>110</v>
      </c>
      <c r="B39" s="51">
        <v>598</v>
      </c>
      <c r="C39" s="52">
        <f t="shared" si="2"/>
        <v>867.6908528428094</v>
      </c>
      <c r="D39" s="15">
        <v>5157953</v>
      </c>
      <c r="E39" s="15">
        <v>3113274.78</v>
      </c>
      <c r="F39" s="15">
        <v>3362581</v>
      </c>
      <c r="G39" s="15">
        <v>1848612.38</v>
      </c>
      <c r="H39" s="18">
        <f t="shared" si="0"/>
        <v>0.5497599552248704</v>
      </c>
      <c r="I39" s="15">
        <v>297747.78</v>
      </c>
      <c r="J39" s="15">
        <v>370996.74</v>
      </c>
      <c r="K39" s="15">
        <v>34715.83</v>
      </c>
      <c r="L39" s="15">
        <v>274972.15</v>
      </c>
      <c r="M39" s="15">
        <v>44956.5</v>
      </c>
      <c r="N39" s="15">
        <v>154291</v>
      </c>
      <c r="O39" s="15">
        <v>0</v>
      </c>
      <c r="P39" s="15">
        <v>0</v>
      </c>
    </row>
    <row r="40" spans="1:16" s="7" customFormat="1" ht="10.5" customHeight="1">
      <c r="A40" s="99" t="s">
        <v>111</v>
      </c>
      <c r="B40" s="51">
        <v>597</v>
      </c>
      <c r="C40" s="52">
        <f t="shared" si="2"/>
        <v>741.8377275265216</v>
      </c>
      <c r="D40" s="15">
        <v>4980139</v>
      </c>
      <c r="E40" s="15">
        <v>2657262.74</v>
      </c>
      <c r="F40" s="15">
        <v>3305423</v>
      </c>
      <c r="G40" s="15">
        <v>1695400.12</v>
      </c>
      <c r="H40" s="18">
        <f t="shared" si="0"/>
        <v>0.5129147222609634</v>
      </c>
      <c r="I40" s="15">
        <v>271931.92</v>
      </c>
      <c r="J40" s="15">
        <v>332015.58</v>
      </c>
      <c r="K40" s="15">
        <v>26666.54</v>
      </c>
      <c r="L40" s="15">
        <v>86731.84</v>
      </c>
      <c r="M40" s="15">
        <v>0</v>
      </c>
      <c r="N40" s="15">
        <v>146412</v>
      </c>
      <c r="O40" s="15">
        <v>0</v>
      </c>
      <c r="P40" s="15">
        <v>0</v>
      </c>
    </row>
    <row r="41" spans="1:16" s="7" customFormat="1" ht="11.25">
      <c r="A41" s="99" t="s">
        <v>112</v>
      </c>
      <c r="B41" s="51">
        <v>375</v>
      </c>
      <c r="C41" s="52">
        <f t="shared" si="2"/>
        <v>983.3608177777777</v>
      </c>
      <c r="D41" s="15">
        <v>4282871</v>
      </c>
      <c r="E41" s="15">
        <v>2212561.84</v>
      </c>
      <c r="F41" s="15">
        <v>2224316</v>
      </c>
      <c r="G41" s="15">
        <v>1330372.4</v>
      </c>
      <c r="H41" s="18">
        <f t="shared" si="0"/>
        <v>0.5981040463675125</v>
      </c>
      <c r="I41" s="15">
        <v>213234.49</v>
      </c>
      <c r="J41" s="15">
        <v>253438.15</v>
      </c>
      <c r="K41" s="15">
        <v>25720.73</v>
      </c>
      <c r="L41" s="15">
        <v>209919.32</v>
      </c>
      <c r="M41" s="15">
        <v>7820.62</v>
      </c>
      <c r="N41" s="15">
        <v>100167</v>
      </c>
      <c r="O41" s="15">
        <v>14760</v>
      </c>
      <c r="P41" s="15">
        <v>0</v>
      </c>
    </row>
    <row r="42" spans="1:16" s="7" customFormat="1" ht="11.25">
      <c r="A42" s="99" t="s">
        <v>113</v>
      </c>
      <c r="B42" s="51">
        <v>258</v>
      </c>
      <c r="C42" s="52">
        <f t="shared" si="2"/>
        <v>854.4024677002584</v>
      </c>
      <c r="D42" s="15">
        <v>2201356</v>
      </c>
      <c r="E42" s="15">
        <v>1322615.02</v>
      </c>
      <c r="F42" s="15">
        <v>1449463</v>
      </c>
      <c r="G42" s="15">
        <v>858872.48</v>
      </c>
      <c r="H42" s="18">
        <f t="shared" si="0"/>
        <v>0.5925452943607391</v>
      </c>
      <c r="I42" s="15">
        <v>142402.25</v>
      </c>
      <c r="J42" s="15">
        <v>158660.87</v>
      </c>
      <c r="K42" s="15">
        <v>13051.7</v>
      </c>
      <c r="L42" s="15">
        <v>50049.2</v>
      </c>
      <c r="M42" s="15">
        <v>110.7</v>
      </c>
      <c r="N42" s="15">
        <v>69438</v>
      </c>
      <c r="O42" s="15"/>
      <c r="P42" s="15"/>
    </row>
    <row r="43" spans="1:16" s="7" customFormat="1" ht="11.25">
      <c r="A43" s="99" t="s">
        <v>114</v>
      </c>
      <c r="B43" s="51">
        <v>308</v>
      </c>
      <c r="C43" s="52">
        <f t="shared" si="2"/>
        <v>734.8857251082251</v>
      </c>
      <c r="D43" s="15">
        <v>2460865</v>
      </c>
      <c r="E43" s="15">
        <v>1358068.82</v>
      </c>
      <c r="F43" s="15">
        <v>1619232</v>
      </c>
      <c r="G43" s="15">
        <v>813082.25</v>
      </c>
      <c r="H43" s="18">
        <f t="shared" si="0"/>
        <v>0.5021406753325033</v>
      </c>
      <c r="I43" s="15">
        <v>128389.29</v>
      </c>
      <c r="J43" s="15">
        <v>159452.95</v>
      </c>
      <c r="K43" s="15">
        <v>14243.55</v>
      </c>
      <c r="L43" s="15">
        <v>130398.16</v>
      </c>
      <c r="M43" s="15">
        <v>227.55</v>
      </c>
      <c r="N43" s="15">
        <v>76113.75</v>
      </c>
      <c r="O43" s="15"/>
      <c r="P43" s="15"/>
    </row>
    <row r="44" spans="1:16" s="7" customFormat="1" ht="11.25">
      <c r="A44" s="99" t="s">
        <v>115</v>
      </c>
      <c r="B44" s="51">
        <v>150</v>
      </c>
      <c r="C44" s="52">
        <f t="shared" si="2"/>
        <v>1128.2836666666667</v>
      </c>
      <c r="D44" s="15">
        <v>1836754</v>
      </c>
      <c r="E44" s="15">
        <v>1015455.3</v>
      </c>
      <c r="F44" s="15">
        <v>1045935</v>
      </c>
      <c r="G44" s="15">
        <v>613840.83</v>
      </c>
      <c r="H44" s="18">
        <f t="shared" si="0"/>
        <v>0.5868823875288617</v>
      </c>
      <c r="I44" s="15">
        <v>93106.91</v>
      </c>
      <c r="J44" s="15">
        <v>117046.21</v>
      </c>
      <c r="K44" s="15">
        <v>12295.02</v>
      </c>
      <c r="L44" s="15">
        <v>110414.77</v>
      </c>
      <c r="M44" s="15">
        <v>744.15</v>
      </c>
      <c r="N44" s="15">
        <v>50616.75</v>
      </c>
      <c r="O44" s="15"/>
      <c r="P44" s="15"/>
    </row>
    <row r="45" spans="1:16" s="7" customFormat="1" ht="11.25">
      <c r="A45" s="99" t="s">
        <v>116</v>
      </c>
      <c r="B45" s="51">
        <v>291</v>
      </c>
      <c r="C45" s="52">
        <f t="shared" si="2"/>
        <v>812.214169530355</v>
      </c>
      <c r="D45" s="15">
        <v>2547457</v>
      </c>
      <c r="E45" s="15">
        <v>1418125.94</v>
      </c>
      <c r="F45" s="15">
        <v>1710815</v>
      </c>
      <c r="G45" s="15">
        <v>888397.5</v>
      </c>
      <c r="H45" s="18">
        <f t="shared" si="0"/>
        <v>0.5192832071264281</v>
      </c>
      <c r="I45" s="15">
        <v>151176.56</v>
      </c>
      <c r="J45" s="15">
        <v>173858.27</v>
      </c>
      <c r="K45" s="15">
        <v>16365.41</v>
      </c>
      <c r="L45" s="15">
        <v>83457.31</v>
      </c>
      <c r="M45" s="15">
        <v>455.1</v>
      </c>
      <c r="N45" s="15">
        <v>78059</v>
      </c>
      <c r="O45" s="15"/>
      <c r="P45" s="15"/>
    </row>
    <row r="46" spans="1:16" s="7" customFormat="1" ht="11.25">
      <c r="A46" s="99" t="s">
        <v>80</v>
      </c>
      <c r="B46" s="51">
        <v>392</v>
      </c>
      <c r="C46" s="52">
        <f t="shared" si="2"/>
        <v>760.0376700680272</v>
      </c>
      <c r="D46" s="15">
        <v>4761343</v>
      </c>
      <c r="E46" s="15">
        <v>1787608.6</v>
      </c>
      <c r="F46" s="15">
        <v>2128816</v>
      </c>
      <c r="G46" s="15">
        <v>1169433.72</v>
      </c>
      <c r="H46" s="18">
        <f t="shared" si="0"/>
        <v>0.5493352736920429</v>
      </c>
      <c r="I46" s="15">
        <v>175947.11</v>
      </c>
      <c r="J46" s="15">
        <v>223052.17</v>
      </c>
      <c r="K46" s="15">
        <v>19505.35</v>
      </c>
      <c r="L46" s="15">
        <v>56290.54</v>
      </c>
      <c r="M46" s="15">
        <v>5861.04</v>
      </c>
      <c r="N46" s="15">
        <v>103944</v>
      </c>
      <c r="O46" s="15">
        <v>0</v>
      </c>
      <c r="P46" s="15">
        <v>0</v>
      </c>
    </row>
    <row r="47" spans="1:16" s="7" customFormat="1" ht="11.25">
      <c r="A47" s="51" t="s">
        <v>79</v>
      </c>
      <c r="B47" s="51">
        <v>58</v>
      </c>
      <c r="C47" s="52">
        <f t="shared" si="2"/>
        <v>420.48936781609194</v>
      </c>
      <c r="D47" s="15">
        <v>248375</v>
      </c>
      <c r="E47" s="15">
        <v>146330.3</v>
      </c>
      <c r="F47" s="15">
        <v>144175</v>
      </c>
      <c r="G47" s="15">
        <v>85955.45</v>
      </c>
      <c r="H47" s="18">
        <f t="shared" si="0"/>
        <v>0.5961883128142882</v>
      </c>
      <c r="I47" s="15">
        <v>14536.2</v>
      </c>
      <c r="J47" s="15">
        <v>19628.93</v>
      </c>
      <c r="K47" s="15">
        <v>1166.44</v>
      </c>
      <c r="L47" s="15">
        <v>15290.36</v>
      </c>
      <c r="M47" s="15">
        <v>0</v>
      </c>
      <c r="N47" s="15">
        <v>6618</v>
      </c>
      <c r="O47" s="15"/>
      <c r="P47" s="15"/>
    </row>
    <row r="48" spans="1:16" s="7" customFormat="1" ht="16.5" customHeight="1">
      <c r="A48" s="53" t="s">
        <v>117</v>
      </c>
      <c r="B48" s="23">
        <f aca="true" t="shared" si="9" ref="B48:P48">SUM(B37:B47)</f>
        <v>3650</v>
      </c>
      <c r="C48" s="54">
        <f t="shared" si="2"/>
        <v>830.3943488584476</v>
      </c>
      <c r="D48" s="23">
        <f t="shared" si="9"/>
        <v>34942845</v>
      </c>
      <c r="E48" s="23">
        <f t="shared" si="9"/>
        <v>18185636.240000002</v>
      </c>
      <c r="F48" s="23">
        <f t="shared" si="9"/>
        <v>20566976</v>
      </c>
      <c r="G48" s="23">
        <f t="shared" si="9"/>
        <v>11325249.31</v>
      </c>
      <c r="H48" s="18">
        <f t="shared" si="0"/>
        <v>0.5506521381655719</v>
      </c>
      <c r="I48" s="23">
        <f t="shared" si="9"/>
        <v>1795449.03</v>
      </c>
      <c r="J48" s="23">
        <f t="shared" si="9"/>
        <v>2180792.3200000003</v>
      </c>
      <c r="K48" s="23">
        <f t="shared" si="9"/>
        <v>197687.09</v>
      </c>
      <c r="L48" s="23">
        <f t="shared" si="9"/>
        <v>1191558.59</v>
      </c>
      <c r="M48" s="23">
        <f t="shared" si="9"/>
        <v>61051.79</v>
      </c>
      <c r="N48" s="23">
        <f t="shared" si="9"/>
        <v>935833.25</v>
      </c>
      <c r="O48" s="23">
        <f t="shared" si="9"/>
        <v>14760</v>
      </c>
      <c r="P48" s="23">
        <f t="shared" si="9"/>
        <v>0</v>
      </c>
    </row>
    <row r="49" spans="1:16" s="7" customFormat="1" ht="21" customHeight="1">
      <c r="A49" s="53" t="s">
        <v>118</v>
      </c>
      <c r="B49" s="100">
        <v>368</v>
      </c>
      <c r="C49" s="54">
        <f t="shared" si="2"/>
        <v>1134.4044836956523</v>
      </c>
      <c r="D49" s="23">
        <v>4567346</v>
      </c>
      <c r="E49" s="23">
        <v>2504765.1</v>
      </c>
      <c r="F49" s="23">
        <v>3066597</v>
      </c>
      <c r="G49" s="23">
        <v>1604633.56</v>
      </c>
      <c r="H49" s="18">
        <f t="shared" si="0"/>
        <v>0.5232619610597675</v>
      </c>
      <c r="I49" s="23">
        <v>258009.78</v>
      </c>
      <c r="J49" s="23">
        <v>310920.46</v>
      </c>
      <c r="K49" s="23">
        <v>29617.35</v>
      </c>
      <c r="L49" s="23">
        <v>105658.73</v>
      </c>
      <c r="M49" s="23">
        <v>5823.52</v>
      </c>
      <c r="N49" s="23">
        <v>152652</v>
      </c>
      <c r="O49" s="23"/>
      <c r="P49" s="23"/>
    </row>
    <row r="50" spans="1:16" s="7" customFormat="1" ht="11.25">
      <c r="A50" s="99" t="s">
        <v>119</v>
      </c>
      <c r="B50" s="51">
        <v>36</v>
      </c>
      <c r="C50" s="52">
        <f t="shared" si="2"/>
        <v>3503.592268518519</v>
      </c>
      <c r="D50" s="15">
        <v>1455346</v>
      </c>
      <c r="E50" s="15">
        <v>756775.93</v>
      </c>
      <c r="F50" s="15">
        <v>1069571</v>
      </c>
      <c r="G50" s="15">
        <v>527119.79</v>
      </c>
      <c r="H50" s="18">
        <f t="shared" si="0"/>
        <v>0.4928329115131207</v>
      </c>
      <c r="I50" s="15">
        <v>73107.25</v>
      </c>
      <c r="J50" s="15">
        <v>100083.38</v>
      </c>
      <c r="K50" s="15">
        <v>11120.12</v>
      </c>
      <c r="L50" s="15">
        <v>259.76</v>
      </c>
      <c r="M50" s="15">
        <v>0</v>
      </c>
      <c r="N50" s="15">
        <v>39761.25</v>
      </c>
      <c r="O50" s="15"/>
      <c r="P50" s="15"/>
    </row>
    <row r="51" spans="1:16" s="7" customFormat="1" ht="11.25">
      <c r="A51" s="99" t="s">
        <v>120</v>
      </c>
      <c r="B51" s="51">
        <v>44</v>
      </c>
      <c r="C51" s="52">
        <f t="shared" si="2"/>
        <v>2432.652386363636</v>
      </c>
      <c r="D51" s="15">
        <v>1194186</v>
      </c>
      <c r="E51" s="15">
        <v>642220.23</v>
      </c>
      <c r="F51" s="15">
        <v>831156</v>
      </c>
      <c r="G51" s="15">
        <v>434509.43</v>
      </c>
      <c r="H51" s="18">
        <f t="shared" si="0"/>
        <v>0.5227772283422125</v>
      </c>
      <c r="I51" s="15">
        <v>72086.5</v>
      </c>
      <c r="J51" s="15">
        <v>82239.02</v>
      </c>
      <c r="K51" s="15">
        <v>5646.95</v>
      </c>
      <c r="L51" s="15">
        <v>11525.88</v>
      </c>
      <c r="M51" s="15">
        <v>0</v>
      </c>
      <c r="N51" s="15">
        <v>31566</v>
      </c>
      <c r="O51" s="15"/>
      <c r="P51" s="15"/>
    </row>
    <row r="52" spans="1:16" s="7" customFormat="1" ht="11.25">
      <c r="A52" s="99" t="s">
        <v>70</v>
      </c>
      <c r="B52" s="51">
        <v>35</v>
      </c>
      <c r="C52" s="52">
        <f t="shared" si="2"/>
        <v>3178.270666666667</v>
      </c>
      <c r="D52" s="15">
        <v>1225513</v>
      </c>
      <c r="E52" s="15">
        <v>667436.84</v>
      </c>
      <c r="F52" s="15">
        <v>904262</v>
      </c>
      <c r="G52" s="15">
        <v>468681.29</v>
      </c>
      <c r="H52" s="18">
        <f t="shared" si="0"/>
        <v>0.5183025384235984</v>
      </c>
      <c r="I52" s="15">
        <v>67049.76</v>
      </c>
      <c r="J52" s="15">
        <v>88936.93</v>
      </c>
      <c r="K52" s="15">
        <v>8245.2</v>
      </c>
      <c r="L52" s="15">
        <v>173.92</v>
      </c>
      <c r="M52" s="15">
        <v>0</v>
      </c>
      <c r="N52" s="15">
        <v>31081</v>
      </c>
      <c r="O52" s="15"/>
      <c r="P52" s="15"/>
    </row>
    <row r="53" spans="1:16" s="7" customFormat="1" ht="11.25">
      <c r="A53" s="53" t="s">
        <v>239</v>
      </c>
      <c r="B53" s="23">
        <f aca="true" t="shared" si="10" ref="B53:P53">SUM(B50:B52)</f>
        <v>115</v>
      </c>
      <c r="C53" s="54">
        <f t="shared" si="2"/>
        <v>2994.830434782609</v>
      </c>
      <c r="D53" s="23">
        <f t="shared" si="10"/>
        <v>3875045</v>
      </c>
      <c r="E53" s="23">
        <f t="shared" si="10"/>
        <v>2066433</v>
      </c>
      <c r="F53" s="23">
        <f t="shared" si="10"/>
        <v>2804989</v>
      </c>
      <c r="G53" s="23">
        <f t="shared" si="10"/>
        <v>1430310.51</v>
      </c>
      <c r="H53" s="18">
        <f t="shared" si="0"/>
        <v>0.5099166199938752</v>
      </c>
      <c r="I53" s="23">
        <f t="shared" si="10"/>
        <v>212243.51</v>
      </c>
      <c r="J53" s="23">
        <f t="shared" si="10"/>
        <v>271259.33</v>
      </c>
      <c r="K53" s="23">
        <f t="shared" si="10"/>
        <v>25012.27</v>
      </c>
      <c r="L53" s="23">
        <f t="shared" si="10"/>
        <v>11959.56</v>
      </c>
      <c r="M53" s="23">
        <f t="shared" si="10"/>
        <v>0</v>
      </c>
      <c r="N53" s="23">
        <f t="shared" si="10"/>
        <v>102408.25</v>
      </c>
      <c r="O53" s="23">
        <f t="shared" si="10"/>
        <v>0</v>
      </c>
      <c r="P53" s="23">
        <f t="shared" si="10"/>
        <v>0</v>
      </c>
    </row>
    <row r="54" spans="1:16" s="7" customFormat="1" ht="12" customHeight="1">
      <c r="A54" s="53" t="s">
        <v>121</v>
      </c>
      <c r="B54" s="100"/>
      <c r="C54" s="54"/>
      <c r="D54" s="23">
        <v>199300</v>
      </c>
      <c r="E54" s="23">
        <v>121925.9</v>
      </c>
      <c r="F54" s="23">
        <v>133904</v>
      </c>
      <c r="G54" s="23">
        <v>77919.79</v>
      </c>
      <c r="H54" s="18">
        <f t="shared" si="0"/>
        <v>0.5819078593619309</v>
      </c>
      <c r="I54" s="23">
        <v>5398.82</v>
      </c>
      <c r="J54" s="23">
        <v>15207.41</v>
      </c>
      <c r="K54" s="23">
        <v>821.87</v>
      </c>
      <c r="L54" s="23">
        <v>14688.36</v>
      </c>
      <c r="M54" s="23">
        <v>0</v>
      </c>
      <c r="N54" s="23">
        <v>6795</v>
      </c>
      <c r="O54" s="23"/>
      <c r="P54" s="23"/>
    </row>
    <row r="55" spans="1:16" s="7" customFormat="1" ht="21.75">
      <c r="A55" s="53" t="s">
        <v>122</v>
      </c>
      <c r="B55" s="100"/>
      <c r="C55" s="54"/>
      <c r="D55" s="23">
        <v>565129</v>
      </c>
      <c r="E55" s="23">
        <v>274451.85</v>
      </c>
      <c r="F55" s="23">
        <v>355549</v>
      </c>
      <c r="G55" s="23">
        <v>169145.8</v>
      </c>
      <c r="H55" s="18">
        <f t="shared" si="0"/>
        <v>0.4757313337964668</v>
      </c>
      <c r="I55" s="23">
        <v>28828.77</v>
      </c>
      <c r="J55" s="23">
        <v>32525.08</v>
      </c>
      <c r="K55" s="23">
        <v>2313.7</v>
      </c>
      <c r="L55" s="23">
        <v>0</v>
      </c>
      <c r="M55" s="23">
        <v>0</v>
      </c>
      <c r="N55" s="23">
        <v>14283</v>
      </c>
      <c r="O55" s="23">
        <v>0</v>
      </c>
      <c r="P55" s="23"/>
    </row>
    <row r="56" spans="1:16" s="7" customFormat="1" ht="11.25">
      <c r="A56" s="99" t="s">
        <v>101</v>
      </c>
      <c r="B56" s="100"/>
      <c r="C56" s="54"/>
      <c r="D56" s="15">
        <v>1334</v>
      </c>
      <c r="E56" s="15">
        <v>594</v>
      </c>
      <c r="F56" s="23"/>
      <c r="G56" s="23"/>
      <c r="H56" s="18"/>
      <c r="I56" s="23"/>
      <c r="J56" s="23"/>
      <c r="K56" s="23"/>
      <c r="L56" s="23"/>
      <c r="M56" s="23"/>
      <c r="N56" s="23"/>
      <c r="O56" s="23"/>
      <c r="P56" s="23"/>
    </row>
    <row r="57" spans="1:16" s="7" customFormat="1" ht="11.25">
      <c r="A57" s="99" t="s">
        <v>72</v>
      </c>
      <c r="B57" s="100"/>
      <c r="C57" s="54"/>
      <c r="D57" s="15">
        <v>3278</v>
      </c>
      <c r="E57" s="15">
        <v>3247</v>
      </c>
      <c r="F57" s="23"/>
      <c r="G57" s="23"/>
      <c r="H57" s="18"/>
      <c r="I57" s="23"/>
      <c r="J57" s="23"/>
      <c r="K57" s="23"/>
      <c r="L57" s="23"/>
      <c r="M57" s="23"/>
      <c r="N57" s="23"/>
      <c r="O57" s="23"/>
      <c r="P57" s="23"/>
    </row>
    <row r="58" spans="1:16" s="7" customFormat="1" ht="11.25">
      <c r="A58" s="99" t="s">
        <v>73</v>
      </c>
      <c r="B58" s="100"/>
      <c r="C58" s="54"/>
      <c r="D58" s="15">
        <v>12851</v>
      </c>
      <c r="E58" s="15">
        <v>4340</v>
      </c>
      <c r="F58" s="23"/>
      <c r="G58" s="23"/>
      <c r="H58" s="18"/>
      <c r="I58" s="23"/>
      <c r="J58" s="23"/>
      <c r="K58" s="23"/>
      <c r="L58" s="23"/>
      <c r="M58" s="23"/>
      <c r="N58" s="23"/>
      <c r="O58" s="23"/>
      <c r="P58" s="23"/>
    </row>
    <row r="59" spans="1:16" s="7" customFormat="1" ht="11.25">
      <c r="A59" s="99" t="s">
        <v>74</v>
      </c>
      <c r="B59" s="100"/>
      <c r="C59" s="54"/>
      <c r="D59" s="15">
        <v>5099</v>
      </c>
      <c r="E59" s="15">
        <v>4200</v>
      </c>
      <c r="F59" s="23"/>
      <c r="G59" s="23"/>
      <c r="H59" s="18"/>
      <c r="I59" s="23"/>
      <c r="J59" s="23"/>
      <c r="K59" s="23"/>
      <c r="L59" s="23"/>
      <c r="M59" s="23"/>
      <c r="N59" s="23"/>
      <c r="O59" s="23"/>
      <c r="P59" s="23"/>
    </row>
    <row r="60" spans="1:16" s="7" customFormat="1" ht="11.25">
      <c r="A60" s="99" t="s">
        <v>75</v>
      </c>
      <c r="B60" s="100"/>
      <c r="C60" s="54"/>
      <c r="D60" s="15">
        <v>2711</v>
      </c>
      <c r="E60" s="15">
        <v>1000</v>
      </c>
      <c r="F60" s="23"/>
      <c r="G60" s="23"/>
      <c r="H60" s="18"/>
      <c r="I60" s="23"/>
      <c r="J60" s="23"/>
      <c r="K60" s="23"/>
      <c r="L60" s="23"/>
      <c r="M60" s="23"/>
      <c r="N60" s="23"/>
      <c r="O60" s="23"/>
      <c r="P60" s="23"/>
    </row>
    <row r="61" spans="1:16" s="7" customFormat="1" ht="11.25">
      <c r="A61" s="99" t="s">
        <v>76</v>
      </c>
      <c r="B61" s="100"/>
      <c r="C61" s="54"/>
      <c r="D61" s="15">
        <v>1879</v>
      </c>
      <c r="E61" s="15">
        <v>755</v>
      </c>
      <c r="F61" s="23"/>
      <c r="G61" s="23"/>
      <c r="H61" s="18"/>
      <c r="I61" s="23"/>
      <c r="J61" s="23"/>
      <c r="K61" s="23"/>
      <c r="L61" s="23"/>
      <c r="M61" s="23"/>
      <c r="N61" s="23"/>
      <c r="O61" s="23"/>
      <c r="P61" s="23"/>
    </row>
    <row r="62" spans="1:16" s="7" customFormat="1" ht="11.25">
      <c r="A62" s="99" t="s">
        <v>77</v>
      </c>
      <c r="B62" s="100"/>
      <c r="C62" s="54"/>
      <c r="D62" s="15">
        <v>4613</v>
      </c>
      <c r="E62" s="15">
        <v>2950</v>
      </c>
      <c r="F62" s="23"/>
      <c r="G62" s="23"/>
      <c r="H62" s="18"/>
      <c r="I62" s="23"/>
      <c r="J62" s="23"/>
      <c r="K62" s="23"/>
      <c r="L62" s="23"/>
      <c r="M62" s="23"/>
      <c r="N62" s="23"/>
      <c r="O62" s="23"/>
      <c r="P62" s="23"/>
    </row>
    <row r="63" spans="1:16" s="7" customFormat="1" ht="11.25">
      <c r="A63" s="99" t="s">
        <v>78</v>
      </c>
      <c r="B63" s="100"/>
      <c r="C63" s="54"/>
      <c r="D63" s="15">
        <v>2773</v>
      </c>
      <c r="E63" s="15">
        <v>1400</v>
      </c>
      <c r="F63" s="23"/>
      <c r="G63" s="23"/>
      <c r="H63" s="18"/>
      <c r="I63" s="23"/>
      <c r="J63" s="23"/>
      <c r="K63" s="23"/>
      <c r="L63" s="23"/>
      <c r="M63" s="23"/>
      <c r="N63" s="23"/>
      <c r="O63" s="23"/>
      <c r="P63" s="23"/>
    </row>
    <row r="64" spans="1:16" s="7" customFormat="1" ht="11.25">
      <c r="A64" s="99" t="s">
        <v>79</v>
      </c>
      <c r="B64" s="100"/>
      <c r="C64" s="54"/>
      <c r="D64" s="15">
        <v>3801</v>
      </c>
      <c r="E64" s="15">
        <v>845</v>
      </c>
      <c r="F64" s="23"/>
      <c r="G64" s="23"/>
      <c r="H64" s="18"/>
      <c r="I64" s="23"/>
      <c r="J64" s="23"/>
      <c r="K64" s="23"/>
      <c r="L64" s="23"/>
      <c r="M64" s="23"/>
      <c r="N64" s="23"/>
      <c r="O64" s="23"/>
      <c r="P64" s="23"/>
    </row>
    <row r="65" spans="1:16" s="7" customFormat="1" ht="22.5">
      <c r="A65" s="99" t="s">
        <v>108</v>
      </c>
      <c r="B65" s="100"/>
      <c r="C65" s="54"/>
      <c r="D65" s="15">
        <v>3863</v>
      </c>
      <c r="E65" s="15">
        <v>2400</v>
      </c>
      <c r="F65" s="23"/>
      <c r="G65" s="23"/>
      <c r="H65" s="18"/>
      <c r="I65" s="23"/>
      <c r="J65" s="23"/>
      <c r="K65" s="23"/>
      <c r="L65" s="23"/>
      <c r="M65" s="23"/>
      <c r="N65" s="23"/>
      <c r="O65" s="23"/>
      <c r="P65" s="23"/>
    </row>
    <row r="66" spans="1:16" s="7" customFormat="1" ht="11.25">
      <c r="A66" s="99" t="s">
        <v>109</v>
      </c>
      <c r="B66" s="100"/>
      <c r="C66" s="54"/>
      <c r="D66" s="15">
        <v>783</v>
      </c>
      <c r="E66" s="15">
        <v>0</v>
      </c>
      <c r="F66" s="23"/>
      <c r="G66" s="23"/>
      <c r="H66" s="18"/>
      <c r="I66" s="23"/>
      <c r="J66" s="23"/>
      <c r="K66" s="23"/>
      <c r="L66" s="23"/>
      <c r="M66" s="23"/>
      <c r="N66" s="23"/>
      <c r="O66" s="23"/>
      <c r="P66" s="23"/>
    </row>
    <row r="67" spans="1:16" s="7" customFormat="1" ht="22.5">
      <c r="A67" s="99" t="s">
        <v>110</v>
      </c>
      <c r="B67" s="100"/>
      <c r="C67" s="54"/>
      <c r="D67" s="15">
        <v>4043</v>
      </c>
      <c r="E67" s="15">
        <v>2100</v>
      </c>
      <c r="F67" s="23"/>
      <c r="G67" s="23"/>
      <c r="H67" s="18"/>
      <c r="I67" s="23"/>
      <c r="J67" s="23"/>
      <c r="K67" s="23"/>
      <c r="L67" s="23"/>
      <c r="M67" s="23"/>
      <c r="N67" s="23"/>
      <c r="O67" s="23"/>
      <c r="P67" s="23"/>
    </row>
    <row r="68" spans="1:16" s="7" customFormat="1" ht="12.75" customHeight="1">
      <c r="A68" s="99" t="s">
        <v>111</v>
      </c>
      <c r="B68" s="100"/>
      <c r="C68" s="54"/>
      <c r="D68" s="15">
        <v>4656</v>
      </c>
      <c r="E68" s="15">
        <v>3299</v>
      </c>
      <c r="F68" s="23"/>
      <c r="G68" s="23"/>
      <c r="H68" s="18"/>
      <c r="I68" s="23"/>
      <c r="J68" s="23"/>
      <c r="K68" s="23"/>
      <c r="L68" s="23"/>
      <c r="M68" s="23"/>
      <c r="N68" s="23"/>
      <c r="O68" s="23"/>
      <c r="P68" s="23"/>
    </row>
    <row r="69" spans="1:16" s="7" customFormat="1" ht="11.25">
      <c r="A69" s="99" t="s">
        <v>112</v>
      </c>
      <c r="B69" s="100"/>
      <c r="C69" s="54"/>
      <c r="D69" s="15">
        <v>7143</v>
      </c>
      <c r="E69" s="15">
        <v>4925</v>
      </c>
      <c r="F69" s="23"/>
      <c r="G69" s="23"/>
      <c r="H69" s="18"/>
      <c r="I69" s="23"/>
      <c r="J69" s="23"/>
      <c r="K69" s="23"/>
      <c r="L69" s="23"/>
      <c r="M69" s="23"/>
      <c r="N69" s="23"/>
      <c r="O69" s="23"/>
      <c r="P69" s="23"/>
    </row>
    <row r="70" spans="1:16" s="7" customFormat="1" ht="11.25">
      <c r="A70" s="99" t="s">
        <v>113</v>
      </c>
      <c r="B70" s="100"/>
      <c r="C70" s="54"/>
      <c r="D70" s="15">
        <v>986</v>
      </c>
      <c r="E70" s="15">
        <v>0</v>
      </c>
      <c r="F70" s="23"/>
      <c r="G70" s="23"/>
      <c r="H70" s="18"/>
      <c r="I70" s="23"/>
      <c r="J70" s="23"/>
      <c r="K70" s="23"/>
      <c r="L70" s="23"/>
      <c r="M70" s="23"/>
      <c r="N70" s="23"/>
      <c r="O70" s="23"/>
      <c r="P70" s="23"/>
    </row>
    <row r="71" spans="1:16" s="7" customFormat="1" ht="11.25">
      <c r="A71" s="99" t="s">
        <v>114</v>
      </c>
      <c r="B71" s="100"/>
      <c r="C71" s="54"/>
      <c r="D71" s="15">
        <v>986</v>
      </c>
      <c r="E71" s="15">
        <v>900.1</v>
      </c>
      <c r="F71" s="23"/>
      <c r="G71" s="23"/>
      <c r="H71" s="18"/>
      <c r="I71" s="23"/>
      <c r="J71" s="23"/>
      <c r="K71" s="23"/>
      <c r="L71" s="23"/>
      <c r="M71" s="23"/>
      <c r="N71" s="23"/>
      <c r="O71" s="23"/>
      <c r="P71" s="23"/>
    </row>
    <row r="72" spans="1:16" s="7" customFormat="1" ht="11.25">
      <c r="A72" s="99" t="s">
        <v>115</v>
      </c>
      <c r="B72" s="100"/>
      <c r="C72" s="54"/>
      <c r="D72" s="15">
        <v>2902</v>
      </c>
      <c r="E72" s="15">
        <v>800</v>
      </c>
      <c r="F72" s="23"/>
      <c r="G72" s="23"/>
      <c r="H72" s="18"/>
      <c r="I72" s="23"/>
      <c r="J72" s="23"/>
      <c r="K72" s="23"/>
      <c r="L72" s="23"/>
      <c r="M72" s="23"/>
      <c r="N72" s="23"/>
      <c r="O72" s="23"/>
      <c r="P72" s="23"/>
    </row>
    <row r="73" spans="1:16" s="7" customFormat="1" ht="11.25">
      <c r="A73" s="99" t="s">
        <v>116</v>
      </c>
      <c r="B73" s="100"/>
      <c r="C73" s="54"/>
      <c r="D73" s="15">
        <v>2731</v>
      </c>
      <c r="E73" s="15">
        <v>1600</v>
      </c>
      <c r="F73" s="23"/>
      <c r="G73" s="23"/>
      <c r="H73" s="18"/>
      <c r="I73" s="23"/>
      <c r="J73" s="23"/>
      <c r="K73" s="23"/>
      <c r="L73" s="23"/>
      <c r="M73" s="23"/>
      <c r="N73" s="23"/>
      <c r="O73" s="23"/>
      <c r="P73" s="23"/>
    </row>
    <row r="74" spans="1:16" s="7" customFormat="1" ht="11.25">
      <c r="A74" s="99" t="s">
        <v>80</v>
      </c>
      <c r="B74" s="100"/>
      <c r="C74" s="54"/>
      <c r="D74" s="15">
        <v>4366</v>
      </c>
      <c r="E74" s="15">
        <v>2400</v>
      </c>
      <c r="F74" s="23"/>
      <c r="G74" s="23"/>
      <c r="H74" s="18"/>
      <c r="I74" s="23"/>
      <c r="J74" s="23"/>
      <c r="K74" s="23"/>
      <c r="L74" s="23"/>
      <c r="M74" s="23"/>
      <c r="N74" s="23"/>
      <c r="O74" s="23"/>
      <c r="P74" s="23"/>
    </row>
    <row r="75" spans="1:16" s="7" customFormat="1" ht="11.25">
      <c r="A75" s="51" t="s">
        <v>123</v>
      </c>
      <c r="B75" s="100"/>
      <c r="C75" s="54"/>
      <c r="D75" s="15">
        <v>2059</v>
      </c>
      <c r="E75" s="15">
        <v>600</v>
      </c>
      <c r="F75" s="23"/>
      <c r="G75" s="23"/>
      <c r="H75" s="18"/>
      <c r="I75" s="23"/>
      <c r="J75" s="23"/>
      <c r="K75" s="23"/>
      <c r="L75" s="23"/>
      <c r="M75" s="23"/>
      <c r="N75" s="23"/>
      <c r="O75" s="23"/>
      <c r="P75" s="23"/>
    </row>
    <row r="76" spans="1:16" s="7" customFormat="1" ht="11.25">
      <c r="A76" s="99" t="s">
        <v>119</v>
      </c>
      <c r="B76" s="100"/>
      <c r="C76" s="54"/>
      <c r="D76" s="15">
        <v>7972</v>
      </c>
      <c r="E76" s="15">
        <v>5700</v>
      </c>
      <c r="F76" s="23"/>
      <c r="G76" s="23"/>
      <c r="H76" s="18"/>
      <c r="I76" s="23"/>
      <c r="J76" s="23"/>
      <c r="K76" s="23"/>
      <c r="L76" s="23"/>
      <c r="M76" s="23"/>
      <c r="N76" s="23"/>
      <c r="O76" s="23"/>
      <c r="P76" s="23"/>
    </row>
    <row r="77" spans="1:16" s="7" customFormat="1" ht="11.25">
      <c r="A77" s="99" t="s">
        <v>120</v>
      </c>
      <c r="B77" s="100"/>
      <c r="C77" s="54"/>
      <c r="D77" s="15">
        <v>2354</v>
      </c>
      <c r="E77" s="15">
        <v>1700</v>
      </c>
      <c r="F77" s="23"/>
      <c r="G77" s="23"/>
      <c r="H77" s="18"/>
      <c r="I77" s="23"/>
      <c r="J77" s="23"/>
      <c r="K77" s="23"/>
      <c r="L77" s="23"/>
      <c r="M77" s="23"/>
      <c r="N77" s="23"/>
      <c r="O77" s="23"/>
      <c r="P77" s="23"/>
    </row>
    <row r="78" spans="1:16" s="7" customFormat="1" ht="11.25">
      <c r="A78" s="99" t="s">
        <v>70</v>
      </c>
      <c r="B78" s="100"/>
      <c r="C78" s="54"/>
      <c r="D78" s="15">
        <v>24955</v>
      </c>
      <c r="E78" s="15">
        <v>23697.99</v>
      </c>
      <c r="F78" s="23"/>
      <c r="G78" s="23"/>
      <c r="H78" s="18"/>
      <c r="I78" s="23"/>
      <c r="J78" s="23"/>
      <c r="K78" s="23"/>
      <c r="L78" s="23"/>
      <c r="M78" s="23"/>
      <c r="N78" s="23"/>
      <c r="O78" s="23"/>
      <c r="P78" s="23"/>
    </row>
    <row r="79" spans="1:16" s="107" customFormat="1" ht="11.25">
      <c r="A79" s="53" t="s">
        <v>124</v>
      </c>
      <c r="B79" s="100"/>
      <c r="C79" s="54"/>
      <c r="D79" s="23">
        <f aca="true" t="shared" si="11" ref="D79:P79">SUM(D56:D78)</f>
        <v>108138</v>
      </c>
      <c r="E79" s="23">
        <f t="shared" si="11"/>
        <v>69453.09</v>
      </c>
      <c r="F79" s="23">
        <f t="shared" si="11"/>
        <v>0</v>
      </c>
      <c r="G79" s="23">
        <f t="shared" si="11"/>
        <v>0</v>
      </c>
      <c r="H79" s="18"/>
      <c r="I79" s="23">
        <f t="shared" si="11"/>
        <v>0</v>
      </c>
      <c r="J79" s="23">
        <f t="shared" si="11"/>
        <v>0</v>
      </c>
      <c r="K79" s="23">
        <f t="shared" si="11"/>
        <v>0</v>
      </c>
      <c r="L79" s="23">
        <f t="shared" si="11"/>
        <v>0</v>
      </c>
      <c r="M79" s="23">
        <f t="shared" si="11"/>
        <v>0</v>
      </c>
      <c r="N79" s="23">
        <f t="shared" si="11"/>
        <v>0</v>
      </c>
      <c r="O79" s="23">
        <f t="shared" si="11"/>
        <v>0</v>
      </c>
      <c r="P79" s="23">
        <f t="shared" si="11"/>
        <v>0</v>
      </c>
    </row>
    <row r="80" spans="1:16" s="7" customFormat="1" ht="11.25">
      <c r="A80" s="99" t="s">
        <v>125</v>
      </c>
      <c r="B80" s="51"/>
      <c r="C80" s="54"/>
      <c r="D80" s="15">
        <v>107392</v>
      </c>
      <c r="E80" s="15">
        <v>57309.66</v>
      </c>
      <c r="F80" s="15">
        <v>77305</v>
      </c>
      <c r="G80" s="15">
        <v>40766.03</v>
      </c>
      <c r="H80" s="18">
        <f aca="true" t="shared" si="12" ref="H80:H97">G80/F80</f>
        <v>0.5273401461742449</v>
      </c>
      <c r="I80" s="15">
        <v>5850.02</v>
      </c>
      <c r="J80" s="15">
        <v>8106.61</v>
      </c>
      <c r="K80" s="15">
        <v>0</v>
      </c>
      <c r="L80" s="15">
        <v>0</v>
      </c>
      <c r="M80" s="15">
        <v>0</v>
      </c>
      <c r="N80" s="15">
        <v>2587</v>
      </c>
      <c r="O80" s="15"/>
      <c r="P80" s="15"/>
    </row>
    <row r="81" spans="1:16" s="7" customFormat="1" ht="11.25">
      <c r="A81" s="54" t="s">
        <v>126</v>
      </c>
      <c r="B81" s="100">
        <f aca="true" t="shared" si="13" ref="B81:P81">B80</f>
        <v>0</v>
      </c>
      <c r="C81" s="54"/>
      <c r="D81" s="100">
        <f t="shared" si="13"/>
        <v>107392</v>
      </c>
      <c r="E81" s="100">
        <f t="shared" si="13"/>
        <v>57309.66</v>
      </c>
      <c r="F81" s="100">
        <f t="shared" si="13"/>
        <v>77305</v>
      </c>
      <c r="G81" s="100">
        <f t="shared" si="13"/>
        <v>40766.03</v>
      </c>
      <c r="H81" s="18">
        <f t="shared" si="12"/>
        <v>0.5273401461742449</v>
      </c>
      <c r="I81" s="100">
        <f t="shared" si="13"/>
        <v>5850.02</v>
      </c>
      <c r="J81" s="100">
        <f t="shared" si="13"/>
        <v>8106.61</v>
      </c>
      <c r="K81" s="100">
        <f t="shared" si="13"/>
        <v>0</v>
      </c>
      <c r="L81" s="100">
        <f t="shared" si="13"/>
        <v>0</v>
      </c>
      <c r="M81" s="100">
        <f t="shared" si="13"/>
        <v>0</v>
      </c>
      <c r="N81" s="100">
        <f t="shared" si="13"/>
        <v>2587</v>
      </c>
      <c r="O81" s="100">
        <f t="shared" si="13"/>
        <v>0</v>
      </c>
      <c r="P81" s="100">
        <f t="shared" si="13"/>
        <v>0</v>
      </c>
    </row>
    <row r="82" spans="1:16" s="7" customFormat="1" ht="11.25">
      <c r="A82" s="99" t="s">
        <v>101</v>
      </c>
      <c r="B82" s="101"/>
      <c r="C82" s="102"/>
      <c r="D82" s="101">
        <v>45651</v>
      </c>
      <c r="E82" s="101">
        <v>11153.25</v>
      </c>
      <c r="F82" s="101">
        <v>28693</v>
      </c>
      <c r="G82" s="101">
        <v>7173.25</v>
      </c>
      <c r="H82" s="18">
        <f t="shared" si="12"/>
        <v>0.25</v>
      </c>
      <c r="I82" s="101">
        <v>2439</v>
      </c>
      <c r="J82" s="101">
        <v>1354.25</v>
      </c>
      <c r="K82" s="101">
        <v>186.75</v>
      </c>
      <c r="L82" s="101">
        <v>0</v>
      </c>
      <c r="M82" s="101">
        <v>0</v>
      </c>
      <c r="N82" s="101">
        <v>0</v>
      </c>
      <c r="O82" s="101"/>
      <c r="P82" s="101"/>
    </row>
    <row r="83" spans="1:16" s="7" customFormat="1" ht="11.25">
      <c r="A83" s="99" t="s">
        <v>221</v>
      </c>
      <c r="B83" s="101"/>
      <c r="C83" s="102"/>
      <c r="D83" s="101">
        <v>90340</v>
      </c>
      <c r="E83" s="101">
        <v>46019</v>
      </c>
      <c r="F83" s="101">
        <v>67368</v>
      </c>
      <c r="G83" s="101">
        <v>33684</v>
      </c>
      <c r="H83" s="18">
        <f t="shared" si="12"/>
        <v>0.5</v>
      </c>
      <c r="I83" s="101">
        <v>0</v>
      </c>
      <c r="J83" s="101">
        <v>5862</v>
      </c>
      <c r="K83" s="101">
        <v>828</v>
      </c>
      <c r="L83" s="101">
        <v>2388</v>
      </c>
      <c r="M83" s="101"/>
      <c r="N83" s="101">
        <v>3257</v>
      </c>
      <c r="O83" s="101"/>
      <c r="P83" s="101"/>
    </row>
    <row r="84" spans="1:16" s="7" customFormat="1" ht="11.25">
      <c r="A84" s="99" t="s">
        <v>222</v>
      </c>
      <c r="B84" s="101"/>
      <c r="C84" s="102"/>
      <c r="D84" s="101">
        <v>90348</v>
      </c>
      <c r="E84" s="101">
        <v>41549</v>
      </c>
      <c r="F84" s="101">
        <v>65160</v>
      </c>
      <c r="G84" s="101">
        <v>24580</v>
      </c>
      <c r="H84" s="18">
        <f t="shared" si="12"/>
        <v>0.37722529158993245</v>
      </c>
      <c r="I84" s="101">
        <v>5152</v>
      </c>
      <c r="J84" s="101">
        <v>5034</v>
      </c>
      <c r="K84" s="101">
        <v>682</v>
      </c>
      <c r="L84" s="101">
        <v>540</v>
      </c>
      <c r="M84" s="101">
        <v>0</v>
      </c>
      <c r="N84" s="101">
        <v>5561</v>
      </c>
      <c r="O84" s="101"/>
      <c r="P84" s="101"/>
    </row>
    <row r="85" spans="1:16" s="7" customFormat="1" ht="11.25">
      <c r="A85" s="99" t="s">
        <v>74</v>
      </c>
      <c r="B85" s="101"/>
      <c r="C85" s="102"/>
      <c r="D85" s="101">
        <v>34112</v>
      </c>
      <c r="E85" s="101">
        <v>17271.2</v>
      </c>
      <c r="F85" s="101">
        <v>25263</v>
      </c>
      <c r="G85" s="101">
        <v>12631.5</v>
      </c>
      <c r="H85" s="18">
        <f t="shared" si="12"/>
        <v>0.5</v>
      </c>
      <c r="I85" s="101">
        <v>0</v>
      </c>
      <c r="J85" s="101">
        <v>2272.5</v>
      </c>
      <c r="K85" s="101">
        <v>313.2</v>
      </c>
      <c r="L85" s="101">
        <v>756</v>
      </c>
      <c r="M85" s="101">
        <v>0</v>
      </c>
      <c r="N85" s="101">
        <v>878</v>
      </c>
      <c r="O85" s="101"/>
      <c r="P85" s="101"/>
    </row>
    <row r="86" spans="1:16" s="7" customFormat="1" ht="11.25">
      <c r="A86" s="99" t="s">
        <v>75</v>
      </c>
      <c r="B86" s="101"/>
      <c r="C86" s="102"/>
      <c r="D86" s="101">
        <v>135639</v>
      </c>
      <c r="E86" s="101">
        <v>48288.46</v>
      </c>
      <c r="F86" s="101">
        <v>100534</v>
      </c>
      <c r="G86" s="101">
        <v>38042.98</v>
      </c>
      <c r="H86" s="18">
        <f t="shared" si="12"/>
        <v>0.3784090954304017</v>
      </c>
      <c r="I86" s="101">
        <v>0</v>
      </c>
      <c r="J86" s="101">
        <v>6457.25</v>
      </c>
      <c r="K86" s="101">
        <v>648</v>
      </c>
      <c r="L86" s="101">
        <v>459.81</v>
      </c>
      <c r="M86" s="101">
        <v>48.38</v>
      </c>
      <c r="N86" s="101">
        <v>2550</v>
      </c>
      <c r="O86" s="101"/>
      <c r="P86" s="101"/>
    </row>
    <row r="87" spans="1:16" s="7" customFormat="1" ht="11.25">
      <c r="A87" s="99" t="s">
        <v>76</v>
      </c>
      <c r="B87" s="101"/>
      <c r="C87" s="102"/>
      <c r="D87" s="101">
        <v>25106</v>
      </c>
      <c r="E87" s="101">
        <v>12671.13</v>
      </c>
      <c r="F87" s="101">
        <v>20358</v>
      </c>
      <c r="G87" s="101">
        <v>10216</v>
      </c>
      <c r="H87" s="18">
        <f t="shared" si="12"/>
        <v>0.5018174673347087</v>
      </c>
      <c r="I87" s="101">
        <v>0</v>
      </c>
      <c r="J87" s="101">
        <v>1959.2</v>
      </c>
      <c r="K87" s="101">
        <v>275.93</v>
      </c>
      <c r="L87" s="101">
        <v>0</v>
      </c>
      <c r="M87" s="101">
        <v>0</v>
      </c>
      <c r="N87" s="101">
        <v>220</v>
      </c>
      <c r="O87" s="101"/>
      <c r="P87" s="101"/>
    </row>
    <row r="88" spans="1:16" s="7" customFormat="1" ht="11.25">
      <c r="A88" s="99" t="s">
        <v>223</v>
      </c>
      <c r="B88" s="101"/>
      <c r="C88" s="102"/>
      <c r="D88" s="101">
        <v>15828</v>
      </c>
      <c r="E88" s="101">
        <v>6620.14</v>
      </c>
      <c r="F88" s="101">
        <v>10884</v>
      </c>
      <c r="G88" s="101">
        <v>3628</v>
      </c>
      <c r="H88" s="18">
        <f t="shared" si="12"/>
        <v>0.3333333333333333</v>
      </c>
      <c r="I88" s="101">
        <v>985</v>
      </c>
      <c r="J88" s="101">
        <v>613.7</v>
      </c>
      <c r="K88" s="101">
        <v>91.82</v>
      </c>
      <c r="L88" s="101">
        <v>588</v>
      </c>
      <c r="M88" s="101">
        <v>0</v>
      </c>
      <c r="N88" s="101">
        <v>507</v>
      </c>
      <c r="O88" s="101"/>
      <c r="P88" s="101"/>
    </row>
    <row r="89" spans="1:16" s="7" customFormat="1" ht="11.25">
      <c r="A89" s="99" t="s">
        <v>77</v>
      </c>
      <c r="B89" s="101"/>
      <c r="C89" s="102"/>
      <c r="D89" s="101">
        <v>144632</v>
      </c>
      <c r="E89" s="101">
        <v>44622.49</v>
      </c>
      <c r="F89" s="101">
        <v>99220</v>
      </c>
      <c r="G89" s="101">
        <v>25306.56</v>
      </c>
      <c r="H89" s="18">
        <f t="shared" si="12"/>
        <v>0.25505502922797824</v>
      </c>
      <c r="I89" s="101">
        <v>8537</v>
      </c>
      <c r="J89" s="101">
        <v>4350.11</v>
      </c>
      <c r="K89" s="101">
        <v>480.82</v>
      </c>
      <c r="L89" s="101">
        <v>0</v>
      </c>
      <c r="M89" s="101">
        <v>0</v>
      </c>
      <c r="N89" s="101">
        <v>5948</v>
      </c>
      <c r="O89" s="101"/>
      <c r="P89" s="101"/>
    </row>
    <row r="90" spans="1:16" s="7" customFormat="1" ht="11.25">
      <c r="A90" s="99" t="s">
        <v>78</v>
      </c>
      <c r="B90" s="101"/>
      <c r="C90" s="102"/>
      <c r="D90" s="101">
        <v>67132</v>
      </c>
      <c r="E90" s="101">
        <v>36173.44</v>
      </c>
      <c r="F90" s="101">
        <v>46238</v>
      </c>
      <c r="G90" s="101">
        <v>23118.54</v>
      </c>
      <c r="H90" s="18">
        <f t="shared" si="12"/>
        <v>0.4999900514728146</v>
      </c>
      <c r="I90" s="101">
        <v>3835</v>
      </c>
      <c r="J90" s="101">
        <v>4615.7</v>
      </c>
      <c r="K90" s="101">
        <v>636.64</v>
      </c>
      <c r="L90" s="101">
        <v>1213.92</v>
      </c>
      <c r="M90" s="101">
        <v>0</v>
      </c>
      <c r="N90" s="101">
        <v>2204</v>
      </c>
      <c r="O90" s="101"/>
      <c r="P90" s="101"/>
    </row>
    <row r="91" spans="1:16" s="7" customFormat="1" ht="15.75" customHeight="1">
      <c r="A91" s="99" t="s">
        <v>108</v>
      </c>
      <c r="B91" s="101"/>
      <c r="C91" s="102"/>
      <c r="D91" s="101">
        <v>99712</v>
      </c>
      <c r="E91" s="101">
        <v>37157.86</v>
      </c>
      <c r="F91" s="101">
        <v>65810</v>
      </c>
      <c r="G91" s="101">
        <v>28259.08</v>
      </c>
      <c r="H91" s="18">
        <f t="shared" si="12"/>
        <v>0.42940404193891507</v>
      </c>
      <c r="I91" s="101">
        <v>1310.25</v>
      </c>
      <c r="J91" s="101">
        <v>4246.74</v>
      </c>
      <c r="K91" s="101">
        <v>351.79</v>
      </c>
      <c r="L91" s="101">
        <v>0</v>
      </c>
      <c r="M91" s="101">
        <v>0</v>
      </c>
      <c r="N91" s="101">
        <v>2990</v>
      </c>
      <c r="O91" s="101"/>
      <c r="P91" s="101"/>
    </row>
    <row r="92" spans="1:16" s="7" customFormat="1" ht="11.25">
      <c r="A92" s="99" t="s">
        <v>109</v>
      </c>
      <c r="B92" s="101"/>
      <c r="C92" s="102"/>
      <c r="D92" s="101">
        <v>20740</v>
      </c>
      <c r="E92" s="101">
        <v>5043</v>
      </c>
      <c r="F92" s="101">
        <v>14593</v>
      </c>
      <c r="G92" s="101">
        <v>3648</v>
      </c>
      <c r="H92" s="18">
        <f t="shared" si="12"/>
        <v>0.24998286849859522</v>
      </c>
      <c r="I92" s="101">
        <v>0</v>
      </c>
      <c r="J92" s="101">
        <v>726</v>
      </c>
      <c r="K92" s="101">
        <v>100</v>
      </c>
      <c r="L92" s="101">
        <v>0</v>
      </c>
      <c r="M92" s="101">
        <v>0</v>
      </c>
      <c r="N92" s="101">
        <v>535</v>
      </c>
      <c r="O92" s="101"/>
      <c r="P92" s="101"/>
    </row>
    <row r="93" spans="1:16" s="7" customFormat="1" ht="12.75" customHeight="1">
      <c r="A93" s="99" t="s">
        <v>110</v>
      </c>
      <c r="B93" s="101"/>
      <c r="C93" s="102"/>
      <c r="D93" s="101">
        <v>217792</v>
      </c>
      <c r="E93" s="101">
        <v>86598.86</v>
      </c>
      <c r="F93" s="101">
        <v>141794</v>
      </c>
      <c r="G93" s="101">
        <v>47264.68</v>
      </c>
      <c r="H93" s="18">
        <f t="shared" si="12"/>
        <v>0.3333334273664612</v>
      </c>
      <c r="I93" s="101">
        <v>12653</v>
      </c>
      <c r="J93" s="101">
        <v>9404.68</v>
      </c>
      <c r="K93" s="101">
        <v>1297.36</v>
      </c>
      <c r="L93" s="101">
        <v>5092</v>
      </c>
      <c r="M93" s="101">
        <v>0</v>
      </c>
      <c r="N93" s="101">
        <v>8709</v>
      </c>
      <c r="O93" s="101"/>
      <c r="P93" s="101"/>
    </row>
    <row r="94" spans="1:16" s="7" customFormat="1" ht="14.25" customHeight="1">
      <c r="A94" s="99" t="s">
        <v>111</v>
      </c>
      <c r="B94" s="101"/>
      <c r="C94" s="102"/>
      <c r="D94" s="101">
        <v>25000</v>
      </c>
      <c r="E94" s="101">
        <v>7136.4</v>
      </c>
      <c r="F94" s="101">
        <v>20400</v>
      </c>
      <c r="G94" s="101">
        <v>5958.74</v>
      </c>
      <c r="H94" s="18">
        <f t="shared" si="12"/>
        <v>0.2920950980392157</v>
      </c>
      <c r="I94" s="101">
        <v>0</v>
      </c>
      <c r="J94" s="101">
        <v>844.95</v>
      </c>
      <c r="K94" s="101">
        <v>66.46</v>
      </c>
      <c r="L94" s="101">
        <v>191.35</v>
      </c>
      <c r="M94" s="101"/>
      <c r="N94" s="101"/>
      <c r="O94" s="101"/>
      <c r="P94" s="101"/>
    </row>
    <row r="95" spans="1:16" s="7" customFormat="1" ht="11.25">
      <c r="A95" s="99" t="s">
        <v>116</v>
      </c>
      <c r="B95" s="101"/>
      <c r="C95" s="102"/>
      <c r="D95" s="101">
        <v>22522</v>
      </c>
      <c r="E95" s="101">
        <v>11414.58</v>
      </c>
      <c r="F95" s="101">
        <v>15162</v>
      </c>
      <c r="G95" s="101">
        <v>7581</v>
      </c>
      <c r="H95" s="18">
        <f t="shared" si="12"/>
        <v>0.5</v>
      </c>
      <c r="I95" s="101">
        <v>505.75</v>
      </c>
      <c r="J95" s="101">
        <v>1614.94</v>
      </c>
      <c r="K95" s="101">
        <v>222.89</v>
      </c>
      <c r="L95" s="101">
        <v>597</v>
      </c>
      <c r="M95" s="101">
        <v>0</v>
      </c>
      <c r="N95" s="101">
        <v>692</v>
      </c>
      <c r="O95" s="101"/>
      <c r="P95" s="101"/>
    </row>
    <row r="96" spans="1:16" s="7" customFormat="1" ht="11.25">
      <c r="A96" s="99" t="s">
        <v>80</v>
      </c>
      <c r="B96" s="101"/>
      <c r="C96" s="102"/>
      <c r="D96" s="101">
        <v>49856</v>
      </c>
      <c r="E96" s="101">
        <v>7008.9</v>
      </c>
      <c r="F96" s="101">
        <v>25738</v>
      </c>
      <c r="G96" s="101">
        <v>3655.61</v>
      </c>
      <c r="H96" s="18">
        <f t="shared" si="12"/>
        <v>0.14203162638899683</v>
      </c>
      <c r="I96" s="101">
        <v>0</v>
      </c>
      <c r="J96" s="101">
        <v>560.19</v>
      </c>
      <c r="K96" s="101">
        <v>109.1</v>
      </c>
      <c r="L96" s="101">
        <v>0</v>
      </c>
      <c r="M96" s="101">
        <v>0</v>
      </c>
      <c r="N96" s="101">
        <v>2684</v>
      </c>
      <c r="O96" s="101"/>
      <c r="P96" s="101"/>
    </row>
    <row r="97" spans="1:16" s="7" customFormat="1" ht="11.25">
      <c r="A97" s="54">
        <v>80150</v>
      </c>
      <c r="B97" s="100">
        <f>SUM(B82:B96)</f>
        <v>0</v>
      </c>
      <c r="C97" s="100">
        <f aca="true" t="shared" si="14" ref="C97:P97">SUM(C82:C96)</f>
        <v>0</v>
      </c>
      <c r="D97" s="100">
        <f t="shared" si="14"/>
        <v>1084410</v>
      </c>
      <c r="E97" s="100">
        <f t="shared" si="14"/>
        <v>418727.71</v>
      </c>
      <c r="F97" s="100">
        <f t="shared" si="14"/>
        <v>747215</v>
      </c>
      <c r="G97" s="100">
        <f t="shared" si="14"/>
        <v>274747.94</v>
      </c>
      <c r="H97" s="18">
        <f t="shared" si="12"/>
        <v>0.3676959643476108</v>
      </c>
      <c r="I97" s="100">
        <f t="shared" si="14"/>
        <v>35417</v>
      </c>
      <c r="J97" s="100">
        <f t="shared" si="14"/>
        <v>49916.21000000001</v>
      </c>
      <c r="K97" s="100">
        <f t="shared" si="14"/>
        <v>6290.76</v>
      </c>
      <c r="L97" s="100">
        <f t="shared" si="14"/>
        <v>11826.08</v>
      </c>
      <c r="M97" s="100">
        <f t="shared" si="14"/>
        <v>48.38</v>
      </c>
      <c r="N97" s="100">
        <f t="shared" si="14"/>
        <v>36735</v>
      </c>
      <c r="O97" s="100">
        <f t="shared" si="14"/>
        <v>0</v>
      </c>
      <c r="P97" s="100">
        <f t="shared" si="14"/>
        <v>0</v>
      </c>
    </row>
    <row r="98" spans="1:16" s="7" customFormat="1" ht="11.25">
      <c r="A98" s="99" t="s">
        <v>70</v>
      </c>
      <c r="B98" s="23"/>
      <c r="C98" s="54"/>
      <c r="D98" s="15">
        <v>11600</v>
      </c>
      <c r="E98" s="15">
        <v>11600</v>
      </c>
      <c r="F98" s="15"/>
      <c r="G98" s="15"/>
      <c r="H98" s="18"/>
      <c r="I98" s="15"/>
      <c r="J98" s="15"/>
      <c r="K98" s="15"/>
      <c r="L98" s="15"/>
      <c r="M98" s="15"/>
      <c r="N98" s="15"/>
      <c r="O98" s="15"/>
      <c r="P98" s="15"/>
    </row>
    <row r="99" spans="1:16" s="7" customFormat="1" ht="11.25">
      <c r="A99" s="99" t="s">
        <v>127</v>
      </c>
      <c r="B99" s="23"/>
      <c r="C99" s="54"/>
      <c r="D99" s="15">
        <v>15500</v>
      </c>
      <c r="E99" s="15">
        <v>7532.67</v>
      </c>
      <c r="F99" s="15"/>
      <c r="G99" s="15"/>
      <c r="H99" s="18"/>
      <c r="I99" s="15"/>
      <c r="J99" s="15"/>
      <c r="K99" s="15"/>
      <c r="L99" s="15"/>
      <c r="M99" s="15"/>
      <c r="N99" s="15"/>
      <c r="O99" s="15"/>
      <c r="P99" s="15"/>
    </row>
    <row r="100" spans="1:16" s="7" customFormat="1" ht="11.25">
      <c r="A100" s="99" t="s">
        <v>72</v>
      </c>
      <c r="B100" s="23"/>
      <c r="C100" s="54"/>
      <c r="D100" s="15">
        <v>28400</v>
      </c>
      <c r="E100" s="15">
        <v>23015.06</v>
      </c>
      <c r="F100" s="15"/>
      <c r="G100" s="15"/>
      <c r="H100" s="18"/>
      <c r="I100" s="15"/>
      <c r="J100" s="15"/>
      <c r="K100" s="15"/>
      <c r="L100" s="15"/>
      <c r="M100" s="15"/>
      <c r="N100" s="15"/>
      <c r="O100" s="15"/>
      <c r="P100" s="15"/>
    </row>
    <row r="101" spans="1:16" s="7" customFormat="1" ht="11.25">
      <c r="A101" s="99" t="s">
        <v>73</v>
      </c>
      <c r="B101" s="23"/>
      <c r="C101" s="54"/>
      <c r="D101" s="15">
        <v>22700</v>
      </c>
      <c r="E101" s="15">
        <v>22683.06</v>
      </c>
      <c r="F101" s="15"/>
      <c r="G101" s="15"/>
      <c r="H101" s="18"/>
      <c r="I101" s="15"/>
      <c r="J101" s="15"/>
      <c r="K101" s="15"/>
      <c r="L101" s="15"/>
      <c r="M101" s="15"/>
      <c r="N101" s="15"/>
      <c r="O101" s="15"/>
      <c r="P101" s="15"/>
    </row>
    <row r="102" spans="1:16" s="7" customFormat="1" ht="11.25">
      <c r="A102" s="99" t="s">
        <v>74</v>
      </c>
      <c r="B102" s="23"/>
      <c r="C102" s="54"/>
      <c r="D102" s="15">
        <v>6300</v>
      </c>
      <c r="E102" s="15">
        <f>2209.34+1485</f>
        <v>3694.34</v>
      </c>
      <c r="F102" s="15"/>
      <c r="G102" s="15"/>
      <c r="H102" s="18"/>
      <c r="I102" s="15"/>
      <c r="J102" s="15"/>
      <c r="K102" s="15"/>
      <c r="L102" s="15"/>
      <c r="M102" s="15"/>
      <c r="N102" s="15"/>
      <c r="O102" s="15"/>
      <c r="P102" s="15">
        <v>0</v>
      </c>
    </row>
    <row r="103" spans="1:16" s="7" customFormat="1" ht="11.25">
      <c r="A103" s="99" t="s">
        <v>76</v>
      </c>
      <c r="B103" s="23"/>
      <c r="C103" s="54"/>
      <c r="D103" s="15">
        <v>12655</v>
      </c>
      <c r="E103" s="15">
        <v>12655</v>
      </c>
      <c r="F103" s="15"/>
      <c r="G103" s="15"/>
      <c r="H103" s="18"/>
      <c r="I103" s="15"/>
      <c r="J103" s="15"/>
      <c r="K103" s="15"/>
      <c r="L103" s="15"/>
      <c r="M103" s="15"/>
      <c r="N103" s="15"/>
      <c r="O103" s="15"/>
      <c r="P103" s="15"/>
    </row>
    <row r="104" spans="1:16" s="7" customFormat="1" ht="11.25">
      <c r="A104" s="99" t="s">
        <v>77</v>
      </c>
      <c r="B104" s="23"/>
      <c r="C104" s="54"/>
      <c r="D104" s="15">
        <v>13100</v>
      </c>
      <c r="E104" s="15">
        <v>12083.57</v>
      </c>
      <c r="F104" s="15"/>
      <c r="G104" s="15"/>
      <c r="H104" s="18"/>
      <c r="I104" s="15"/>
      <c r="J104" s="15"/>
      <c r="K104" s="15"/>
      <c r="L104" s="15"/>
      <c r="M104" s="15"/>
      <c r="N104" s="15"/>
      <c r="O104" s="15"/>
      <c r="P104" s="15"/>
    </row>
    <row r="105" spans="1:16" s="7" customFormat="1" ht="11.25">
      <c r="A105" s="99" t="s">
        <v>78</v>
      </c>
      <c r="B105" s="23"/>
      <c r="C105" s="54"/>
      <c r="D105" s="15">
        <v>26000</v>
      </c>
      <c r="E105" s="15">
        <v>25920.8</v>
      </c>
      <c r="F105" s="15"/>
      <c r="G105" s="15"/>
      <c r="H105" s="18"/>
      <c r="I105" s="15"/>
      <c r="J105" s="15"/>
      <c r="K105" s="15"/>
      <c r="L105" s="15"/>
      <c r="M105" s="15"/>
      <c r="N105" s="15"/>
      <c r="O105" s="15"/>
      <c r="P105" s="15"/>
    </row>
    <row r="106" spans="1:16" s="7" customFormat="1" ht="14.25" customHeight="1">
      <c r="A106" s="99" t="s">
        <v>108</v>
      </c>
      <c r="B106" s="23"/>
      <c r="C106" s="54"/>
      <c r="D106" s="15">
        <v>3150</v>
      </c>
      <c r="E106" s="15">
        <v>3140.82</v>
      </c>
      <c r="F106" s="15"/>
      <c r="G106" s="15"/>
      <c r="H106" s="18"/>
      <c r="I106" s="15"/>
      <c r="J106" s="15"/>
      <c r="K106" s="15"/>
      <c r="L106" s="15"/>
      <c r="M106" s="15"/>
      <c r="N106" s="15"/>
      <c r="O106" s="15"/>
      <c r="P106" s="15"/>
    </row>
    <row r="107" spans="1:16" s="7" customFormat="1" ht="12" customHeight="1">
      <c r="A107" s="99" t="s">
        <v>110</v>
      </c>
      <c r="B107" s="23"/>
      <c r="C107" s="54"/>
      <c r="D107" s="15">
        <v>2240</v>
      </c>
      <c r="E107" s="15">
        <v>997.5</v>
      </c>
      <c r="F107" s="15"/>
      <c r="G107" s="15"/>
      <c r="H107" s="18"/>
      <c r="I107" s="15"/>
      <c r="J107" s="15"/>
      <c r="K107" s="15"/>
      <c r="L107" s="15"/>
      <c r="M107" s="15"/>
      <c r="N107" s="15"/>
      <c r="O107" s="15"/>
      <c r="P107" s="15"/>
    </row>
    <row r="108" spans="1:16" s="7" customFormat="1" ht="11.25">
      <c r="A108" s="99" t="s">
        <v>115</v>
      </c>
      <c r="B108" s="23"/>
      <c r="C108" s="54"/>
      <c r="D108" s="15">
        <v>3000</v>
      </c>
      <c r="E108" s="15">
        <v>2997.49</v>
      </c>
      <c r="F108" s="15"/>
      <c r="G108" s="15"/>
      <c r="H108" s="18"/>
      <c r="I108" s="15"/>
      <c r="J108" s="15"/>
      <c r="K108" s="15"/>
      <c r="L108" s="15"/>
      <c r="M108" s="15"/>
      <c r="N108" s="15"/>
      <c r="O108" s="15"/>
      <c r="P108" s="15"/>
    </row>
    <row r="109" spans="1:16" s="7" customFormat="1" ht="11.25">
      <c r="A109" s="99" t="s">
        <v>114</v>
      </c>
      <c r="B109" s="23"/>
      <c r="C109" s="54"/>
      <c r="D109" s="15">
        <v>5000</v>
      </c>
      <c r="E109" s="15">
        <v>3658.6</v>
      </c>
      <c r="F109" s="15"/>
      <c r="G109" s="15"/>
      <c r="H109" s="18"/>
      <c r="I109" s="15"/>
      <c r="J109" s="15"/>
      <c r="K109" s="15"/>
      <c r="L109" s="15"/>
      <c r="M109" s="15"/>
      <c r="N109" s="15"/>
      <c r="O109" s="15"/>
      <c r="P109" s="15"/>
    </row>
    <row r="110" spans="1:16" s="7" customFormat="1" ht="13.5" customHeight="1">
      <c r="A110" s="99" t="s">
        <v>111</v>
      </c>
      <c r="B110" s="23"/>
      <c r="C110" s="54"/>
      <c r="D110" s="15">
        <v>16065</v>
      </c>
      <c r="E110" s="15">
        <v>15672.99</v>
      </c>
      <c r="F110" s="15"/>
      <c r="G110" s="15"/>
      <c r="H110" s="18"/>
      <c r="I110" s="15"/>
      <c r="J110" s="15"/>
      <c r="K110" s="15"/>
      <c r="L110" s="15"/>
      <c r="M110" s="15"/>
      <c r="N110" s="15"/>
      <c r="O110" s="15"/>
      <c r="P110" s="15"/>
    </row>
    <row r="111" spans="1:16" s="7" customFormat="1" ht="11.25">
      <c r="A111" s="99" t="s">
        <v>112</v>
      </c>
      <c r="B111" s="23"/>
      <c r="C111" s="54"/>
      <c r="D111" s="15">
        <v>15500</v>
      </c>
      <c r="E111" s="15">
        <v>8230</v>
      </c>
      <c r="F111" s="15"/>
      <c r="G111" s="15"/>
      <c r="H111" s="18"/>
      <c r="I111" s="15"/>
      <c r="J111" s="15"/>
      <c r="K111" s="15"/>
      <c r="L111" s="15"/>
      <c r="M111" s="15"/>
      <c r="N111" s="15"/>
      <c r="O111" s="15"/>
      <c r="P111" s="15"/>
    </row>
    <row r="112" spans="1:16" s="7" customFormat="1" ht="11.25">
      <c r="A112" s="99" t="s">
        <v>80</v>
      </c>
      <c r="B112" s="23"/>
      <c r="C112" s="54"/>
      <c r="D112" s="15">
        <v>500</v>
      </c>
      <c r="E112" s="15">
        <v>499.82</v>
      </c>
      <c r="F112" s="15"/>
      <c r="G112" s="15"/>
      <c r="H112" s="18"/>
      <c r="I112" s="15"/>
      <c r="J112" s="15"/>
      <c r="K112" s="15"/>
      <c r="L112" s="15"/>
      <c r="M112" s="15"/>
      <c r="N112" s="15"/>
      <c r="O112" s="15"/>
      <c r="P112" s="15"/>
    </row>
    <row r="113" spans="1:16" s="7" customFormat="1" ht="11.25">
      <c r="A113" s="99" t="s">
        <v>90</v>
      </c>
      <c r="B113" s="23"/>
      <c r="C113" s="54"/>
      <c r="D113" s="15">
        <v>4800</v>
      </c>
      <c r="E113" s="15">
        <v>4796.87</v>
      </c>
      <c r="F113" s="15"/>
      <c r="G113" s="15"/>
      <c r="H113" s="18"/>
      <c r="I113" s="15"/>
      <c r="J113" s="15"/>
      <c r="K113" s="15"/>
      <c r="L113" s="15"/>
      <c r="M113" s="15"/>
      <c r="N113" s="15"/>
      <c r="O113" s="15"/>
      <c r="P113" s="15"/>
    </row>
    <row r="114" spans="1:16" s="7" customFormat="1" ht="22.5">
      <c r="A114" s="99" t="s">
        <v>128</v>
      </c>
      <c r="B114" s="23"/>
      <c r="C114" s="54"/>
      <c r="D114" s="15">
        <v>8900</v>
      </c>
      <c r="E114" s="15">
        <v>8897.74</v>
      </c>
      <c r="F114" s="15"/>
      <c r="G114" s="15"/>
      <c r="H114" s="18"/>
      <c r="I114" s="15"/>
      <c r="J114" s="15"/>
      <c r="K114" s="15"/>
      <c r="L114" s="15"/>
      <c r="M114" s="15"/>
      <c r="N114" s="15"/>
      <c r="O114" s="15"/>
      <c r="P114" s="15"/>
    </row>
    <row r="115" spans="1:16" s="7" customFormat="1" ht="11.25">
      <c r="A115" s="53" t="s">
        <v>246</v>
      </c>
      <c r="B115" s="23">
        <f>SUM(B98:B114)</f>
        <v>0</v>
      </c>
      <c r="C115" s="54"/>
      <c r="D115" s="23">
        <f aca="true" t="shared" si="15" ref="D115:P115">SUM(D98:D114)</f>
        <v>195410</v>
      </c>
      <c r="E115" s="23">
        <f t="shared" si="15"/>
        <v>168076.33</v>
      </c>
      <c r="F115" s="23">
        <f t="shared" si="15"/>
        <v>0</v>
      </c>
      <c r="G115" s="23">
        <f t="shared" si="15"/>
        <v>0</v>
      </c>
      <c r="H115" s="18"/>
      <c r="I115" s="23">
        <f t="shared" si="15"/>
        <v>0</v>
      </c>
      <c r="J115" s="23">
        <f t="shared" si="15"/>
        <v>0</v>
      </c>
      <c r="K115" s="23">
        <f t="shared" si="15"/>
        <v>0</v>
      </c>
      <c r="L115" s="23">
        <f t="shared" si="15"/>
        <v>0</v>
      </c>
      <c r="M115" s="23">
        <f t="shared" si="15"/>
        <v>0</v>
      </c>
      <c r="N115" s="23">
        <f t="shared" si="15"/>
        <v>0</v>
      </c>
      <c r="O115" s="23">
        <f t="shared" si="15"/>
        <v>0</v>
      </c>
      <c r="P115" s="23">
        <f t="shared" si="15"/>
        <v>0</v>
      </c>
    </row>
    <row r="116" spans="1:16" s="7" customFormat="1" ht="18.75" customHeight="1">
      <c r="A116" s="53" t="s">
        <v>129</v>
      </c>
      <c r="B116" s="23">
        <f>B8+B10+B16+B19+B33+B36+B48+B53+B54+B55+B79+B81+B115+B49+B12+B97</f>
        <v>9229</v>
      </c>
      <c r="C116" s="23"/>
      <c r="D116" s="23">
        <f aca="true" t="shared" si="16" ref="D116:P116">D8+D10+D16+D19+D33+D36+D48+D53+D54+D55+D79+D81+D115+D49+D12+D97</f>
        <v>98416429</v>
      </c>
      <c r="E116" s="23">
        <f t="shared" si="16"/>
        <v>52006921.52</v>
      </c>
      <c r="F116" s="23">
        <f t="shared" si="16"/>
        <v>61988562</v>
      </c>
      <c r="G116" s="23">
        <f t="shared" si="16"/>
        <v>32887050.620000005</v>
      </c>
      <c r="H116" s="18">
        <f>G116/F116</f>
        <v>0.5305341753209246</v>
      </c>
      <c r="I116" s="23">
        <f t="shared" si="16"/>
        <v>5233058.4799999995</v>
      </c>
      <c r="J116" s="23">
        <f t="shared" si="16"/>
        <v>6323207.380000001</v>
      </c>
      <c r="K116" s="23">
        <f t="shared" si="16"/>
        <v>610291.77</v>
      </c>
      <c r="L116" s="23">
        <f t="shared" si="16"/>
        <v>2439880.61</v>
      </c>
      <c r="M116" s="23">
        <f t="shared" si="16"/>
        <v>129682.27</v>
      </c>
      <c r="N116" s="23">
        <f t="shared" si="16"/>
        <v>2770554.16</v>
      </c>
      <c r="O116" s="23">
        <f t="shared" si="16"/>
        <v>58548</v>
      </c>
      <c r="P116" s="23">
        <f t="shared" si="16"/>
        <v>0</v>
      </c>
    </row>
    <row r="117" spans="1:16" s="7" customFormat="1" ht="15" customHeight="1">
      <c r="A117" s="51" t="s">
        <v>90</v>
      </c>
      <c r="B117" s="23"/>
      <c r="C117" s="54"/>
      <c r="D117" s="15">
        <v>8000</v>
      </c>
      <c r="E117" s="15">
        <v>2246.53</v>
      </c>
      <c r="F117" s="23"/>
      <c r="G117" s="23"/>
      <c r="H117" s="18"/>
      <c r="I117" s="23"/>
      <c r="J117" s="23"/>
      <c r="K117" s="23"/>
      <c r="L117" s="23"/>
      <c r="M117" s="23"/>
      <c r="N117" s="23"/>
      <c r="O117" s="23"/>
      <c r="P117" s="23"/>
    </row>
    <row r="118" spans="1:16" s="7" customFormat="1" ht="15" customHeight="1">
      <c r="A118" s="99" t="s">
        <v>70</v>
      </c>
      <c r="B118" s="23"/>
      <c r="C118" s="54"/>
      <c r="D118" s="15">
        <v>30000</v>
      </c>
      <c r="E118" s="15">
        <v>29954.58</v>
      </c>
      <c r="F118" s="23"/>
      <c r="G118" s="23"/>
      <c r="H118" s="18"/>
      <c r="I118" s="23"/>
      <c r="J118" s="23"/>
      <c r="K118" s="23"/>
      <c r="L118" s="23"/>
      <c r="M118" s="23"/>
      <c r="N118" s="23"/>
      <c r="O118" s="23"/>
      <c r="P118" s="23"/>
    </row>
    <row r="119" spans="1:16" s="7" customFormat="1" ht="18.75" customHeight="1">
      <c r="A119" s="54">
        <v>85154</v>
      </c>
      <c r="B119" s="23"/>
      <c r="C119" s="54"/>
      <c r="D119" s="23">
        <f aca="true" t="shared" si="17" ref="D119:P119">SUM(D117:D118)</f>
        <v>38000</v>
      </c>
      <c r="E119" s="23">
        <f t="shared" si="17"/>
        <v>32201.11</v>
      </c>
      <c r="F119" s="23">
        <f t="shared" si="17"/>
        <v>0</v>
      </c>
      <c r="G119" s="23">
        <f t="shared" si="17"/>
        <v>0</v>
      </c>
      <c r="H119" s="18"/>
      <c r="I119" s="23">
        <f t="shared" si="17"/>
        <v>0</v>
      </c>
      <c r="J119" s="23">
        <f t="shared" si="17"/>
        <v>0</v>
      </c>
      <c r="K119" s="23">
        <f t="shared" si="17"/>
        <v>0</v>
      </c>
      <c r="L119" s="23">
        <f t="shared" si="17"/>
        <v>0</v>
      </c>
      <c r="M119" s="23">
        <f t="shared" si="17"/>
        <v>0</v>
      </c>
      <c r="N119" s="23">
        <f t="shared" si="17"/>
        <v>0</v>
      </c>
      <c r="O119" s="23">
        <f t="shared" si="17"/>
        <v>0</v>
      </c>
      <c r="P119" s="23">
        <f t="shared" si="17"/>
        <v>0</v>
      </c>
    </row>
    <row r="120" spans="1:16" s="7" customFormat="1" ht="22.5">
      <c r="A120" s="99" t="s">
        <v>130</v>
      </c>
      <c r="B120" s="23"/>
      <c r="C120" s="54"/>
      <c r="D120" s="15">
        <v>936</v>
      </c>
      <c r="E120" s="15">
        <v>561.6</v>
      </c>
      <c r="F120" s="23"/>
      <c r="G120" s="23"/>
      <c r="H120" s="18"/>
      <c r="I120" s="23"/>
      <c r="J120" s="23"/>
      <c r="K120" s="23"/>
      <c r="L120" s="23"/>
      <c r="M120" s="23"/>
      <c r="N120" s="23"/>
      <c r="O120" s="23"/>
      <c r="P120" s="23"/>
    </row>
    <row r="121" spans="1:16" s="7" customFormat="1" ht="11.25">
      <c r="A121" s="99" t="s">
        <v>240</v>
      </c>
      <c r="B121" s="23"/>
      <c r="C121" s="54"/>
      <c r="D121" s="15">
        <v>234</v>
      </c>
      <c r="E121" s="15">
        <v>140.4</v>
      </c>
      <c r="F121" s="23"/>
      <c r="G121" s="23"/>
      <c r="H121" s="18"/>
      <c r="I121" s="23"/>
      <c r="J121" s="23"/>
      <c r="K121" s="23"/>
      <c r="L121" s="23"/>
      <c r="M121" s="23"/>
      <c r="N121" s="23"/>
      <c r="O121" s="23"/>
      <c r="P121" s="23"/>
    </row>
    <row r="122" spans="1:16" s="7" customFormat="1" ht="11.25">
      <c r="A122" s="99" t="s">
        <v>75</v>
      </c>
      <c r="B122" s="23"/>
      <c r="C122" s="54"/>
      <c r="D122" s="15">
        <v>188</v>
      </c>
      <c r="E122" s="15">
        <v>46.8</v>
      </c>
      <c r="F122" s="23"/>
      <c r="G122" s="23"/>
      <c r="H122" s="18"/>
      <c r="I122" s="23"/>
      <c r="J122" s="23"/>
      <c r="K122" s="23"/>
      <c r="L122" s="23"/>
      <c r="M122" s="23"/>
      <c r="N122" s="23"/>
      <c r="O122" s="23"/>
      <c r="P122" s="23"/>
    </row>
    <row r="123" spans="1:16" s="7" customFormat="1" ht="11.25">
      <c r="A123" s="99" t="s">
        <v>112</v>
      </c>
      <c r="B123" s="23"/>
      <c r="C123" s="54"/>
      <c r="D123" s="15">
        <v>375</v>
      </c>
      <c r="E123" s="15">
        <v>280.8</v>
      </c>
      <c r="F123" s="23"/>
      <c r="G123" s="23"/>
      <c r="H123" s="18"/>
      <c r="I123" s="23"/>
      <c r="J123" s="23"/>
      <c r="K123" s="23"/>
      <c r="L123" s="23"/>
      <c r="M123" s="23"/>
      <c r="N123" s="23"/>
      <c r="O123" s="23"/>
      <c r="P123" s="23"/>
    </row>
    <row r="124" spans="1:16" s="7" customFormat="1" ht="11.25">
      <c r="A124" s="99" t="s">
        <v>113</v>
      </c>
      <c r="B124" s="23"/>
      <c r="C124" s="54"/>
      <c r="D124" s="15">
        <v>562</v>
      </c>
      <c r="E124" s="15">
        <v>234</v>
      </c>
      <c r="F124" s="23"/>
      <c r="G124" s="23"/>
      <c r="H124" s="18"/>
      <c r="I124" s="23"/>
      <c r="J124" s="23"/>
      <c r="K124" s="23"/>
      <c r="L124" s="23"/>
      <c r="M124" s="23"/>
      <c r="N124" s="23"/>
      <c r="O124" s="23"/>
      <c r="P124" s="23"/>
    </row>
    <row r="125" spans="1:16" s="7" customFormat="1" ht="16.5" customHeight="1">
      <c r="A125" s="54">
        <v>85156</v>
      </c>
      <c r="B125" s="23">
        <f>SUM(B120:B124)</f>
        <v>0</v>
      </c>
      <c r="C125" s="23">
        <f aca="true" t="shared" si="18" ref="C125:P125">SUM(C120:C124)</f>
        <v>0</v>
      </c>
      <c r="D125" s="23">
        <f t="shared" si="18"/>
        <v>2295</v>
      </c>
      <c r="E125" s="23">
        <f t="shared" si="18"/>
        <v>1263.6</v>
      </c>
      <c r="F125" s="23">
        <f t="shared" si="18"/>
        <v>0</v>
      </c>
      <c r="G125" s="23">
        <f t="shared" si="18"/>
        <v>0</v>
      </c>
      <c r="H125" s="18"/>
      <c r="I125" s="23">
        <f t="shared" si="18"/>
        <v>0</v>
      </c>
      <c r="J125" s="23">
        <f t="shared" si="18"/>
        <v>0</v>
      </c>
      <c r="K125" s="23">
        <f t="shared" si="18"/>
        <v>0</v>
      </c>
      <c r="L125" s="23">
        <f t="shared" si="18"/>
        <v>0</v>
      </c>
      <c r="M125" s="23">
        <f t="shared" si="18"/>
        <v>0</v>
      </c>
      <c r="N125" s="23">
        <f t="shared" si="18"/>
        <v>0</v>
      </c>
      <c r="O125" s="23">
        <f t="shared" si="18"/>
        <v>0</v>
      </c>
      <c r="P125" s="23">
        <f t="shared" si="18"/>
        <v>0</v>
      </c>
    </row>
    <row r="126" spans="1:16" s="7" customFormat="1" ht="21.75">
      <c r="A126" s="53" t="s">
        <v>131</v>
      </c>
      <c r="B126" s="100">
        <v>100</v>
      </c>
      <c r="C126" s="54">
        <f aca="true" t="shared" si="19" ref="C126:C140">E126/B126/6</f>
        <v>191.07571666666664</v>
      </c>
      <c r="D126" s="23">
        <v>232800</v>
      </c>
      <c r="E126" s="23">
        <v>114645.43</v>
      </c>
      <c r="F126" s="23">
        <v>172612</v>
      </c>
      <c r="G126" s="23">
        <v>82665.94</v>
      </c>
      <c r="H126" s="18">
        <f aca="true" t="shared" si="20" ref="H126:H140">G126/F126</f>
        <v>0.47891189488563946</v>
      </c>
      <c r="I126" s="23">
        <v>10046.34</v>
      </c>
      <c r="J126" s="23">
        <v>15365.7</v>
      </c>
      <c r="K126" s="23">
        <v>1984.05</v>
      </c>
      <c r="L126" s="23">
        <v>0</v>
      </c>
      <c r="M126" s="23">
        <v>0</v>
      </c>
      <c r="N126" s="23">
        <v>4485</v>
      </c>
      <c r="O126" s="23"/>
      <c r="P126" s="23"/>
    </row>
    <row r="127" spans="1:16" s="7" customFormat="1" ht="11.25">
      <c r="A127" s="99" t="s">
        <v>132</v>
      </c>
      <c r="B127" s="51">
        <v>9</v>
      </c>
      <c r="C127" s="52">
        <f t="shared" si="19"/>
        <v>6198.7283333333335</v>
      </c>
      <c r="D127" s="15">
        <v>647595</v>
      </c>
      <c r="E127" s="15">
        <v>334731.33</v>
      </c>
      <c r="F127" s="15">
        <v>331638</v>
      </c>
      <c r="G127" s="15">
        <v>196609.87</v>
      </c>
      <c r="H127" s="18">
        <f t="shared" si="20"/>
        <v>0.5928448187481531</v>
      </c>
      <c r="I127" s="15">
        <v>24095.87</v>
      </c>
      <c r="J127" s="15">
        <v>36350.5</v>
      </c>
      <c r="K127" s="15">
        <v>3873.81</v>
      </c>
      <c r="L127" s="15">
        <v>39482.59</v>
      </c>
      <c r="M127" s="15">
        <v>473.4</v>
      </c>
      <c r="N127" s="15">
        <v>13399.5</v>
      </c>
      <c r="O127" s="15"/>
      <c r="P127" s="15"/>
    </row>
    <row r="128" spans="1:16" s="7" customFormat="1" ht="15.75" customHeight="1">
      <c r="A128" s="99" t="s">
        <v>133</v>
      </c>
      <c r="B128" s="51">
        <v>10</v>
      </c>
      <c r="C128" s="52">
        <f t="shared" si="19"/>
        <v>5182.5855</v>
      </c>
      <c r="D128" s="15">
        <v>630115</v>
      </c>
      <c r="E128" s="15">
        <v>310955.13</v>
      </c>
      <c r="F128" s="15">
        <v>270500</v>
      </c>
      <c r="G128" s="15">
        <v>158803.22</v>
      </c>
      <c r="H128" s="18">
        <f t="shared" si="20"/>
        <v>0.5870729020332717</v>
      </c>
      <c r="I128" s="15">
        <v>24766.36</v>
      </c>
      <c r="J128" s="15">
        <v>27655.72</v>
      </c>
      <c r="K128" s="15">
        <v>3316.32</v>
      </c>
      <c r="L128" s="15">
        <v>65722.22</v>
      </c>
      <c r="M128" s="15">
        <v>0</v>
      </c>
      <c r="N128" s="15">
        <v>10652</v>
      </c>
      <c r="O128" s="15"/>
      <c r="P128" s="15"/>
    </row>
    <row r="129" spans="1:16" s="7" customFormat="1" ht="21.75">
      <c r="A129" s="53" t="s">
        <v>134</v>
      </c>
      <c r="B129" s="23">
        <f aca="true" t="shared" si="21" ref="B129:P129">B127+B128</f>
        <v>19</v>
      </c>
      <c r="C129" s="54">
        <f t="shared" si="19"/>
        <v>5663.916315789474</v>
      </c>
      <c r="D129" s="23">
        <f t="shared" si="21"/>
        <v>1277710</v>
      </c>
      <c r="E129" s="23">
        <f t="shared" si="21"/>
        <v>645686.46</v>
      </c>
      <c r="F129" s="23">
        <f t="shared" si="21"/>
        <v>602138</v>
      </c>
      <c r="G129" s="23">
        <f t="shared" si="21"/>
        <v>355413.08999999997</v>
      </c>
      <c r="H129" s="18">
        <f t="shared" si="20"/>
        <v>0.590251885780336</v>
      </c>
      <c r="I129" s="23">
        <f t="shared" si="21"/>
        <v>48862.229999999996</v>
      </c>
      <c r="J129" s="23">
        <f t="shared" si="21"/>
        <v>64006.22</v>
      </c>
      <c r="K129" s="23">
        <f t="shared" si="21"/>
        <v>7190.13</v>
      </c>
      <c r="L129" s="23">
        <f t="shared" si="21"/>
        <v>105204.81</v>
      </c>
      <c r="M129" s="23">
        <f t="shared" si="21"/>
        <v>473.4</v>
      </c>
      <c r="N129" s="23">
        <f t="shared" si="21"/>
        <v>24051.5</v>
      </c>
      <c r="O129" s="23">
        <f t="shared" si="21"/>
        <v>0</v>
      </c>
      <c r="P129" s="23">
        <f t="shared" si="21"/>
        <v>0</v>
      </c>
    </row>
    <row r="130" spans="1:16" s="7" customFormat="1" ht="11.25">
      <c r="A130" s="99" t="s">
        <v>132</v>
      </c>
      <c r="B130" s="15">
        <v>16</v>
      </c>
      <c r="C130" s="52">
        <f t="shared" si="19"/>
        <v>288.330625</v>
      </c>
      <c r="D130" s="15">
        <v>56349</v>
      </c>
      <c r="E130" s="23">
        <v>27679.74</v>
      </c>
      <c r="F130" s="15">
        <v>39266</v>
      </c>
      <c r="G130" s="15">
        <v>18575.09</v>
      </c>
      <c r="H130" s="18">
        <f t="shared" si="20"/>
        <v>0.4730578617633576</v>
      </c>
      <c r="I130" s="15">
        <v>4749.67</v>
      </c>
      <c r="J130" s="15">
        <v>3982.94</v>
      </c>
      <c r="K130" s="23">
        <v>372.04</v>
      </c>
      <c r="L130" s="23">
        <v>0</v>
      </c>
      <c r="M130" s="23">
        <v>0</v>
      </c>
      <c r="N130" s="23">
        <v>0</v>
      </c>
      <c r="O130" s="23"/>
      <c r="P130" s="23"/>
    </row>
    <row r="131" spans="1:16" s="7" customFormat="1" ht="11.25">
      <c r="A131" s="99" t="s">
        <v>70</v>
      </c>
      <c r="B131" s="15">
        <v>7</v>
      </c>
      <c r="C131" s="52">
        <f t="shared" si="19"/>
        <v>189.97071428571428</v>
      </c>
      <c r="D131" s="15">
        <v>16699</v>
      </c>
      <c r="E131" s="23">
        <v>7978.77</v>
      </c>
      <c r="F131" s="15">
        <v>11742</v>
      </c>
      <c r="G131" s="15">
        <v>4665.18</v>
      </c>
      <c r="H131" s="18">
        <f t="shared" si="20"/>
        <v>0.3973071027082269</v>
      </c>
      <c r="I131" s="15">
        <v>973</v>
      </c>
      <c r="J131" s="15">
        <v>965.42</v>
      </c>
      <c r="K131" s="23">
        <v>115.17</v>
      </c>
      <c r="L131" s="23">
        <v>0</v>
      </c>
      <c r="M131" s="23">
        <v>0</v>
      </c>
      <c r="N131" s="23">
        <v>0</v>
      </c>
      <c r="O131" s="23"/>
      <c r="P131" s="23"/>
    </row>
    <row r="132" spans="1:16" s="7" customFormat="1" ht="11.25">
      <c r="A132" s="54">
        <v>85404</v>
      </c>
      <c r="B132" s="23">
        <f>B130+B131</f>
        <v>23</v>
      </c>
      <c r="C132" s="54">
        <f t="shared" si="19"/>
        <v>258.39500000000004</v>
      </c>
      <c r="D132" s="23">
        <f>D130+D131</f>
        <v>73048</v>
      </c>
      <c r="E132" s="23">
        <f aca="true" t="shared" si="22" ref="E132:P132">E130+E131</f>
        <v>35658.51</v>
      </c>
      <c r="F132" s="23">
        <f t="shared" si="22"/>
        <v>51008</v>
      </c>
      <c r="G132" s="23">
        <f t="shared" si="22"/>
        <v>23240.27</v>
      </c>
      <c r="H132" s="18">
        <f t="shared" si="20"/>
        <v>0.4556200988080301</v>
      </c>
      <c r="I132" s="23">
        <f t="shared" si="22"/>
        <v>5722.67</v>
      </c>
      <c r="J132" s="23">
        <f t="shared" si="22"/>
        <v>4948.36</v>
      </c>
      <c r="K132" s="23">
        <f t="shared" si="22"/>
        <v>487.21000000000004</v>
      </c>
      <c r="L132" s="23">
        <f t="shared" si="22"/>
        <v>0</v>
      </c>
      <c r="M132" s="23">
        <f t="shared" si="22"/>
        <v>0</v>
      </c>
      <c r="N132" s="23">
        <f t="shared" si="22"/>
        <v>0</v>
      </c>
      <c r="O132" s="23">
        <f t="shared" si="22"/>
        <v>0</v>
      </c>
      <c r="P132" s="23">
        <f t="shared" si="22"/>
        <v>0</v>
      </c>
    </row>
    <row r="133" spans="1:16" s="7" customFormat="1" ht="11.25">
      <c r="A133" s="99" t="s">
        <v>81</v>
      </c>
      <c r="B133" s="51">
        <v>4926</v>
      </c>
      <c r="C133" s="52">
        <f t="shared" si="19"/>
        <v>30.565942955745026</v>
      </c>
      <c r="D133" s="15">
        <v>1629713</v>
      </c>
      <c r="E133" s="15">
        <v>903407.01</v>
      </c>
      <c r="F133" s="15">
        <v>1085974</v>
      </c>
      <c r="G133" s="15">
        <v>572384.49</v>
      </c>
      <c r="H133" s="18">
        <f t="shared" si="20"/>
        <v>0.5270701600590806</v>
      </c>
      <c r="I133" s="15">
        <v>91351.5</v>
      </c>
      <c r="J133" s="15">
        <v>110689.62</v>
      </c>
      <c r="K133" s="15">
        <v>11363.22</v>
      </c>
      <c r="L133" s="15">
        <v>27911.54</v>
      </c>
      <c r="M133" s="15">
        <v>227.55</v>
      </c>
      <c r="N133" s="15">
        <v>56321</v>
      </c>
      <c r="O133" s="15"/>
      <c r="P133" s="15"/>
    </row>
    <row r="134" spans="1:16" s="7" customFormat="1" ht="11.25">
      <c r="A134" s="99" t="s">
        <v>82</v>
      </c>
      <c r="B134" s="51">
        <v>5006</v>
      </c>
      <c r="C134" s="52">
        <f t="shared" si="19"/>
        <v>29.26133639632441</v>
      </c>
      <c r="D134" s="15">
        <v>1612731</v>
      </c>
      <c r="E134" s="15">
        <v>878893.5</v>
      </c>
      <c r="F134" s="15">
        <v>1083401</v>
      </c>
      <c r="G134" s="15">
        <v>557048.79</v>
      </c>
      <c r="H134" s="18">
        <f t="shared" si="20"/>
        <v>0.5141667674296037</v>
      </c>
      <c r="I134" s="15">
        <v>90075.66</v>
      </c>
      <c r="J134" s="15">
        <v>110614.19</v>
      </c>
      <c r="K134" s="15">
        <v>12245.28</v>
      </c>
      <c r="L134" s="15">
        <v>19636.45</v>
      </c>
      <c r="M134" s="15">
        <v>372.8</v>
      </c>
      <c r="N134" s="15">
        <v>50715</v>
      </c>
      <c r="O134" s="15"/>
      <c r="P134" s="15"/>
    </row>
    <row r="135" spans="1:16" s="7" customFormat="1" ht="11.25">
      <c r="A135" s="99" t="s">
        <v>83</v>
      </c>
      <c r="B135" s="51">
        <v>2512</v>
      </c>
      <c r="C135" s="52">
        <f t="shared" si="19"/>
        <v>47.695122080679404</v>
      </c>
      <c r="D135" s="15">
        <v>1349532</v>
      </c>
      <c r="E135" s="15">
        <v>718860.88</v>
      </c>
      <c r="F135" s="15">
        <v>938446</v>
      </c>
      <c r="G135" s="15">
        <v>483498.69</v>
      </c>
      <c r="H135" s="18">
        <f t="shared" si="20"/>
        <v>0.5152120526913643</v>
      </c>
      <c r="I135" s="15">
        <v>74457.61</v>
      </c>
      <c r="J135" s="15">
        <v>88711.37</v>
      </c>
      <c r="K135" s="15">
        <v>8145.01</v>
      </c>
      <c r="L135" s="15">
        <v>2225.75</v>
      </c>
      <c r="M135" s="15">
        <v>393.6</v>
      </c>
      <c r="N135" s="15">
        <v>45497</v>
      </c>
      <c r="O135" s="15"/>
      <c r="P135" s="15"/>
    </row>
    <row r="136" spans="1:16" s="7" customFormat="1" ht="21.75">
      <c r="A136" s="53" t="s">
        <v>135</v>
      </c>
      <c r="B136" s="23">
        <f aca="true" t="shared" si="23" ref="B136:P136">SUM(B133:B135)</f>
        <v>12444</v>
      </c>
      <c r="C136" s="54">
        <f t="shared" si="19"/>
        <v>33.498893576556306</v>
      </c>
      <c r="D136" s="23">
        <f>SUM(D133:D135)</f>
        <v>4591976</v>
      </c>
      <c r="E136" s="23">
        <f t="shared" si="23"/>
        <v>2501161.39</v>
      </c>
      <c r="F136" s="23">
        <f t="shared" si="23"/>
        <v>3107821</v>
      </c>
      <c r="G136" s="23">
        <f t="shared" si="23"/>
        <v>1612931.97</v>
      </c>
      <c r="H136" s="18">
        <f t="shared" si="20"/>
        <v>0.5189912707327738</v>
      </c>
      <c r="I136" s="23">
        <f t="shared" si="23"/>
        <v>255884.77000000002</v>
      </c>
      <c r="J136" s="23">
        <f t="shared" si="23"/>
        <v>310015.18</v>
      </c>
      <c r="K136" s="23">
        <f t="shared" si="23"/>
        <v>31753.510000000002</v>
      </c>
      <c r="L136" s="23">
        <f t="shared" si="23"/>
        <v>49773.740000000005</v>
      </c>
      <c r="M136" s="23">
        <f t="shared" si="23"/>
        <v>993.95</v>
      </c>
      <c r="N136" s="23">
        <f t="shared" si="23"/>
        <v>152533</v>
      </c>
      <c r="O136" s="23">
        <f t="shared" si="23"/>
        <v>0</v>
      </c>
      <c r="P136" s="23">
        <f t="shared" si="23"/>
        <v>0</v>
      </c>
    </row>
    <row r="137" spans="1:16" s="7" customFormat="1" ht="11.25">
      <c r="A137" s="53" t="s">
        <v>248</v>
      </c>
      <c r="B137" s="100">
        <v>1340</v>
      </c>
      <c r="C137" s="54">
        <f t="shared" si="19"/>
        <v>168.2362736318408</v>
      </c>
      <c r="D137" s="23">
        <v>2352275</v>
      </c>
      <c r="E137" s="23">
        <v>1352619.64</v>
      </c>
      <c r="F137" s="23">
        <v>1473138</v>
      </c>
      <c r="G137" s="23">
        <v>808897.87</v>
      </c>
      <c r="H137" s="18">
        <f t="shared" si="20"/>
        <v>0.5490985026521615</v>
      </c>
      <c r="I137" s="23">
        <v>126081.63</v>
      </c>
      <c r="J137" s="23">
        <v>157373.3</v>
      </c>
      <c r="K137" s="23">
        <v>16130.72</v>
      </c>
      <c r="L137" s="23">
        <v>75736.75</v>
      </c>
      <c r="M137" s="23">
        <v>0</v>
      </c>
      <c r="N137" s="23">
        <v>77640</v>
      </c>
      <c r="O137" s="23"/>
      <c r="P137" s="23"/>
    </row>
    <row r="138" spans="1:16" s="7" customFormat="1" ht="11.25">
      <c r="A138" s="99" t="s">
        <v>109</v>
      </c>
      <c r="B138" s="51">
        <v>131</v>
      </c>
      <c r="C138" s="52">
        <f t="shared" si="19"/>
        <v>689.2583460559798</v>
      </c>
      <c r="D138" s="15">
        <v>937841</v>
      </c>
      <c r="E138" s="15">
        <v>541757.06</v>
      </c>
      <c r="F138" s="15">
        <v>540982</v>
      </c>
      <c r="G138" s="15">
        <v>306391.89</v>
      </c>
      <c r="H138" s="18">
        <f t="shared" si="20"/>
        <v>0.5663624482884828</v>
      </c>
      <c r="I138" s="15">
        <v>48267.62</v>
      </c>
      <c r="J138" s="15">
        <v>60437.38</v>
      </c>
      <c r="K138" s="15">
        <v>5757.82</v>
      </c>
      <c r="L138" s="15">
        <v>85736.1</v>
      </c>
      <c r="M138" s="15">
        <v>0</v>
      </c>
      <c r="N138" s="15">
        <v>20185</v>
      </c>
      <c r="O138" s="15">
        <v>0</v>
      </c>
      <c r="P138" s="15">
        <v>0</v>
      </c>
    </row>
    <row r="139" spans="1:16" s="7" customFormat="1" ht="11.25">
      <c r="A139" s="99" t="s">
        <v>73</v>
      </c>
      <c r="B139" s="51">
        <v>149</v>
      </c>
      <c r="C139" s="52">
        <f t="shared" si="19"/>
        <v>790.0653020134228</v>
      </c>
      <c r="D139" s="15">
        <v>1383040</v>
      </c>
      <c r="E139" s="15">
        <v>706318.38</v>
      </c>
      <c r="F139" s="15">
        <v>752163</v>
      </c>
      <c r="G139" s="15">
        <v>400774.4</v>
      </c>
      <c r="H139" s="18">
        <f t="shared" si="20"/>
        <v>0.5328291872905209</v>
      </c>
      <c r="I139" s="15">
        <v>62203.11</v>
      </c>
      <c r="J139" s="15">
        <v>72718.84</v>
      </c>
      <c r="K139" s="15">
        <v>7111.66</v>
      </c>
      <c r="L139" s="15">
        <v>102803.6</v>
      </c>
      <c r="M139" s="15">
        <v>0</v>
      </c>
      <c r="N139" s="15">
        <v>34735</v>
      </c>
      <c r="O139" s="15"/>
      <c r="P139" s="15"/>
    </row>
    <row r="140" spans="1:16" s="7" customFormat="1" ht="11.25">
      <c r="A140" s="53" t="s">
        <v>247</v>
      </c>
      <c r="B140" s="23">
        <f>B138+B139</f>
        <v>280</v>
      </c>
      <c r="C140" s="54">
        <f t="shared" si="19"/>
        <v>742.9020476190476</v>
      </c>
      <c r="D140" s="23">
        <f aca="true" t="shared" si="24" ref="D140:P140">D138+D139</f>
        <v>2320881</v>
      </c>
      <c r="E140" s="23">
        <f t="shared" si="24"/>
        <v>1248075.44</v>
      </c>
      <c r="F140" s="23">
        <f t="shared" si="24"/>
        <v>1293145</v>
      </c>
      <c r="G140" s="23">
        <f t="shared" si="24"/>
        <v>707166.29</v>
      </c>
      <c r="H140" s="18">
        <f t="shared" si="20"/>
        <v>0.5468576919061667</v>
      </c>
      <c r="I140" s="23">
        <f t="shared" si="24"/>
        <v>110470.73000000001</v>
      </c>
      <c r="J140" s="23">
        <f t="shared" si="24"/>
        <v>133156.22</v>
      </c>
      <c r="K140" s="23">
        <f t="shared" si="24"/>
        <v>12869.48</v>
      </c>
      <c r="L140" s="23">
        <f t="shared" si="24"/>
        <v>188539.7</v>
      </c>
      <c r="M140" s="23">
        <f>M138+M139</f>
        <v>0</v>
      </c>
      <c r="N140" s="23">
        <f>N138+N139</f>
        <v>54920</v>
      </c>
      <c r="O140" s="23">
        <f t="shared" si="24"/>
        <v>0</v>
      </c>
      <c r="P140" s="23">
        <f t="shared" si="24"/>
        <v>0</v>
      </c>
    </row>
    <row r="141" spans="1:16" s="7" customFormat="1" ht="22.5">
      <c r="A141" s="99" t="s">
        <v>224</v>
      </c>
      <c r="B141" s="23"/>
      <c r="C141" s="54"/>
      <c r="D141" s="15">
        <v>13475</v>
      </c>
      <c r="E141" s="15">
        <v>0</v>
      </c>
      <c r="F141" s="23"/>
      <c r="G141" s="23"/>
      <c r="H141" s="18"/>
      <c r="I141" s="23"/>
      <c r="J141" s="23"/>
      <c r="K141" s="23"/>
      <c r="L141" s="23"/>
      <c r="M141" s="23"/>
      <c r="N141" s="23"/>
      <c r="O141" s="23"/>
      <c r="P141" s="23"/>
    </row>
    <row r="142" spans="1:16" s="7" customFormat="1" ht="11.25">
      <c r="A142" s="99" t="s">
        <v>136</v>
      </c>
      <c r="B142" s="23"/>
      <c r="C142" s="54"/>
      <c r="D142" s="15">
        <v>1043</v>
      </c>
      <c r="E142" s="15">
        <v>1043</v>
      </c>
      <c r="F142" s="15"/>
      <c r="G142" s="15"/>
      <c r="H142" s="18"/>
      <c r="I142" s="23"/>
      <c r="J142" s="15"/>
      <c r="K142" s="15"/>
      <c r="L142" s="23"/>
      <c r="M142" s="23"/>
      <c r="N142" s="23"/>
      <c r="O142" s="23"/>
      <c r="P142" s="23"/>
    </row>
    <row r="143" spans="1:16" s="7" customFormat="1" ht="11.25">
      <c r="A143" s="99" t="s">
        <v>73</v>
      </c>
      <c r="B143" s="23"/>
      <c r="C143" s="54"/>
      <c r="D143" s="15">
        <v>7000</v>
      </c>
      <c r="E143" s="15">
        <v>2799.34</v>
      </c>
      <c r="F143" s="15"/>
      <c r="G143" s="15"/>
      <c r="H143" s="18"/>
      <c r="I143" s="23"/>
      <c r="J143" s="15"/>
      <c r="K143" s="15"/>
      <c r="L143" s="23"/>
      <c r="M143" s="23"/>
      <c r="N143" s="23"/>
      <c r="O143" s="23"/>
      <c r="P143" s="23"/>
    </row>
    <row r="144" spans="1:16" s="7" customFormat="1" ht="11.25">
      <c r="A144" s="99" t="s">
        <v>77</v>
      </c>
      <c r="B144" s="23"/>
      <c r="C144" s="54"/>
      <c r="D144" s="15">
        <v>2063</v>
      </c>
      <c r="E144" s="15">
        <v>2061.38</v>
      </c>
      <c r="F144" s="15"/>
      <c r="G144" s="15"/>
      <c r="H144" s="18"/>
      <c r="I144" s="23"/>
      <c r="J144" s="15"/>
      <c r="K144" s="15"/>
      <c r="L144" s="23"/>
      <c r="M144" s="23"/>
      <c r="N144" s="23"/>
      <c r="O144" s="23"/>
      <c r="P144" s="23"/>
    </row>
    <row r="145" spans="1:16" s="7" customFormat="1" ht="11.25">
      <c r="A145" s="99" t="s">
        <v>109</v>
      </c>
      <c r="B145" s="23"/>
      <c r="C145" s="54"/>
      <c r="D145" s="15">
        <v>2100</v>
      </c>
      <c r="E145" s="15">
        <v>2100</v>
      </c>
      <c r="F145" s="15"/>
      <c r="G145" s="15"/>
      <c r="H145" s="18"/>
      <c r="I145" s="23"/>
      <c r="J145" s="15"/>
      <c r="K145" s="15"/>
      <c r="L145" s="23"/>
      <c r="M145" s="23"/>
      <c r="N145" s="23"/>
      <c r="O145" s="23"/>
      <c r="P145" s="23"/>
    </row>
    <row r="146" spans="1:16" s="7" customFormat="1" ht="10.5" customHeight="1">
      <c r="A146" s="99" t="s">
        <v>110</v>
      </c>
      <c r="B146" s="23"/>
      <c r="C146" s="54"/>
      <c r="D146" s="15">
        <v>4200</v>
      </c>
      <c r="E146" s="15">
        <v>4196.5</v>
      </c>
      <c r="F146" s="15"/>
      <c r="G146" s="15"/>
      <c r="H146" s="18"/>
      <c r="I146" s="23"/>
      <c r="J146" s="15"/>
      <c r="K146" s="15"/>
      <c r="L146" s="23"/>
      <c r="M146" s="23"/>
      <c r="N146" s="23"/>
      <c r="O146" s="23"/>
      <c r="P146" s="23"/>
    </row>
    <row r="147" spans="1:16" s="7" customFormat="1" ht="11.25">
      <c r="A147" s="99" t="s">
        <v>137</v>
      </c>
      <c r="B147" s="23"/>
      <c r="C147" s="54"/>
      <c r="D147" s="15">
        <v>6020</v>
      </c>
      <c r="E147" s="15">
        <v>6019.09</v>
      </c>
      <c r="F147" s="15"/>
      <c r="G147" s="15"/>
      <c r="H147" s="18"/>
      <c r="I147" s="23"/>
      <c r="J147" s="15"/>
      <c r="K147" s="15"/>
      <c r="L147" s="23"/>
      <c r="M147" s="23"/>
      <c r="N147" s="23"/>
      <c r="O147" s="23"/>
      <c r="P147" s="23"/>
    </row>
    <row r="148" spans="1:16" s="7" customFormat="1" ht="11.25">
      <c r="A148" s="99" t="s">
        <v>70</v>
      </c>
      <c r="B148" s="23"/>
      <c r="C148" s="54"/>
      <c r="D148" s="15">
        <v>33948</v>
      </c>
      <c r="E148" s="15">
        <v>14834.74</v>
      </c>
      <c r="F148" s="15"/>
      <c r="G148" s="15"/>
      <c r="H148" s="18"/>
      <c r="I148" s="23"/>
      <c r="J148" s="15"/>
      <c r="K148" s="15"/>
      <c r="L148" s="23"/>
      <c r="M148" s="23"/>
      <c r="N148" s="23"/>
      <c r="O148" s="23"/>
      <c r="P148" s="23"/>
    </row>
    <row r="149" spans="1:16" s="7" customFormat="1" ht="11.25">
      <c r="A149" s="99" t="s">
        <v>80</v>
      </c>
      <c r="B149" s="23"/>
      <c r="C149" s="54"/>
      <c r="D149" s="15">
        <v>4891</v>
      </c>
      <c r="E149" s="15">
        <v>4750.42</v>
      </c>
      <c r="F149" s="15"/>
      <c r="G149" s="15"/>
      <c r="H149" s="18"/>
      <c r="I149" s="23"/>
      <c r="J149" s="15"/>
      <c r="K149" s="15"/>
      <c r="L149" s="23"/>
      <c r="M149" s="23"/>
      <c r="N149" s="23"/>
      <c r="O149" s="23"/>
      <c r="P149" s="23"/>
    </row>
    <row r="150" spans="1:16" s="7" customFormat="1" ht="11.25">
      <c r="A150" s="99" t="s">
        <v>138</v>
      </c>
      <c r="B150" s="23"/>
      <c r="C150" s="54"/>
      <c r="D150" s="15">
        <v>9325</v>
      </c>
      <c r="E150" s="15">
        <v>3996.79</v>
      </c>
      <c r="F150" s="15"/>
      <c r="G150" s="15"/>
      <c r="H150" s="18"/>
      <c r="I150" s="23"/>
      <c r="J150" s="15"/>
      <c r="K150" s="15"/>
      <c r="L150" s="23"/>
      <c r="M150" s="23"/>
      <c r="N150" s="23"/>
      <c r="O150" s="23"/>
      <c r="P150" s="23"/>
    </row>
    <row r="151" spans="1:16" s="7" customFormat="1" ht="11.25">
      <c r="A151" s="53" t="s">
        <v>139</v>
      </c>
      <c r="B151" s="23">
        <f aca="true" t="shared" si="25" ref="B151:P151">SUM(B141:B150)</f>
        <v>0</v>
      </c>
      <c r="C151" s="54"/>
      <c r="D151" s="23">
        <f t="shared" si="25"/>
        <v>84065</v>
      </c>
      <c r="E151" s="23">
        <f t="shared" si="25"/>
        <v>41801.26</v>
      </c>
      <c r="F151" s="23">
        <f t="shared" si="25"/>
        <v>0</v>
      </c>
      <c r="G151" s="23">
        <f t="shared" si="25"/>
        <v>0</v>
      </c>
      <c r="H151" s="18"/>
      <c r="I151" s="23">
        <f t="shared" si="25"/>
        <v>0</v>
      </c>
      <c r="J151" s="23">
        <f t="shared" si="25"/>
        <v>0</v>
      </c>
      <c r="K151" s="23">
        <f t="shared" si="25"/>
        <v>0</v>
      </c>
      <c r="L151" s="23">
        <f t="shared" si="25"/>
        <v>0</v>
      </c>
      <c r="M151" s="23">
        <f t="shared" si="25"/>
        <v>0</v>
      </c>
      <c r="N151" s="23">
        <f t="shared" si="25"/>
        <v>0</v>
      </c>
      <c r="O151" s="23">
        <f t="shared" si="25"/>
        <v>0</v>
      </c>
      <c r="P151" s="23">
        <f t="shared" si="25"/>
        <v>0</v>
      </c>
    </row>
    <row r="152" spans="1:16" s="7" customFormat="1" ht="11.25">
      <c r="A152" s="99" t="s">
        <v>72</v>
      </c>
      <c r="B152" s="23"/>
      <c r="C152" s="54"/>
      <c r="D152" s="15">
        <v>1534</v>
      </c>
      <c r="E152" s="15">
        <v>1532.8</v>
      </c>
      <c r="F152" s="23"/>
      <c r="G152" s="23"/>
      <c r="H152" s="18"/>
      <c r="I152" s="23"/>
      <c r="J152" s="23"/>
      <c r="K152" s="23"/>
      <c r="L152" s="23"/>
      <c r="M152" s="23"/>
      <c r="N152" s="23"/>
      <c r="O152" s="23"/>
      <c r="P152" s="23"/>
    </row>
    <row r="153" spans="1:16" s="7" customFormat="1" ht="11.25">
      <c r="A153" s="99" t="s">
        <v>140</v>
      </c>
      <c r="B153" s="23"/>
      <c r="C153" s="54"/>
      <c r="D153" s="15">
        <v>2268</v>
      </c>
      <c r="E153" s="15">
        <v>2265.6</v>
      </c>
      <c r="F153" s="23"/>
      <c r="G153" s="23"/>
      <c r="H153" s="18"/>
      <c r="I153" s="23"/>
      <c r="J153" s="23"/>
      <c r="K153" s="23"/>
      <c r="L153" s="23"/>
      <c r="M153" s="23"/>
      <c r="N153" s="23"/>
      <c r="O153" s="23"/>
      <c r="P153" s="23"/>
    </row>
    <row r="154" spans="1:16" s="7" customFormat="1" ht="11.25">
      <c r="A154" s="99" t="s">
        <v>74</v>
      </c>
      <c r="B154" s="23"/>
      <c r="C154" s="54"/>
      <c r="D154" s="15">
        <v>6234</v>
      </c>
      <c r="E154" s="15">
        <v>6230.4</v>
      </c>
      <c r="F154" s="23"/>
      <c r="G154" s="23"/>
      <c r="H154" s="18"/>
      <c r="I154" s="23"/>
      <c r="J154" s="23"/>
      <c r="K154" s="23"/>
      <c r="L154" s="23"/>
      <c r="M154" s="23"/>
      <c r="N154" s="23"/>
      <c r="O154" s="23"/>
      <c r="P154" s="23"/>
    </row>
    <row r="155" spans="1:16" s="7" customFormat="1" ht="11.25">
      <c r="A155" s="99" t="s">
        <v>75</v>
      </c>
      <c r="B155" s="23"/>
      <c r="C155" s="54"/>
      <c r="D155" s="15">
        <v>7175</v>
      </c>
      <c r="E155" s="15">
        <v>7174.4</v>
      </c>
      <c r="F155" s="23"/>
      <c r="G155" s="23"/>
      <c r="H155" s="18"/>
      <c r="I155" s="23"/>
      <c r="J155" s="23"/>
      <c r="K155" s="23"/>
      <c r="L155" s="23"/>
      <c r="M155" s="23"/>
      <c r="N155" s="23"/>
      <c r="O155" s="23"/>
      <c r="P155" s="23"/>
    </row>
    <row r="156" spans="1:16" s="7" customFormat="1" ht="11.25">
      <c r="A156" s="99" t="s">
        <v>77</v>
      </c>
      <c r="B156" s="23"/>
      <c r="C156" s="54"/>
      <c r="D156" s="15">
        <v>3470</v>
      </c>
      <c r="E156" s="15">
        <v>3469.2</v>
      </c>
      <c r="F156" s="23"/>
      <c r="G156" s="23"/>
      <c r="H156" s="18"/>
      <c r="I156" s="23"/>
      <c r="J156" s="23"/>
      <c r="K156" s="23"/>
      <c r="L156" s="23"/>
      <c r="M156" s="23"/>
      <c r="N156" s="23"/>
      <c r="O156" s="23"/>
      <c r="P156" s="23"/>
    </row>
    <row r="157" spans="1:16" s="7" customFormat="1" ht="11.25">
      <c r="A157" s="99" t="s">
        <v>78</v>
      </c>
      <c r="B157" s="23"/>
      <c r="C157" s="54"/>
      <c r="D157" s="15">
        <v>1134</v>
      </c>
      <c r="E157" s="15">
        <v>1132.8</v>
      </c>
      <c r="F157" s="23"/>
      <c r="G157" s="23"/>
      <c r="H157" s="18"/>
      <c r="I157" s="23"/>
      <c r="J157" s="23"/>
      <c r="K157" s="23"/>
      <c r="L157" s="23"/>
      <c r="M157" s="23"/>
      <c r="N157" s="23"/>
      <c r="O157" s="23"/>
      <c r="P157" s="23"/>
    </row>
    <row r="158" spans="1:16" s="7" customFormat="1" ht="11.25">
      <c r="A158" s="99" t="s">
        <v>79</v>
      </c>
      <c r="B158" s="23"/>
      <c r="C158" s="54"/>
      <c r="D158" s="15">
        <v>3972</v>
      </c>
      <c r="E158" s="15">
        <v>3587.2</v>
      </c>
      <c r="F158" s="23"/>
      <c r="G158" s="23"/>
      <c r="H158" s="18"/>
      <c r="I158" s="23"/>
      <c r="J158" s="23"/>
      <c r="K158" s="23"/>
      <c r="L158" s="23"/>
      <c r="M158" s="23"/>
      <c r="N158" s="23"/>
      <c r="O158" s="23"/>
      <c r="P158" s="23"/>
    </row>
    <row r="159" spans="1:16" s="7" customFormat="1" ht="10.5" customHeight="1">
      <c r="A159" s="99" t="s">
        <v>108</v>
      </c>
      <c r="B159" s="23"/>
      <c r="C159" s="54"/>
      <c r="D159" s="15">
        <v>5664</v>
      </c>
      <c r="E159" s="15">
        <v>4164.8</v>
      </c>
      <c r="F159" s="23"/>
      <c r="G159" s="23"/>
      <c r="H159" s="18"/>
      <c r="I159" s="23"/>
      <c r="J159" s="23"/>
      <c r="K159" s="23"/>
      <c r="L159" s="23"/>
      <c r="M159" s="23"/>
      <c r="N159" s="23"/>
      <c r="O159" s="23"/>
      <c r="P159" s="23"/>
    </row>
    <row r="160" spans="1:16" s="7" customFormat="1" ht="11.25">
      <c r="A160" s="99" t="s">
        <v>109</v>
      </c>
      <c r="B160" s="23"/>
      <c r="C160" s="54"/>
      <c r="D160" s="15">
        <v>13104</v>
      </c>
      <c r="E160" s="15">
        <v>11717.4</v>
      </c>
      <c r="F160" s="23"/>
      <c r="G160" s="23"/>
      <c r="H160" s="18"/>
      <c r="I160" s="23"/>
      <c r="J160" s="23"/>
      <c r="K160" s="23"/>
      <c r="L160" s="23"/>
      <c r="M160" s="23"/>
      <c r="N160" s="23"/>
      <c r="O160" s="23"/>
      <c r="P160" s="23"/>
    </row>
    <row r="161" spans="1:16" s="7" customFormat="1" ht="15" customHeight="1">
      <c r="A161" s="99" t="s">
        <v>110</v>
      </c>
      <c r="B161" s="23"/>
      <c r="C161" s="54"/>
      <c r="D161" s="15">
        <v>6798</v>
      </c>
      <c r="E161" s="15">
        <v>6702.4</v>
      </c>
      <c r="F161" s="23"/>
      <c r="G161" s="23"/>
      <c r="H161" s="18"/>
      <c r="I161" s="23"/>
      <c r="J161" s="23"/>
      <c r="K161" s="23"/>
      <c r="L161" s="23"/>
      <c r="M161" s="23"/>
      <c r="N161" s="23"/>
      <c r="O161" s="23"/>
      <c r="P161" s="23"/>
    </row>
    <row r="162" spans="1:16" s="7" customFormat="1" ht="14.25" customHeight="1">
      <c r="A162" s="99" t="s">
        <v>111</v>
      </c>
      <c r="B162" s="23"/>
      <c r="C162" s="54"/>
      <c r="D162" s="15">
        <v>9072</v>
      </c>
      <c r="E162" s="15">
        <v>8590.4</v>
      </c>
      <c r="F162" s="23"/>
      <c r="G162" s="23"/>
      <c r="H162" s="18"/>
      <c r="I162" s="23"/>
      <c r="J162" s="23"/>
      <c r="K162" s="23"/>
      <c r="L162" s="23"/>
      <c r="M162" s="23"/>
      <c r="N162" s="23"/>
      <c r="O162" s="23"/>
      <c r="P162" s="23"/>
    </row>
    <row r="163" spans="1:16" s="7" customFormat="1" ht="11.25">
      <c r="A163" s="99" t="s">
        <v>112</v>
      </c>
      <c r="B163" s="23"/>
      <c r="C163" s="54"/>
      <c r="D163" s="15">
        <v>6876</v>
      </c>
      <c r="E163" s="15">
        <v>5664</v>
      </c>
      <c r="F163" s="23"/>
      <c r="G163" s="23"/>
      <c r="H163" s="18"/>
      <c r="I163" s="23"/>
      <c r="J163" s="23"/>
      <c r="K163" s="23"/>
      <c r="L163" s="23"/>
      <c r="M163" s="23"/>
      <c r="N163" s="23"/>
      <c r="O163" s="23"/>
      <c r="P163" s="23"/>
    </row>
    <row r="164" spans="1:16" s="7" customFormat="1" ht="11.25">
      <c r="A164" s="99" t="s">
        <v>113</v>
      </c>
      <c r="B164" s="23"/>
      <c r="C164" s="54"/>
      <c r="D164" s="15">
        <v>3966</v>
      </c>
      <c r="E164" s="15">
        <v>3398.4</v>
      </c>
      <c r="F164" s="23"/>
      <c r="G164" s="23"/>
      <c r="H164" s="18"/>
      <c r="I164" s="23"/>
      <c r="J164" s="23"/>
      <c r="K164" s="23"/>
      <c r="L164" s="23"/>
      <c r="M164" s="23"/>
      <c r="N164" s="23"/>
      <c r="O164" s="23"/>
      <c r="P164" s="23"/>
    </row>
    <row r="165" spans="1:16" s="7" customFormat="1" ht="11.25">
      <c r="A165" s="99" t="s">
        <v>114</v>
      </c>
      <c r="B165" s="23"/>
      <c r="C165" s="54"/>
      <c r="D165" s="15">
        <v>6443</v>
      </c>
      <c r="E165" s="15">
        <v>6442.8</v>
      </c>
      <c r="F165" s="23"/>
      <c r="G165" s="23"/>
      <c r="H165" s="18"/>
      <c r="I165" s="23"/>
      <c r="J165" s="23"/>
      <c r="K165" s="23"/>
      <c r="L165" s="23"/>
      <c r="M165" s="23"/>
      <c r="N165" s="23"/>
      <c r="O165" s="23"/>
      <c r="P165" s="23"/>
    </row>
    <row r="166" spans="1:16" s="7" customFormat="1" ht="11.25">
      <c r="A166" s="99" t="s">
        <v>115</v>
      </c>
      <c r="B166" s="23"/>
      <c r="C166" s="54"/>
      <c r="D166" s="15">
        <v>22243</v>
      </c>
      <c r="E166" s="15">
        <v>22030</v>
      </c>
      <c r="F166" s="23"/>
      <c r="G166" s="23"/>
      <c r="H166" s="18"/>
      <c r="I166" s="23"/>
      <c r="J166" s="23"/>
      <c r="K166" s="23"/>
      <c r="L166" s="23"/>
      <c r="M166" s="23"/>
      <c r="N166" s="23"/>
      <c r="O166" s="23"/>
      <c r="P166" s="23"/>
    </row>
    <row r="167" spans="1:16" s="7" customFormat="1" ht="11.25">
      <c r="A167" s="99" t="s">
        <v>116</v>
      </c>
      <c r="B167" s="23"/>
      <c r="C167" s="54"/>
      <c r="D167" s="15">
        <v>6804</v>
      </c>
      <c r="E167" s="15">
        <v>6419.2</v>
      </c>
      <c r="F167" s="23"/>
      <c r="G167" s="23"/>
      <c r="H167" s="18"/>
      <c r="I167" s="23"/>
      <c r="J167" s="23"/>
      <c r="K167" s="23"/>
      <c r="L167" s="23"/>
      <c r="M167" s="23"/>
      <c r="N167" s="23"/>
      <c r="O167" s="23"/>
      <c r="P167" s="23"/>
    </row>
    <row r="168" spans="1:16" s="7" customFormat="1" ht="11.25">
      <c r="A168" s="99" t="s">
        <v>80</v>
      </c>
      <c r="B168" s="23"/>
      <c r="C168" s="54"/>
      <c r="D168" s="15">
        <v>5735</v>
      </c>
      <c r="E168" s="15">
        <v>5734.8</v>
      </c>
      <c r="F168" s="23"/>
      <c r="G168" s="23"/>
      <c r="H168" s="18"/>
      <c r="I168" s="23"/>
      <c r="J168" s="23"/>
      <c r="K168" s="23"/>
      <c r="L168" s="23"/>
      <c r="M168" s="23"/>
      <c r="N168" s="23"/>
      <c r="O168" s="23"/>
      <c r="P168" s="23"/>
    </row>
    <row r="169" spans="1:16" s="7" customFormat="1" ht="11.25">
      <c r="A169" s="99" t="s">
        <v>132</v>
      </c>
      <c r="B169" s="23"/>
      <c r="C169" s="54"/>
      <c r="D169" s="15">
        <v>1704</v>
      </c>
      <c r="E169" s="15">
        <v>1699.2</v>
      </c>
      <c r="F169" s="23"/>
      <c r="G169" s="23"/>
      <c r="H169" s="18"/>
      <c r="I169" s="23"/>
      <c r="J169" s="23"/>
      <c r="K169" s="23"/>
      <c r="L169" s="23"/>
      <c r="M169" s="23"/>
      <c r="N169" s="23"/>
      <c r="O169" s="23"/>
      <c r="P169" s="23"/>
    </row>
    <row r="170" spans="1:16" s="7" customFormat="1" ht="11.25">
      <c r="A170" s="99" t="s">
        <v>133</v>
      </c>
      <c r="B170" s="23"/>
      <c r="C170" s="54"/>
      <c r="D170" s="15">
        <v>1704</v>
      </c>
      <c r="E170" s="15">
        <v>1227.2</v>
      </c>
      <c r="F170" s="23"/>
      <c r="G170" s="23"/>
      <c r="H170" s="18"/>
      <c r="I170" s="23"/>
      <c r="J170" s="23"/>
      <c r="K170" s="23"/>
      <c r="L170" s="23"/>
      <c r="M170" s="23"/>
      <c r="N170" s="23"/>
      <c r="O170" s="23"/>
      <c r="P170" s="23"/>
    </row>
    <row r="171" spans="1:16" s="7" customFormat="1" ht="11.25">
      <c r="A171" s="99" t="s">
        <v>70</v>
      </c>
      <c r="B171" s="23"/>
      <c r="C171" s="54"/>
      <c r="D171" s="15">
        <v>4602</v>
      </c>
      <c r="E171" s="15">
        <v>4602</v>
      </c>
      <c r="F171" s="23"/>
      <c r="G171" s="23"/>
      <c r="H171" s="18"/>
      <c r="I171" s="23"/>
      <c r="J171" s="23"/>
      <c r="K171" s="23"/>
      <c r="L171" s="23"/>
      <c r="M171" s="23"/>
      <c r="N171" s="23"/>
      <c r="O171" s="23"/>
      <c r="P171" s="23"/>
    </row>
    <row r="172" spans="1:16" s="7" customFormat="1" ht="11.25">
      <c r="A172" s="54">
        <v>85415</v>
      </c>
      <c r="B172" s="23"/>
      <c r="C172" s="54"/>
      <c r="D172" s="23">
        <f aca="true" t="shared" si="26" ref="D172:P172">SUM(D152:D171)</f>
        <v>120502</v>
      </c>
      <c r="E172" s="23">
        <f t="shared" si="26"/>
        <v>113785</v>
      </c>
      <c r="F172" s="23">
        <f t="shared" si="26"/>
        <v>0</v>
      </c>
      <c r="G172" s="23">
        <f t="shared" si="26"/>
        <v>0</v>
      </c>
      <c r="H172" s="18"/>
      <c r="I172" s="23">
        <f t="shared" si="26"/>
        <v>0</v>
      </c>
      <c r="J172" s="23">
        <f t="shared" si="26"/>
        <v>0</v>
      </c>
      <c r="K172" s="23">
        <f t="shared" si="26"/>
        <v>0</v>
      </c>
      <c r="L172" s="23">
        <f t="shared" si="26"/>
        <v>0</v>
      </c>
      <c r="M172" s="23">
        <f t="shared" si="26"/>
        <v>0</v>
      </c>
      <c r="N172" s="23">
        <f t="shared" si="26"/>
        <v>0</v>
      </c>
      <c r="O172" s="23">
        <f t="shared" si="26"/>
        <v>0</v>
      </c>
      <c r="P172" s="23">
        <f t="shared" si="26"/>
        <v>0</v>
      </c>
    </row>
    <row r="173" spans="1:16" s="7" customFormat="1" ht="14.25" customHeight="1">
      <c r="A173" s="53" t="s">
        <v>141</v>
      </c>
      <c r="B173" s="23"/>
      <c r="C173" s="54"/>
      <c r="D173" s="23">
        <v>416951</v>
      </c>
      <c r="E173" s="23">
        <v>242311.81</v>
      </c>
      <c r="F173" s="23">
        <v>306772</v>
      </c>
      <c r="G173" s="23">
        <v>170349.54</v>
      </c>
      <c r="H173" s="18">
        <f>G173/F173</f>
        <v>0.5552968980219838</v>
      </c>
      <c r="I173" s="23">
        <v>25572.51</v>
      </c>
      <c r="J173" s="23">
        <v>32393.25</v>
      </c>
      <c r="K173" s="23">
        <v>3125.76</v>
      </c>
      <c r="L173" s="23"/>
      <c r="M173" s="23"/>
      <c r="N173" s="23">
        <v>9573.75</v>
      </c>
      <c r="O173" s="23"/>
      <c r="P173" s="23"/>
    </row>
    <row r="174" spans="1:16" s="7" customFormat="1" ht="15.75" customHeight="1">
      <c r="A174" s="99" t="s">
        <v>142</v>
      </c>
      <c r="B174" s="23"/>
      <c r="C174" s="54"/>
      <c r="D174" s="15">
        <v>1875</v>
      </c>
      <c r="E174" s="15">
        <v>1000</v>
      </c>
      <c r="F174" s="23"/>
      <c r="G174" s="23"/>
      <c r="H174" s="18"/>
      <c r="I174" s="23"/>
      <c r="J174" s="23"/>
      <c r="K174" s="23"/>
      <c r="L174" s="23"/>
      <c r="M174" s="23"/>
      <c r="N174" s="23"/>
      <c r="O174" s="23"/>
      <c r="P174" s="23"/>
    </row>
    <row r="175" spans="1:16" s="7" customFormat="1" ht="15.75" customHeight="1">
      <c r="A175" s="99" t="s">
        <v>143</v>
      </c>
      <c r="B175" s="23"/>
      <c r="C175" s="54"/>
      <c r="D175" s="15">
        <v>1770</v>
      </c>
      <c r="E175" s="15">
        <v>1000</v>
      </c>
      <c r="F175" s="23"/>
      <c r="G175" s="23"/>
      <c r="H175" s="18"/>
      <c r="I175" s="23"/>
      <c r="J175" s="23"/>
      <c r="K175" s="23"/>
      <c r="L175" s="23"/>
      <c r="M175" s="23"/>
      <c r="N175" s="23"/>
      <c r="O175" s="23"/>
      <c r="P175" s="23"/>
    </row>
    <row r="176" spans="1:16" s="7" customFormat="1" ht="15.75" customHeight="1">
      <c r="A176" s="99" t="s">
        <v>144</v>
      </c>
      <c r="B176" s="23"/>
      <c r="C176" s="54"/>
      <c r="D176" s="15">
        <v>1300</v>
      </c>
      <c r="E176" s="15">
        <v>0</v>
      </c>
      <c r="F176" s="23"/>
      <c r="G176" s="23"/>
      <c r="H176" s="18"/>
      <c r="I176" s="23"/>
      <c r="J176" s="23"/>
      <c r="K176" s="23"/>
      <c r="L176" s="23"/>
      <c r="M176" s="23"/>
      <c r="N176" s="23"/>
      <c r="O176" s="23"/>
      <c r="P176" s="23"/>
    </row>
    <row r="177" spans="1:16" s="7" customFormat="1" ht="11.25">
      <c r="A177" s="99" t="s">
        <v>145</v>
      </c>
      <c r="B177" s="23"/>
      <c r="C177" s="54"/>
      <c r="D177" s="15">
        <v>3376</v>
      </c>
      <c r="E177" s="15">
        <v>1600</v>
      </c>
      <c r="F177" s="23"/>
      <c r="G177" s="23"/>
      <c r="H177" s="18"/>
      <c r="I177" s="23"/>
      <c r="J177" s="23"/>
      <c r="K177" s="23"/>
      <c r="L177" s="23"/>
      <c r="M177" s="23"/>
      <c r="N177" s="23"/>
      <c r="O177" s="23"/>
      <c r="P177" s="23"/>
    </row>
    <row r="178" spans="1:16" s="7" customFormat="1" ht="15" customHeight="1">
      <c r="A178" s="53" t="s">
        <v>146</v>
      </c>
      <c r="B178" s="23"/>
      <c r="C178" s="54"/>
      <c r="D178" s="23">
        <f aca="true" t="shared" si="27" ref="D178:P178">SUM(D174:D177)</f>
        <v>8321</v>
      </c>
      <c r="E178" s="23">
        <f t="shared" si="27"/>
        <v>3600</v>
      </c>
      <c r="F178" s="23">
        <f t="shared" si="27"/>
        <v>0</v>
      </c>
      <c r="G178" s="23">
        <f t="shared" si="27"/>
        <v>0</v>
      </c>
      <c r="H178" s="18"/>
      <c r="I178" s="23">
        <f t="shared" si="27"/>
        <v>0</v>
      </c>
      <c r="J178" s="23">
        <f t="shared" si="27"/>
        <v>0</v>
      </c>
      <c r="K178" s="23">
        <f t="shared" si="27"/>
        <v>0</v>
      </c>
      <c r="L178" s="23">
        <f t="shared" si="27"/>
        <v>0</v>
      </c>
      <c r="M178" s="23">
        <f t="shared" si="27"/>
        <v>0</v>
      </c>
      <c r="N178" s="23">
        <f t="shared" si="27"/>
        <v>0</v>
      </c>
      <c r="O178" s="23">
        <f t="shared" si="27"/>
        <v>0</v>
      </c>
      <c r="P178" s="23">
        <f t="shared" si="27"/>
        <v>0</v>
      </c>
    </row>
    <row r="179" spans="1:16" s="7" customFormat="1" ht="20.25" customHeight="1">
      <c r="A179" s="53" t="s">
        <v>147</v>
      </c>
      <c r="B179" s="23"/>
      <c r="C179" s="54"/>
      <c r="D179" s="23">
        <f aca="true" t="shared" si="28" ref="D179:P179">D126+D129+D132+D136+D137+D140+D151+D173+D178+D172</f>
        <v>11478529</v>
      </c>
      <c r="E179" s="23">
        <f t="shared" si="28"/>
        <v>6299344.939999999</v>
      </c>
      <c r="F179" s="23">
        <f t="shared" si="28"/>
        <v>7006634</v>
      </c>
      <c r="G179" s="23">
        <f t="shared" si="28"/>
        <v>3760664.97</v>
      </c>
      <c r="H179" s="18">
        <f>G179/F179</f>
        <v>0.5367291869391209</v>
      </c>
      <c r="I179" s="23">
        <f t="shared" si="28"/>
        <v>582640.88</v>
      </c>
      <c r="J179" s="23">
        <f t="shared" si="28"/>
        <v>717258.23</v>
      </c>
      <c r="K179" s="23">
        <f t="shared" si="28"/>
        <v>73540.86</v>
      </c>
      <c r="L179" s="23">
        <f t="shared" si="28"/>
        <v>419255</v>
      </c>
      <c r="M179" s="23">
        <f t="shared" si="28"/>
        <v>1467.35</v>
      </c>
      <c r="N179" s="23">
        <f t="shared" si="28"/>
        <v>323203.25</v>
      </c>
      <c r="O179" s="23">
        <f t="shared" si="28"/>
        <v>0</v>
      </c>
      <c r="P179" s="23">
        <f t="shared" si="28"/>
        <v>0</v>
      </c>
    </row>
    <row r="180" spans="1:16" s="109" customFormat="1" ht="20.25" customHeight="1" hidden="1">
      <c r="A180" s="53" t="s">
        <v>148</v>
      </c>
      <c r="B180" s="108"/>
      <c r="C180" s="54"/>
      <c r="D180" s="108">
        <f aca="true" t="shared" si="29" ref="D180:O180">D116+D179</f>
        <v>109894958</v>
      </c>
      <c r="E180" s="108">
        <f t="shared" si="29"/>
        <v>58306266.46</v>
      </c>
      <c r="F180" s="108">
        <f t="shared" si="29"/>
        <v>68995196</v>
      </c>
      <c r="G180" s="108">
        <f t="shared" si="29"/>
        <v>36647715.59</v>
      </c>
      <c r="H180" s="18">
        <f>G180/F180</f>
        <v>0.5311632941806558</v>
      </c>
      <c r="I180" s="108">
        <f t="shared" si="29"/>
        <v>5815699.359999999</v>
      </c>
      <c r="J180" s="108">
        <f t="shared" si="29"/>
        <v>7040465.610000001</v>
      </c>
      <c r="K180" s="108">
        <f t="shared" si="29"/>
        <v>683832.63</v>
      </c>
      <c r="L180" s="108">
        <f t="shared" si="29"/>
        <v>2859135.61</v>
      </c>
      <c r="M180" s="108">
        <f t="shared" si="29"/>
        <v>131149.62</v>
      </c>
      <c r="N180" s="108">
        <f t="shared" si="29"/>
        <v>3093757.41</v>
      </c>
      <c r="O180" s="108">
        <f t="shared" si="29"/>
        <v>58548</v>
      </c>
      <c r="P180" s="108">
        <f>P116+P179</f>
        <v>0</v>
      </c>
    </row>
    <row r="181" spans="1:16" s="109" customFormat="1" ht="20.25" customHeight="1" hidden="1">
      <c r="A181" s="53" t="s">
        <v>149</v>
      </c>
      <c r="B181" s="108"/>
      <c r="C181" s="54"/>
      <c r="D181" s="108">
        <f aca="true" t="shared" si="30" ref="D181:P181">D180+D119+D125</f>
        <v>109935253</v>
      </c>
      <c r="E181" s="108">
        <f t="shared" si="30"/>
        <v>58339731.17</v>
      </c>
      <c r="F181" s="108">
        <f t="shared" si="30"/>
        <v>68995196</v>
      </c>
      <c r="G181" s="108">
        <f t="shared" si="30"/>
        <v>36647715.59</v>
      </c>
      <c r="H181" s="18">
        <f>G181/F181</f>
        <v>0.5311632941806558</v>
      </c>
      <c r="I181" s="108">
        <f t="shared" si="30"/>
        <v>5815699.359999999</v>
      </c>
      <c r="J181" s="108">
        <f t="shared" si="30"/>
        <v>7040465.610000001</v>
      </c>
      <c r="K181" s="108">
        <f t="shared" si="30"/>
        <v>683832.63</v>
      </c>
      <c r="L181" s="108">
        <f t="shared" si="30"/>
        <v>2859135.61</v>
      </c>
      <c r="M181" s="108">
        <f t="shared" si="30"/>
        <v>131149.62</v>
      </c>
      <c r="N181" s="108">
        <f t="shared" si="30"/>
        <v>3093757.41</v>
      </c>
      <c r="O181" s="108">
        <f t="shared" si="30"/>
        <v>58548</v>
      </c>
      <c r="P181" s="108">
        <f t="shared" si="30"/>
        <v>0</v>
      </c>
    </row>
    <row r="182" spans="1:16" s="34" customFormat="1" ht="11.25">
      <c r="A182" s="99"/>
      <c r="B182" s="20"/>
      <c r="C182" s="54"/>
      <c r="D182" s="15"/>
      <c r="E182" s="15"/>
      <c r="F182" s="17"/>
      <c r="G182" s="17"/>
      <c r="H182" s="18"/>
      <c r="I182" s="17"/>
      <c r="J182" s="17"/>
      <c r="K182" s="17"/>
      <c r="L182" s="17"/>
      <c r="M182" s="17"/>
      <c r="N182" s="17"/>
      <c r="O182" s="17"/>
      <c r="P182" s="17"/>
    </row>
    <row r="183" spans="1:16" s="34" customFormat="1" ht="11.25">
      <c r="A183" s="99" t="s">
        <v>241</v>
      </c>
      <c r="B183" s="20"/>
      <c r="C183" s="110"/>
      <c r="D183" s="15">
        <v>1100</v>
      </c>
      <c r="E183" s="15">
        <v>0</v>
      </c>
      <c r="F183" s="17"/>
      <c r="G183" s="17"/>
      <c r="H183" s="18"/>
      <c r="I183" s="17"/>
      <c r="J183" s="17"/>
      <c r="K183" s="17"/>
      <c r="L183" s="17"/>
      <c r="M183" s="17">
        <v>0</v>
      </c>
      <c r="N183" s="17"/>
      <c r="O183" s="17"/>
      <c r="P183" s="17"/>
    </row>
    <row r="184" spans="1:16" s="11" customFormat="1" ht="11.25">
      <c r="A184" s="55" t="s">
        <v>150</v>
      </c>
      <c r="B184" s="36"/>
      <c r="C184" s="36"/>
      <c r="D184" s="23">
        <v>1100</v>
      </c>
      <c r="E184" s="23">
        <f aca="true" t="shared" si="31" ref="E184:P184">E183</f>
        <v>0</v>
      </c>
      <c r="F184" s="33">
        <f t="shared" si="31"/>
        <v>0</v>
      </c>
      <c r="G184" s="33">
        <f t="shared" si="31"/>
        <v>0</v>
      </c>
      <c r="H184" s="18"/>
      <c r="I184" s="33">
        <f t="shared" si="31"/>
        <v>0</v>
      </c>
      <c r="J184" s="33">
        <f t="shared" si="31"/>
        <v>0</v>
      </c>
      <c r="K184" s="33">
        <f t="shared" si="31"/>
        <v>0</v>
      </c>
      <c r="L184" s="33">
        <f t="shared" si="31"/>
        <v>0</v>
      </c>
      <c r="M184" s="33">
        <f t="shared" si="31"/>
        <v>0</v>
      </c>
      <c r="N184" s="33">
        <f t="shared" si="31"/>
        <v>0</v>
      </c>
      <c r="O184" s="33">
        <f t="shared" si="31"/>
        <v>0</v>
      </c>
      <c r="P184" s="33">
        <f t="shared" si="31"/>
        <v>0</v>
      </c>
    </row>
    <row r="185" spans="4:16" s="11" customFormat="1" ht="11.25">
      <c r="D185" s="42"/>
      <c r="E185" s="42"/>
      <c r="F185" s="42"/>
      <c r="G185" s="42"/>
      <c r="I185" s="42"/>
      <c r="J185" s="42"/>
      <c r="K185" s="42"/>
      <c r="L185" s="42"/>
      <c r="M185" s="42"/>
      <c r="N185" s="42"/>
      <c r="O185" s="42"/>
      <c r="P185" s="42"/>
    </row>
    <row r="186" spans="4:16" s="11" customFormat="1" ht="11.25">
      <c r="D186" s="42"/>
      <c r="E186" s="42"/>
      <c r="F186" s="42"/>
      <c r="G186" s="42"/>
      <c r="I186" s="42"/>
      <c r="J186" s="42"/>
      <c r="K186" s="42"/>
      <c r="L186" s="42"/>
      <c r="M186" s="42"/>
      <c r="N186" s="42"/>
      <c r="O186" s="42"/>
      <c r="P186" s="42"/>
    </row>
    <row r="187" spans="1:16" s="11" customFormat="1" ht="11.25">
      <c r="A187" s="34"/>
      <c r="B187" s="34"/>
      <c r="C187" s="34"/>
      <c r="D187" s="111"/>
      <c r="E187" s="111"/>
      <c r="F187" s="111"/>
      <c r="G187" s="111"/>
      <c r="H187" s="34"/>
      <c r="I187" s="111"/>
      <c r="J187" s="111"/>
      <c r="K187" s="111"/>
      <c r="L187" s="111"/>
      <c r="M187" s="111"/>
      <c r="N187" s="111"/>
      <c r="O187" s="111"/>
      <c r="P187" s="111"/>
    </row>
    <row r="188" spans="1:16" s="11" customFormat="1" ht="11.25">
      <c r="A188" s="34"/>
      <c r="B188" s="34"/>
      <c r="C188" s="34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</row>
    <row r="189" spans="1:16" s="11" customFormat="1" ht="11.25">
      <c r="A189" s="34"/>
      <c r="B189" s="34"/>
      <c r="C189" s="34"/>
      <c r="D189" s="111"/>
      <c r="E189" s="111"/>
      <c r="F189" s="111"/>
      <c r="G189" s="111"/>
      <c r="H189" s="34"/>
      <c r="I189" s="111"/>
      <c r="J189" s="111"/>
      <c r="K189" s="111"/>
      <c r="L189" s="111"/>
      <c r="M189" s="111"/>
      <c r="N189" s="111"/>
      <c r="O189" s="111"/>
      <c r="P189" s="111"/>
    </row>
    <row r="190" spans="1:16" s="11" customFormat="1" ht="11.25">
      <c r="A190" s="34"/>
      <c r="B190" s="34"/>
      <c r="C190" s="34"/>
      <c r="D190" s="111"/>
      <c r="E190" s="111"/>
      <c r="F190" s="111"/>
      <c r="G190" s="111"/>
      <c r="H190" s="34"/>
      <c r="I190" s="111"/>
      <c r="J190" s="111"/>
      <c r="K190" s="111"/>
      <c r="L190" s="111"/>
      <c r="M190" s="111"/>
      <c r="N190" s="111"/>
      <c r="O190" s="111"/>
      <c r="P190" s="111"/>
    </row>
    <row r="191" spans="1:16" s="11" customFormat="1" ht="11.25">
      <c r="A191" s="34"/>
      <c r="B191" s="34"/>
      <c r="C191" s="34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</row>
    <row r="192" spans="1:16" s="11" customFormat="1" ht="11.25">
      <c r="A192" s="34"/>
      <c r="B192" s="34"/>
      <c r="C192" s="34"/>
      <c r="D192" s="111"/>
      <c r="E192" s="111"/>
      <c r="F192" s="111"/>
      <c r="G192" s="111"/>
      <c r="H192" s="34"/>
      <c r="I192" s="111"/>
      <c r="J192" s="111"/>
      <c r="K192" s="111"/>
      <c r="L192" s="111"/>
      <c r="M192" s="111"/>
      <c r="N192" s="111"/>
      <c r="O192" s="111"/>
      <c r="P192" s="111"/>
    </row>
    <row r="193" spans="1:16" s="11" customFormat="1" ht="11.25">
      <c r="A193" s="34"/>
      <c r="B193" s="34"/>
      <c r="C193" s="34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</row>
    <row r="194" spans="1:16" s="11" customFormat="1" ht="11.25">
      <c r="A194" s="34"/>
      <c r="B194" s="34"/>
      <c r="C194" s="34"/>
      <c r="D194" s="111"/>
      <c r="E194" s="111"/>
      <c r="F194" s="111"/>
      <c r="G194" s="111"/>
      <c r="H194" s="34"/>
      <c r="I194" s="111"/>
      <c r="J194" s="111"/>
      <c r="K194" s="111"/>
      <c r="L194" s="111"/>
      <c r="M194" s="111"/>
      <c r="N194" s="111"/>
      <c r="O194" s="111"/>
      <c r="P194" s="111"/>
    </row>
    <row r="195" spans="1:16" s="11" customFormat="1" ht="11.25">
      <c r="A195" s="34"/>
      <c r="B195" s="34"/>
      <c r="C195" s="34"/>
      <c r="D195" s="111"/>
      <c r="E195" s="111"/>
      <c r="F195" s="111"/>
      <c r="G195" s="111"/>
      <c r="H195" s="34"/>
      <c r="I195" s="111"/>
      <c r="J195" s="111"/>
      <c r="K195" s="111"/>
      <c r="L195" s="111"/>
      <c r="M195" s="111"/>
      <c r="N195" s="111"/>
      <c r="O195" s="111"/>
      <c r="P195" s="111"/>
    </row>
    <row r="196" spans="1:16" s="11" customFormat="1" ht="11.25">
      <c r="A196" s="34"/>
      <c r="B196" s="34"/>
      <c r="C196" s="34"/>
      <c r="D196" s="111"/>
      <c r="E196" s="111"/>
      <c r="F196" s="111"/>
      <c r="G196" s="111"/>
      <c r="H196" s="34"/>
      <c r="I196" s="111"/>
      <c r="J196" s="111"/>
      <c r="K196" s="111"/>
      <c r="L196" s="111"/>
      <c r="M196" s="111"/>
      <c r="N196" s="111"/>
      <c r="O196" s="111"/>
      <c r="P196" s="111"/>
    </row>
    <row r="197" spans="1:16" s="11" customFormat="1" ht="11.25">
      <c r="A197" s="34"/>
      <c r="B197" s="34"/>
      <c r="C197" s="34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</row>
    <row r="198" spans="1:16" s="11" customFormat="1" ht="11.25">
      <c r="A198" s="34"/>
      <c r="B198" s="34"/>
      <c r="C198" s="34"/>
      <c r="D198" s="111"/>
      <c r="E198" s="111"/>
      <c r="F198" s="111"/>
      <c r="G198" s="111"/>
      <c r="H198" s="34"/>
      <c r="I198" s="111"/>
      <c r="J198" s="111"/>
      <c r="K198" s="111"/>
      <c r="L198" s="111"/>
      <c r="M198" s="111"/>
      <c r="N198" s="111"/>
      <c r="O198" s="111"/>
      <c r="P198" s="111"/>
    </row>
    <row r="199" spans="1:16" s="11" customFormat="1" ht="11.25">
      <c r="A199" s="34"/>
      <c r="B199" s="34"/>
      <c r="C199" s="34"/>
      <c r="D199" s="111"/>
      <c r="E199" s="111"/>
      <c r="F199" s="111"/>
      <c r="G199" s="111"/>
      <c r="H199" s="34"/>
      <c r="I199" s="111"/>
      <c r="J199" s="111"/>
      <c r="K199" s="111"/>
      <c r="L199" s="111"/>
      <c r="M199" s="111"/>
      <c r="N199" s="111"/>
      <c r="O199" s="111"/>
      <c r="P199" s="111"/>
    </row>
    <row r="200" spans="1:16" s="11" customFormat="1" ht="11.25">
      <c r="A200" s="34"/>
      <c r="B200" s="34"/>
      <c r="C200" s="34"/>
      <c r="D200" s="111"/>
      <c r="E200" s="111"/>
      <c r="F200" s="111"/>
      <c r="G200" s="111"/>
      <c r="H200" s="34"/>
      <c r="I200" s="111"/>
      <c r="J200" s="111"/>
      <c r="K200" s="111"/>
      <c r="L200" s="111"/>
      <c r="M200" s="111"/>
      <c r="N200" s="111"/>
      <c r="O200" s="111"/>
      <c r="P200" s="111"/>
    </row>
    <row r="201" spans="1:16" s="11" customFormat="1" ht="11.25">
      <c r="A201" s="34"/>
      <c r="B201" s="34"/>
      <c r="C201" s="34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</row>
    <row r="202" spans="1:16" s="11" customFormat="1" ht="11.25">
      <c r="A202" s="34"/>
      <c r="B202" s="34"/>
      <c r="C202" s="34"/>
      <c r="D202" s="111"/>
      <c r="E202" s="111"/>
      <c r="F202" s="111"/>
      <c r="G202" s="111"/>
      <c r="H202" s="34"/>
      <c r="I202" s="111"/>
      <c r="J202" s="111"/>
      <c r="K202" s="111"/>
      <c r="L202" s="111"/>
      <c r="M202" s="111"/>
      <c r="N202" s="111"/>
      <c r="O202" s="111"/>
      <c r="P202" s="111"/>
    </row>
    <row r="203" spans="1:16" s="11" customFormat="1" ht="11.25">
      <c r="A203" s="34"/>
      <c r="B203" s="34"/>
      <c r="C203" s="34"/>
      <c r="D203" s="111"/>
      <c r="E203" s="111"/>
      <c r="F203" s="111"/>
      <c r="G203" s="111"/>
      <c r="H203" s="34"/>
      <c r="I203" s="111"/>
      <c r="J203" s="111"/>
      <c r="K203" s="111"/>
      <c r="L203" s="111"/>
      <c r="M203" s="111"/>
      <c r="N203" s="111"/>
      <c r="O203" s="111"/>
      <c r="P203" s="111"/>
    </row>
    <row r="204" spans="1:16" s="11" customFormat="1" ht="11.25">
      <c r="A204" s="34"/>
      <c r="B204" s="34"/>
      <c r="C204" s="34"/>
      <c r="D204" s="111"/>
      <c r="E204" s="111"/>
      <c r="F204" s="111"/>
      <c r="G204" s="111"/>
      <c r="H204" s="34"/>
      <c r="I204" s="111"/>
      <c r="J204" s="111"/>
      <c r="K204" s="111"/>
      <c r="L204" s="111"/>
      <c r="M204" s="111"/>
      <c r="N204" s="111"/>
      <c r="O204" s="111"/>
      <c r="P204" s="111"/>
    </row>
    <row r="205" spans="1:16" s="11" customFormat="1" ht="11.25">
      <c r="A205" s="34"/>
      <c r="B205" s="34"/>
      <c r="C205" s="34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</row>
    <row r="206" spans="1:16" s="11" customFormat="1" ht="11.25">
      <c r="A206" s="34"/>
      <c r="B206" s="34"/>
      <c r="C206" s="34"/>
      <c r="D206" s="111"/>
      <c r="E206" s="111"/>
      <c r="F206" s="111"/>
      <c r="G206" s="111"/>
      <c r="H206" s="34"/>
      <c r="I206" s="111"/>
      <c r="J206" s="111"/>
      <c r="K206" s="111"/>
      <c r="L206" s="111"/>
      <c r="M206" s="111"/>
      <c r="N206" s="111"/>
      <c r="O206" s="111"/>
      <c r="P206" s="111"/>
    </row>
    <row r="207" spans="1:16" s="11" customFormat="1" ht="11.25">
      <c r="A207" s="34"/>
      <c r="B207" s="34"/>
      <c r="C207" s="34"/>
      <c r="D207" s="111"/>
      <c r="E207" s="111"/>
      <c r="F207" s="111"/>
      <c r="G207" s="111"/>
      <c r="H207" s="34"/>
      <c r="I207" s="111"/>
      <c r="J207" s="111"/>
      <c r="K207" s="111"/>
      <c r="L207" s="111"/>
      <c r="M207" s="111"/>
      <c r="N207" s="111"/>
      <c r="O207" s="111"/>
      <c r="P207" s="111"/>
    </row>
    <row r="208" spans="1:16" s="11" customFormat="1" ht="11.25">
      <c r="A208" s="34"/>
      <c r="B208" s="34"/>
      <c r="C208" s="34"/>
      <c r="D208" s="111"/>
      <c r="E208" s="111"/>
      <c r="F208" s="111"/>
      <c r="G208" s="111"/>
      <c r="H208" s="34"/>
      <c r="I208" s="111"/>
      <c r="J208" s="111"/>
      <c r="K208" s="111"/>
      <c r="L208" s="111"/>
      <c r="M208" s="111"/>
      <c r="N208" s="111"/>
      <c r="O208" s="111"/>
      <c r="P208" s="111"/>
    </row>
    <row r="209" spans="1:16" s="11" customFormat="1" ht="11.25">
      <c r="A209" s="34"/>
      <c r="B209" s="34"/>
      <c r="C209" s="34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</row>
    <row r="210" spans="1:16" s="11" customFormat="1" ht="11.25">
      <c r="A210" s="34"/>
      <c r="B210" s="34"/>
      <c r="C210" s="34"/>
      <c r="D210" s="111"/>
      <c r="E210" s="111"/>
      <c r="F210" s="111"/>
      <c r="G210" s="111"/>
      <c r="H210" s="34"/>
      <c r="I210" s="111"/>
      <c r="J210" s="111"/>
      <c r="K210" s="111"/>
      <c r="L210" s="111"/>
      <c r="M210" s="111"/>
      <c r="N210" s="111"/>
      <c r="O210" s="111"/>
      <c r="P210" s="111"/>
    </row>
    <row r="211" spans="1:16" s="11" customFormat="1" ht="11.25">
      <c r="A211" s="34"/>
      <c r="B211" s="34"/>
      <c r="C211" s="34"/>
      <c r="D211" s="111"/>
      <c r="E211" s="111"/>
      <c r="F211" s="111"/>
      <c r="G211" s="111"/>
      <c r="H211" s="34"/>
      <c r="I211" s="111"/>
      <c r="J211" s="111"/>
      <c r="K211" s="111"/>
      <c r="L211" s="111"/>
      <c r="M211" s="111"/>
      <c r="N211" s="111"/>
      <c r="O211" s="111"/>
      <c r="P211" s="111"/>
    </row>
    <row r="212" spans="1:16" s="11" customFormat="1" ht="11.25">
      <c r="A212" s="34"/>
      <c r="B212" s="34"/>
      <c r="C212" s="34"/>
      <c r="D212" s="111"/>
      <c r="E212" s="111"/>
      <c r="F212" s="111"/>
      <c r="G212" s="111"/>
      <c r="H212" s="34"/>
      <c r="I212" s="111"/>
      <c r="J212" s="111"/>
      <c r="K212" s="111"/>
      <c r="L212" s="111"/>
      <c r="M212" s="111"/>
      <c r="N212" s="111"/>
      <c r="O212" s="111"/>
      <c r="P212" s="111"/>
    </row>
    <row r="213" spans="1:16" s="11" customFormat="1" ht="11.25">
      <c r="A213" s="34"/>
      <c r="B213" s="34"/>
      <c r="C213" s="34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</row>
    <row r="214" spans="4:16" s="11" customFormat="1" ht="11.25">
      <c r="D214" s="42"/>
      <c r="E214" s="42"/>
      <c r="F214" s="42"/>
      <c r="G214" s="42"/>
      <c r="I214" s="42"/>
      <c r="J214" s="42"/>
      <c r="K214" s="42"/>
      <c r="L214" s="42"/>
      <c r="M214" s="42"/>
      <c r="N214" s="42"/>
      <c r="O214" s="42"/>
      <c r="P214" s="42"/>
    </row>
    <row r="215" spans="4:16" s="11" customFormat="1" ht="11.25">
      <c r="D215" s="42"/>
      <c r="E215" s="42"/>
      <c r="F215" s="42"/>
      <c r="G215" s="42"/>
      <c r="I215" s="42"/>
      <c r="J215" s="42"/>
      <c r="K215" s="42"/>
      <c r="L215" s="42"/>
      <c r="M215" s="42"/>
      <c r="N215" s="42"/>
      <c r="O215" s="42"/>
      <c r="P215" s="42"/>
    </row>
    <row r="216" spans="4:16" s="11" customFormat="1" ht="11.25">
      <c r="D216" s="42"/>
      <c r="E216" s="42"/>
      <c r="F216" s="42"/>
      <c r="G216" s="42"/>
      <c r="I216" s="42"/>
      <c r="J216" s="42"/>
      <c r="K216" s="42"/>
      <c r="L216" s="42"/>
      <c r="M216" s="42"/>
      <c r="N216" s="42"/>
      <c r="O216" s="42"/>
      <c r="P216" s="42"/>
    </row>
    <row r="217" spans="4:16" s="11" customFormat="1" ht="11.25">
      <c r="D217" s="42"/>
      <c r="E217" s="42"/>
      <c r="F217" s="42"/>
      <c r="G217" s="42"/>
      <c r="I217" s="42"/>
      <c r="J217" s="42"/>
      <c r="K217" s="42"/>
      <c r="L217" s="42"/>
      <c r="M217" s="42"/>
      <c r="N217" s="42"/>
      <c r="O217" s="42"/>
      <c r="P217" s="42"/>
    </row>
    <row r="218" spans="4:16" s="11" customFormat="1" ht="11.25">
      <c r="D218" s="42"/>
      <c r="E218" s="42"/>
      <c r="F218" s="42"/>
      <c r="G218" s="42"/>
      <c r="I218" s="42"/>
      <c r="J218" s="42"/>
      <c r="K218" s="42"/>
      <c r="L218" s="42"/>
      <c r="M218" s="42"/>
      <c r="N218" s="42"/>
      <c r="O218" s="42"/>
      <c r="P218" s="42"/>
    </row>
    <row r="219" spans="4:16" s="11" customFormat="1" ht="11.25">
      <c r="D219" s="42"/>
      <c r="E219" s="42"/>
      <c r="F219" s="42"/>
      <c r="G219" s="42"/>
      <c r="I219" s="42"/>
      <c r="J219" s="42"/>
      <c r="K219" s="42"/>
      <c r="L219" s="42"/>
      <c r="M219" s="42"/>
      <c r="N219" s="42"/>
      <c r="O219" s="42"/>
      <c r="P219" s="42"/>
    </row>
    <row r="220" spans="4:16" s="11" customFormat="1" ht="11.25">
      <c r="D220" s="42"/>
      <c r="E220" s="42"/>
      <c r="F220" s="42"/>
      <c r="G220" s="42"/>
      <c r="I220" s="42"/>
      <c r="J220" s="42"/>
      <c r="K220" s="42"/>
      <c r="L220" s="42"/>
      <c r="M220" s="42"/>
      <c r="N220" s="42"/>
      <c r="O220" s="42"/>
      <c r="P220" s="42"/>
    </row>
    <row r="221" spans="4:16" s="11" customFormat="1" ht="11.25">
      <c r="D221" s="42"/>
      <c r="E221" s="42"/>
      <c r="F221" s="42"/>
      <c r="G221" s="42"/>
      <c r="I221" s="42"/>
      <c r="J221" s="42"/>
      <c r="K221" s="42"/>
      <c r="L221" s="42"/>
      <c r="M221" s="42"/>
      <c r="N221" s="42"/>
      <c r="O221" s="42"/>
      <c r="P221" s="42"/>
    </row>
    <row r="222" spans="4:16" s="11" customFormat="1" ht="11.25">
      <c r="D222" s="42"/>
      <c r="E222" s="42"/>
      <c r="F222" s="42"/>
      <c r="G222" s="42"/>
      <c r="I222" s="42"/>
      <c r="J222" s="42"/>
      <c r="K222" s="42"/>
      <c r="L222" s="42"/>
      <c r="M222" s="42"/>
      <c r="N222" s="42"/>
      <c r="O222" s="42"/>
      <c r="P222" s="42"/>
    </row>
    <row r="223" spans="4:16" s="11" customFormat="1" ht="11.25">
      <c r="D223" s="42"/>
      <c r="E223" s="42"/>
      <c r="F223" s="42"/>
      <c r="G223" s="42"/>
      <c r="I223" s="42"/>
      <c r="J223" s="42"/>
      <c r="K223" s="42"/>
      <c r="L223" s="42"/>
      <c r="M223" s="42"/>
      <c r="N223" s="42"/>
      <c r="O223" s="42"/>
      <c r="P223" s="42"/>
    </row>
    <row r="224" spans="4:16" s="11" customFormat="1" ht="11.25">
      <c r="D224" s="42"/>
      <c r="E224" s="42"/>
      <c r="F224" s="42"/>
      <c r="G224" s="42"/>
      <c r="I224" s="42"/>
      <c r="J224" s="42"/>
      <c r="K224" s="42"/>
      <c r="L224" s="42"/>
      <c r="M224" s="42"/>
      <c r="N224" s="42"/>
      <c r="O224" s="42"/>
      <c r="P224" s="42"/>
    </row>
    <row r="225" spans="4:16" s="11" customFormat="1" ht="11.25">
      <c r="D225" s="42"/>
      <c r="E225" s="42"/>
      <c r="F225" s="42"/>
      <c r="G225" s="42"/>
      <c r="I225" s="42"/>
      <c r="J225" s="42"/>
      <c r="K225" s="42"/>
      <c r="L225" s="42"/>
      <c r="M225" s="42"/>
      <c r="N225" s="42"/>
      <c r="O225" s="42"/>
      <c r="P225" s="42"/>
    </row>
    <row r="226" spans="4:16" s="11" customFormat="1" ht="11.25">
      <c r="D226" s="42"/>
      <c r="E226" s="42"/>
      <c r="F226" s="42"/>
      <c r="G226" s="42"/>
      <c r="I226" s="42"/>
      <c r="J226" s="42"/>
      <c r="K226" s="42"/>
      <c r="L226" s="42"/>
      <c r="M226" s="42"/>
      <c r="N226" s="42"/>
      <c r="O226" s="42"/>
      <c r="P226" s="42"/>
    </row>
    <row r="227" spans="4:16" s="11" customFormat="1" ht="11.25">
      <c r="D227" s="42"/>
      <c r="E227" s="42"/>
      <c r="F227" s="42"/>
      <c r="G227" s="42"/>
      <c r="I227" s="42"/>
      <c r="J227" s="42"/>
      <c r="K227" s="42"/>
      <c r="L227" s="42"/>
      <c r="M227" s="42"/>
      <c r="N227" s="42"/>
      <c r="O227" s="42"/>
      <c r="P227" s="42"/>
    </row>
    <row r="228" spans="4:16" s="11" customFormat="1" ht="11.25">
      <c r="D228" s="42"/>
      <c r="E228" s="42"/>
      <c r="F228" s="42"/>
      <c r="G228" s="42"/>
      <c r="I228" s="42"/>
      <c r="J228" s="42"/>
      <c r="K228" s="42"/>
      <c r="L228" s="42"/>
      <c r="M228" s="42"/>
      <c r="N228" s="42"/>
      <c r="O228" s="42"/>
      <c r="P228" s="42"/>
    </row>
    <row r="229" spans="4:16" s="11" customFormat="1" ht="11.25">
      <c r="D229" s="42"/>
      <c r="E229" s="42"/>
      <c r="F229" s="42"/>
      <c r="G229" s="42"/>
      <c r="I229" s="42"/>
      <c r="J229" s="42"/>
      <c r="K229" s="42"/>
      <c r="L229" s="42"/>
      <c r="M229" s="42"/>
      <c r="N229" s="42"/>
      <c r="O229" s="42"/>
      <c r="P229" s="42"/>
    </row>
    <row r="230" spans="4:16" s="11" customFormat="1" ht="11.25">
      <c r="D230" s="42"/>
      <c r="E230" s="42"/>
      <c r="F230" s="42"/>
      <c r="G230" s="42"/>
      <c r="I230" s="42"/>
      <c r="J230" s="42"/>
      <c r="K230" s="42"/>
      <c r="L230" s="42"/>
      <c r="M230" s="42"/>
      <c r="N230" s="42"/>
      <c r="O230" s="42"/>
      <c r="P230" s="42"/>
    </row>
    <row r="231" spans="4:16" s="11" customFormat="1" ht="11.25">
      <c r="D231" s="42"/>
      <c r="E231" s="42"/>
      <c r="F231" s="42"/>
      <c r="G231" s="42"/>
      <c r="I231" s="42"/>
      <c r="J231" s="42"/>
      <c r="K231" s="42"/>
      <c r="L231" s="42"/>
      <c r="M231" s="42"/>
      <c r="N231" s="42"/>
      <c r="O231" s="42"/>
      <c r="P231" s="42"/>
    </row>
    <row r="232" spans="4:16" s="11" customFormat="1" ht="11.25">
      <c r="D232" s="42"/>
      <c r="E232" s="42"/>
      <c r="F232" s="42"/>
      <c r="G232" s="42"/>
      <c r="I232" s="42"/>
      <c r="J232" s="42"/>
      <c r="K232" s="42"/>
      <c r="L232" s="42"/>
      <c r="M232" s="42"/>
      <c r="N232" s="42"/>
      <c r="O232" s="42"/>
      <c r="P232" s="42"/>
    </row>
    <row r="233" spans="4:16" s="11" customFormat="1" ht="11.25">
      <c r="D233" s="42"/>
      <c r="E233" s="42"/>
      <c r="F233" s="42"/>
      <c r="G233" s="42"/>
      <c r="I233" s="42"/>
      <c r="J233" s="42"/>
      <c r="K233" s="42"/>
      <c r="L233" s="42"/>
      <c r="M233" s="42"/>
      <c r="N233" s="42"/>
      <c r="O233" s="42"/>
      <c r="P233" s="42"/>
    </row>
    <row r="234" spans="4:16" s="11" customFormat="1" ht="11.25">
      <c r="D234" s="42"/>
      <c r="E234" s="42"/>
      <c r="F234" s="42"/>
      <c r="G234" s="42"/>
      <c r="I234" s="42"/>
      <c r="J234" s="42"/>
      <c r="K234" s="42"/>
      <c r="L234" s="42"/>
      <c r="M234" s="42"/>
      <c r="N234" s="42"/>
      <c r="O234" s="42"/>
      <c r="P234" s="42"/>
    </row>
    <row r="235" spans="4:16" s="11" customFormat="1" ht="11.25">
      <c r="D235" s="42"/>
      <c r="E235" s="42"/>
      <c r="F235" s="42"/>
      <c r="G235" s="42"/>
      <c r="I235" s="42"/>
      <c r="J235" s="42"/>
      <c r="K235" s="42"/>
      <c r="L235" s="42"/>
      <c r="M235" s="42"/>
      <c r="N235" s="42"/>
      <c r="O235" s="42"/>
      <c r="P235" s="42"/>
    </row>
    <row r="236" spans="4:16" s="11" customFormat="1" ht="11.25">
      <c r="D236" s="42"/>
      <c r="E236" s="42"/>
      <c r="F236" s="42"/>
      <c r="G236" s="42"/>
      <c r="I236" s="42"/>
      <c r="J236" s="42"/>
      <c r="K236" s="42"/>
      <c r="L236" s="42"/>
      <c r="M236" s="42"/>
      <c r="N236" s="42"/>
      <c r="O236" s="42"/>
      <c r="P236" s="42"/>
    </row>
    <row r="237" spans="4:16" s="11" customFormat="1" ht="11.25">
      <c r="D237" s="42"/>
      <c r="E237" s="42"/>
      <c r="F237" s="42"/>
      <c r="G237" s="42"/>
      <c r="I237" s="42"/>
      <c r="J237" s="42"/>
      <c r="K237" s="42"/>
      <c r="L237" s="42"/>
      <c r="M237" s="42"/>
      <c r="N237" s="42"/>
      <c r="O237" s="42"/>
      <c r="P237" s="42"/>
    </row>
    <row r="238" spans="4:16" s="11" customFormat="1" ht="11.25">
      <c r="D238" s="42"/>
      <c r="E238" s="42"/>
      <c r="F238" s="42"/>
      <c r="G238" s="42"/>
      <c r="I238" s="42"/>
      <c r="J238" s="42"/>
      <c r="K238" s="42"/>
      <c r="L238" s="42"/>
      <c r="M238" s="42"/>
      <c r="N238" s="42"/>
      <c r="O238" s="42"/>
      <c r="P238" s="42"/>
    </row>
    <row r="239" spans="4:16" s="11" customFormat="1" ht="11.25">
      <c r="D239" s="42"/>
      <c r="E239" s="42"/>
      <c r="F239" s="42"/>
      <c r="G239" s="42"/>
      <c r="I239" s="42"/>
      <c r="J239" s="42"/>
      <c r="K239" s="42"/>
      <c r="L239" s="42"/>
      <c r="M239" s="42"/>
      <c r="N239" s="42"/>
      <c r="O239" s="42"/>
      <c r="P239" s="42"/>
    </row>
    <row r="240" spans="4:16" s="11" customFormat="1" ht="11.25">
      <c r="D240" s="42"/>
      <c r="E240" s="42"/>
      <c r="F240" s="42"/>
      <c r="G240" s="42"/>
      <c r="I240" s="42"/>
      <c r="J240" s="42"/>
      <c r="K240" s="42"/>
      <c r="L240" s="42"/>
      <c r="M240" s="42"/>
      <c r="N240" s="42"/>
      <c r="O240" s="42"/>
      <c r="P240" s="42"/>
    </row>
    <row r="241" spans="4:16" s="11" customFormat="1" ht="11.25">
      <c r="D241" s="42"/>
      <c r="E241" s="42"/>
      <c r="F241" s="42"/>
      <c r="G241" s="42"/>
      <c r="I241" s="42"/>
      <c r="J241" s="42"/>
      <c r="K241" s="42"/>
      <c r="L241" s="42"/>
      <c r="M241" s="42"/>
      <c r="N241" s="42"/>
      <c r="O241" s="42"/>
      <c r="P241" s="42"/>
    </row>
    <row r="242" spans="4:16" s="11" customFormat="1" ht="11.25">
      <c r="D242" s="42"/>
      <c r="E242" s="42"/>
      <c r="F242" s="42"/>
      <c r="G242" s="42"/>
      <c r="I242" s="42"/>
      <c r="J242" s="42"/>
      <c r="K242" s="42"/>
      <c r="L242" s="42"/>
      <c r="M242" s="42"/>
      <c r="N242" s="42"/>
      <c r="O242" s="42"/>
      <c r="P242" s="42"/>
    </row>
    <row r="243" spans="4:16" s="11" customFormat="1" ht="11.25">
      <c r="D243" s="42"/>
      <c r="E243" s="42"/>
      <c r="F243" s="42"/>
      <c r="G243" s="42"/>
      <c r="I243" s="42"/>
      <c r="J243" s="42"/>
      <c r="K243" s="42"/>
      <c r="L243" s="42"/>
      <c r="M243" s="42"/>
      <c r="N243" s="42"/>
      <c r="O243" s="42"/>
      <c r="P243" s="42"/>
    </row>
    <row r="244" spans="4:16" s="11" customFormat="1" ht="11.25">
      <c r="D244" s="42"/>
      <c r="E244" s="42"/>
      <c r="F244" s="42"/>
      <c r="G244" s="42"/>
      <c r="I244" s="42"/>
      <c r="J244" s="42"/>
      <c r="K244" s="42"/>
      <c r="L244" s="42"/>
      <c r="M244" s="42"/>
      <c r="N244" s="42"/>
      <c r="O244" s="42"/>
      <c r="P244" s="42"/>
    </row>
    <row r="245" spans="4:16" s="11" customFormat="1" ht="11.25">
      <c r="D245" s="42"/>
      <c r="E245" s="42"/>
      <c r="F245" s="42"/>
      <c r="G245" s="42"/>
      <c r="I245" s="42"/>
      <c r="J245" s="42"/>
      <c r="K245" s="42"/>
      <c r="L245" s="42"/>
      <c r="M245" s="42"/>
      <c r="N245" s="42"/>
      <c r="O245" s="42"/>
      <c r="P245" s="42"/>
    </row>
    <row r="246" spans="4:16" s="11" customFormat="1" ht="11.25">
      <c r="D246" s="42"/>
      <c r="E246" s="42"/>
      <c r="F246" s="42"/>
      <c r="G246" s="42"/>
      <c r="I246" s="42"/>
      <c r="J246" s="42"/>
      <c r="K246" s="42"/>
      <c r="L246" s="42"/>
      <c r="M246" s="42"/>
      <c r="N246" s="42"/>
      <c r="O246" s="42"/>
      <c r="P246" s="42"/>
    </row>
    <row r="247" spans="4:16" s="11" customFormat="1" ht="11.25">
      <c r="D247" s="42"/>
      <c r="E247" s="42"/>
      <c r="F247" s="42"/>
      <c r="G247" s="42"/>
      <c r="I247" s="42"/>
      <c r="J247" s="42"/>
      <c r="K247" s="42"/>
      <c r="L247" s="42"/>
      <c r="M247" s="42"/>
      <c r="N247" s="42"/>
      <c r="O247" s="42"/>
      <c r="P247" s="42"/>
    </row>
    <row r="248" spans="4:16" s="11" customFormat="1" ht="11.25">
      <c r="D248" s="42"/>
      <c r="E248" s="42"/>
      <c r="F248" s="42"/>
      <c r="G248" s="42"/>
      <c r="I248" s="42"/>
      <c r="J248" s="42"/>
      <c r="K248" s="42"/>
      <c r="L248" s="42"/>
      <c r="M248" s="42"/>
      <c r="N248" s="42"/>
      <c r="O248" s="42"/>
      <c r="P248" s="42"/>
    </row>
    <row r="249" spans="4:16" s="11" customFormat="1" ht="11.25">
      <c r="D249" s="42"/>
      <c r="E249" s="42"/>
      <c r="F249" s="42"/>
      <c r="G249" s="42"/>
      <c r="I249" s="42"/>
      <c r="J249" s="42"/>
      <c r="K249" s="42"/>
      <c r="L249" s="42"/>
      <c r="M249" s="42"/>
      <c r="N249" s="42"/>
      <c r="O249" s="42"/>
      <c r="P249" s="42"/>
    </row>
    <row r="250" spans="4:16" s="11" customFormat="1" ht="11.25">
      <c r="D250" s="42"/>
      <c r="E250" s="42"/>
      <c r="F250" s="42"/>
      <c r="G250" s="42"/>
      <c r="I250" s="42"/>
      <c r="J250" s="42"/>
      <c r="K250" s="42"/>
      <c r="L250" s="42"/>
      <c r="M250" s="42"/>
      <c r="N250" s="42"/>
      <c r="O250" s="42"/>
      <c r="P250" s="42"/>
    </row>
    <row r="251" spans="4:16" s="11" customFormat="1" ht="11.25">
      <c r="D251" s="42"/>
      <c r="E251" s="42"/>
      <c r="F251" s="42"/>
      <c r="G251" s="42"/>
      <c r="I251" s="42"/>
      <c r="J251" s="42"/>
      <c r="K251" s="42"/>
      <c r="L251" s="42"/>
      <c r="M251" s="42"/>
      <c r="N251" s="42"/>
      <c r="O251" s="42"/>
      <c r="P251" s="42"/>
    </row>
    <row r="252" spans="4:16" s="11" customFormat="1" ht="11.25">
      <c r="D252" s="42"/>
      <c r="E252" s="42"/>
      <c r="F252" s="42"/>
      <c r="G252" s="42"/>
      <c r="I252" s="42"/>
      <c r="J252" s="42"/>
      <c r="K252" s="42"/>
      <c r="L252" s="42"/>
      <c r="M252" s="42"/>
      <c r="N252" s="42"/>
      <c r="O252" s="42"/>
      <c r="P252" s="42"/>
    </row>
    <row r="253" spans="4:16" s="11" customFormat="1" ht="11.25">
      <c r="D253" s="42"/>
      <c r="E253" s="42"/>
      <c r="F253" s="42"/>
      <c r="G253" s="42"/>
      <c r="I253" s="42"/>
      <c r="J253" s="42"/>
      <c r="K253" s="42"/>
      <c r="L253" s="42"/>
      <c r="M253" s="42"/>
      <c r="N253" s="42"/>
      <c r="O253" s="42"/>
      <c r="P253" s="42"/>
    </row>
    <row r="254" spans="4:16" s="11" customFormat="1" ht="11.25">
      <c r="D254" s="42"/>
      <c r="E254" s="42"/>
      <c r="F254" s="42"/>
      <c r="G254" s="42"/>
      <c r="I254" s="42"/>
      <c r="J254" s="42"/>
      <c r="K254" s="42"/>
      <c r="L254" s="42"/>
      <c r="M254" s="42"/>
      <c r="N254" s="42"/>
      <c r="O254" s="42"/>
      <c r="P254" s="42"/>
    </row>
    <row r="255" spans="4:16" s="11" customFormat="1" ht="11.25">
      <c r="D255" s="42"/>
      <c r="E255" s="42"/>
      <c r="F255" s="42"/>
      <c r="G255" s="42"/>
      <c r="I255" s="42"/>
      <c r="J255" s="42"/>
      <c r="K255" s="42"/>
      <c r="L255" s="42"/>
      <c r="M255" s="42"/>
      <c r="N255" s="42"/>
      <c r="O255" s="42"/>
      <c r="P255" s="42"/>
    </row>
    <row r="256" spans="4:16" s="11" customFormat="1" ht="11.25">
      <c r="D256" s="42"/>
      <c r="E256" s="42"/>
      <c r="F256" s="42"/>
      <c r="G256" s="42"/>
      <c r="I256" s="42"/>
      <c r="J256" s="42"/>
      <c r="K256" s="42"/>
      <c r="L256" s="42"/>
      <c r="M256" s="42"/>
      <c r="N256" s="42"/>
      <c r="O256" s="42"/>
      <c r="P256" s="42"/>
    </row>
    <row r="257" spans="4:16" s="11" customFormat="1" ht="11.25">
      <c r="D257" s="42"/>
      <c r="E257" s="42"/>
      <c r="F257" s="42"/>
      <c r="G257" s="42"/>
      <c r="I257" s="42"/>
      <c r="J257" s="42"/>
      <c r="K257" s="42"/>
      <c r="L257" s="42"/>
      <c r="M257" s="42"/>
      <c r="N257" s="42"/>
      <c r="O257" s="42"/>
      <c r="P257" s="42"/>
    </row>
    <row r="258" spans="4:16" s="11" customFormat="1" ht="11.25">
      <c r="D258" s="42"/>
      <c r="E258" s="42"/>
      <c r="F258" s="42"/>
      <c r="G258" s="42"/>
      <c r="I258" s="42"/>
      <c r="J258" s="42"/>
      <c r="K258" s="42"/>
      <c r="L258" s="42"/>
      <c r="M258" s="42"/>
      <c r="N258" s="42"/>
      <c r="O258" s="42"/>
      <c r="P258" s="42"/>
    </row>
    <row r="259" spans="4:16" s="11" customFormat="1" ht="11.25">
      <c r="D259" s="42"/>
      <c r="E259" s="42"/>
      <c r="F259" s="42"/>
      <c r="G259" s="42"/>
      <c r="I259" s="42"/>
      <c r="J259" s="42"/>
      <c r="K259" s="42"/>
      <c r="L259" s="42"/>
      <c r="M259" s="42"/>
      <c r="N259" s="42"/>
      <c r="O259" s="42"/>
      <c r="P259" s="42"/>
    </row>
    <row r="260" spans="4:16" s="11" customFormat="1" ht="11.25">
      <c r="D260" s="42"/>
      <c r="E260" s="42"/>
      <c r="F260" s="42"/>
      <c r="G260" s="42"/>
      <c r="I260" s="42"/>
      <c r="J260" s="42"/>
      <c r="K260" s="42"/>
      <c r="L260" s="42"/>
      <c r="M260" s="42"/>
      <c r="N260" s="42"/>
      <c r="O260" s="42"/>
      <c r="P260" s="42"/>
    </row>
    <row r="261" spans="4:16" s="11" customFormat="1" ht="11.25">
      <c r="D261" s="42"/>
      <c r="E261" s="42"/>
      <c r="F261" s="42"/>
      <c r="G261" s="42"/>
      <c r="I261" s="42"/>
      <c r="J261" s="42"/>
      <c r="K261" s="42"/>
      <c r="L261" s="42"/>
      <c r="M261" s="42"/>
      <c r="N261" s="42"/>
      <c r="O261" s="42"/>
      <c r="P261" s="42"/>
    </row>
    <row r="262" spans="4:16" s="11" customFormat="1" ht="11.25">
      <c r="D262" s="42"/>
      <c r="E262" s="42"/>
      <c r="F262" s="42"/>
      <c r="G262" s="42"/>
      <c r="I262" s="42"/>
      <c r="J262" s="42"/>
      <c r="K262" s="42"/>
      <c r="L262" s="42"/>
      <c r="M262" s="42"/>
      <c r="N262" s="42"/>
      <c r="O262" s="42"/>
      <c r="P262" s="42"/>
    </row>
    <row r="263" spans="4:16" s="11" customFormat="1" ht="11.25">
      <c r="D263" s="42"/>
      <c r="E263" s="42"/>
      <c r="F263" s="42"/>
      <c r="G263" s="42"/>
      <c r="I263" s="42"/>
      <c r="J263" s="42"/>
      <c r="K263" s="42"/>
      <c r="L263" s="42"/>
      <c r="M263" s="42"/>
      <c r="N263" s="42"/>
      <c r="O263" s="42"/>
      <c r="P263" s="42"/>
    </row>
    <row r="264" spans="4:16" s="11" customFormat="1" ht="11.25">
      <c r="D264" s="42"/>
      <c r="E264" s="42"/>
      <c r="F264" s="42"/>
      <c r="G264" s="42"/>
      <c r="I264" s="42"/>
      <c r="J264" s="42"/>
      <c r="K264" s="42"/>
      <c r="L264" s="42"/>
      <c r="M264" s="42"/>
      <c r="N264" s="42"/>
      <c r="O264" s="42"/>
      <c r="P264" s="42"/>
    </row>
    <row r="265" spans="4:16" s="11" customFormat="1" ht="11.25">
      <c r="D265" s="42"/>
      <c r="E265" s="42"/>
      <c r="F265" s="42"/>
      <c r="G265" s="42"/>
      <c r="I265" s="42"/>
      <c r="J265" s="42"/>
      <c r="K265" s="42"/>
      <c r="L265" s="42"/>
      <c r="M265" s="42"/>
      <c r="N265" s="42"/>
      <c r="O265" s="42"/>
      <c r="P265" s="42"/>
    </row>
    <row r="266" spans="4:16" s="11" customFormat="1" ht="11.25">
      <c r="D266" s="42"/>
      <c r="E266" s="42"/>
      <c r="F266" s="42"/>
      <c r="G266" s="42"/>
      <c r="I266" s="42"/>
      <c r="J266" s="42"/>
      <c r="K266" s="42"/>
      <c r="L266" s="42"/>
      <c r="M266" s="42"/>
      <c r="N266" s="42"/>
      <c r="O266" s="42"/>
      <c r="P266" s="42"/>
    </row>
    <row r="267" spans="4:16" s="11" customFormat="1" ht="11.25">
      <c r="D267" s="42"/>
      <c r="E267" s="42"/>
      <c r="F267" s="42"/>
      <c r="G267" s="42"/>
      <c r="I267" s="42"/>
      <c r="J267" s="42"/>
      <c r="K267" s="42"/>
      <c r="L267" s="42"/>
      <c r="M267" s="42"/>
      <c r="N267" s="42"/>
      <c r="O267" s="42"/>
      <c r="P267" s="42"/>
    </row>
    <row r="268" spans="4:16" s="11" customFormat="1" ht="11.25">
      <c r="D268" s="42"/>
      <c r="E268" s="42"/>
      <c r="F268" s="42"/>
      <c r="G268" s="42"/>
      <c r="I268" s="42"/>
      <c r="J268" s="42"/>
      <c r="K268" s="42"/>
      <c r="L268" s="42"/>
      <c r="M268" s="42"/>
      <c r="N268" s="42"/>
      <c r="O268" s="42"/>
      <c r="P268" s="42"/>
    </row>
    <row r="269" spans="4:16" s="11" customFormat="1" ht="11.25">
      <c r="D269" s="42"/>
      <c r="E269" s="42"/>
      <c r="F269" s="42"/>
      <c r="G269" s="42"/>
      <c r="I269" s="42"/>
      <c r="J269" s="42"/>
      <c r="K269" s="42"/>
      <c r="L269" s="42"/>
      <c r="M269" s="42"/>
      <c r="N269" s="42"/>
      <c r="O269" s="42"/>
      <c r="P269" s="42"/>
    </row>
    <row r="270" spans="4:16" s="11" customFormat="1" ht="11.25">
      <c r="D270" s="42"/>
      <c r="E270" s="42"/>
      <c r="F270" s="42"/>
      <c r="G270" s="42"/>
      <c r="I270" s="42"/>
      <c r="J270" s="42"/>
      <c r="K270" s="42"/>
      <c r="L270" s="42"/>
      <c r="M270" s="42"/>
      <c r="N270" s="42"/>
      <c r="O270" s="42"/>
      <c r="P270" s="42"/>
    </row>
    <row r="271" spans="4:16" s="11" customFormat="1" ht="11.25">
      <c r="D271" s="42"/>
      <c r="E271" s="42"/>
      <c r="F271" s="42"/>
      <c r="G271" s="42"/>
      <c r="I271" s="42"/>
      <c r="J271" s="42"/>
      <c r="K271" s="42"/>
      <c r="L271" s="42"/>
      <c r="M271" s="42"/>
      <c r="N271" s="42"/>
      <c r="O271" s="42"/>
      <c r="P271" s="42"/>
    </row>
    <row r="272" spans="4:16" s="11" customFormat="1" ht="11.25">
      <c r="D272" s="42"/>
      <c r="E272" s="42"/>
      <c r="F272" s="42"/>
      <c r="G272" s="42"/>
      <c r="I272" s="42"/>
      <c r="J272" s="42"/>
      <c r="K272" s="42"/>
      <c r="L272" s="42"/>
      <c r="M272" s="42"/>
      <c r="N272" s="42"/>
      <c r="O272" s="42"/>
      <c r="P272" s="42"/>
    </row>
    <row r="273" spans="4:16" s="11" customFormat="1" ht="11.25">
      <c r="D273" s="42"/>
      <c r="E273" s="42"/>
      <c r="F273" s="42"/>
      <c r="G273" s="42"/>
      <c r="I273" s="42"/>
      <c r="J273" s="42"/>
      <c r="K273" s="42"/>
      <c r="L273" s="42"/>
      <c r="M273" s="42"/>
      <c r="N273" s="42"/>
      <c r="O273" s="42"/>
      <c r="P273" s="42"/>
    </row>
    <row r="274" spans="4:16" s="11" customFormat="1" ht="11.25">
      <c r="D274" s="42"/>
      <c r="E274" s="42"/>
      <c r="F274" s="42"/>
      <c r="G274" s="42"/>
      <c r="I274" s="42"/>
      <c r="J274" s="42"/>
      <c r="K274" s="42"/>
      <c r="L274" s="42"/>
      <c r="M274" s="42"/>
      <c r="N274" s="42"/>
      <c r="O274" s="42"/>
      <c r="P274" s="42"/>
    </row>
    <row r="275" spans="4:16" s="11" customFormat="1" ht="11.25">
      <c r="D275" s="42"/>
      <c r="E275" s="42"/>
      <c r="F275" s="42"/>
      <c r="G275" s="42"/>
      <c r="I275" s="42"/>
      <c r="J275" s="42"/>
      <c r="K275" s="42"/>
      <c r="L275" s="42"/>
      <c r="M275" s="42"/>
      <c r="N275" s="42"/>
      <c r="O275" s="42"/>
      <c r="P275" s="42"/>
    </row>
    <row r="276" spans="4:16" s="11" customFormat="1" ht="11.25">
      <c r="D276" s="42"/>
      <c r="E276" s="42"/>
      <c r="F276" s="42"/>
      <c r="G276" s="42"/>
      <c r="I276" s="42"/>
      <c r="J276" s="42"/>
      <c r="K276" s="42"/>
      <c r="L276" s="42"/>
      <c r="M276" s="42"/>
      <c r="N276" s="42"/>
      <c r="O276" s="42"/>
      <c r="P276" s="42"/>
    </row>
    <row r="277" spans="4:16" s="11" customFormat="1" ht="11.25">
      <c r="D277" s="42"/>
      <c r="E277" s="42"/>
      <c r="F277" s="42"/>
      <c r="G277" s="42"/>
      <c r="I277" s="42"/>
      <c r="J277" s="42"/>
      <c r="K277" s="42"/>
      <c r="L277" s="42"/>
      <c r="M277" s="42"/>
      <c r="N277" s="42"/>
      <c r="O277" s="42"/>
      <c r="P277" s="42"/>
    </row>
    <row r="278" spans="4:16" s="11" customFormat="1" ht="11.25">
      <c r="D278" s="42"/>
      <c r="E278" s="42"/>
      <c r="F278" s="42"/>
      <c r="G278" s="42"/>
      <c r="I278" s="42"/>
      <c r="J278" s="42"/>
      <c r="K278" s="42"/>
      <c r="L278" s="42"/>
      <c r="M278" s="42"/>
      <c r="N278" s="42"/>
      <c r="O278" s="42"/>
      <c r="P278" s="42"/>
    </row>
    <row r="279" spans="4:16" s="11" customFormat="1" ht="11.25">
      <c r="D279" s="42"/>
      <c r="E279" s="42"/>
      <c r="F279" s="42"/>
      <c r="G279" s="42"/>
      <c r="I279" s="42"/>
      <c r="J279" s="42"/>
      <c r="K279" s="42"/>
      <c r="L279" s="42"/>
      <c r="M279" s="42"/>
      <c r="N279" s="42"/>
      <c r="O279" s="42"/>
      <c r="P279" s="42"/>
    </row>
    <row r="280" spans="4:16" s="11" customFormat="1" ht="11.25">
      <c r="D280" s="42"/>
      <c r="E280" s="42"/>
      <c r="F280" s="42"/>
      <c r="G280" s="42"/>
      <c r="I280" s="42"/>
      <c r="J280" s="42"/>
      <c r="K280" s="42"/>
      <c r="L280" s="42"/>
      <c r="M280" s="42"/>
      <c r="N280" s="42"/>
      <c r="O280" s="42"/>
      <c r="P280" s="42"/>
    </row>
    <row r="281" spans="4:16" s="11" customFormat="1" ht="11.25">
      <c r="D281" s="42"/>
      <c r="E281" s="42"/>
      <c r="F281" s="42"/>
      <c r="G281" s="42"/>
      <c r="I281" s="42"/>
      <c r="J281" s="42"/>
      <c r="K281" s="42"/>
      <c r="L281" s="42"/>
      <c r="M281" s="42"/>
      <c r="N281" s="42"/>
      <c r="O281" s="42"/>
      <c r="P281" s="42"/>
    </row>
    <row r="282" spans="4:16" s="11" customFormat="1" ht="11.25">
      <c r="D282" s="42"/>
      <c r="E282" s="42"/>
      <c r="F282" s="42"/>
      <c r="G282" s="42"/>
      <c r="I282" s="42"/>
      <c r="J282" s="42"/>
      <c r="K282" s="42"/>
      <c r="L282" s="42"/>
      <c r="M282" s="42"/>
      <c r="N282" s="42"/>
      <c r="O282" s="42"/>
      <c r="P282" s="42"/>
    </row>
    <row r="283" spans="4:16" s="11" customFormat="1" ht="11.25">
      <c r="D283" s="42"/>
      <c r="E283" s="42"/>
      <c r="F283" s="42"/>
      <c r="G283" s="42"/>
      <c r="I283" s="42"/>
      <c r="J283" s="42"/>
      <c r="K283" s="42"/>
      <c r="L283" s="42"/>
      <c r="M283" s="42"/>
      <c r="N283" s="42"/>
      <c r="O283" s="42"/>
      <c r="P283" s="42"/>
    </row>
    <row r="284" spans="4:16" s="11" customFormat="1" ht="11.25">
      <c r="D284" s="42"/>
      <c r="E284" s="42"/>
      <c r="F284" s="42"/>
      <c r="G284" s="42"/>
      <c r="I284" s="42"/>
      <c r="J284" s="42"/>
      <c r="K284" s="42"/>
      <c r="L284" s="42"/>
      <c r="M284" s="42"/>
      <c r="N284" s="42"/>
      <c r="O284" s="42"/>
      <c r="P284" s="42"/>
    </row>
    <row r="285" spans="4:16" s="11" customFormat="1" ht="11.25">
      <c r="D285" s="42"/>
      <c r="E285" s="42"/>
      <c r="F285" s="42"/>
      <c r="G285" s="42"/>
      <c r="I285" s="42"/>
      <c r="J285" s="42"/>
      <c r="K285" s="42"/>
      <c r="L285" s="42"/>
      <c r="M285" s="42"/>
      <c r="N285" s="42"/>
      <c r="O285" s="42"/>
      <c r="P285" s="42"/>
    </row>
    <row r="286" spans="4:16" s="11" customFormat="1" ht="11.25">
      <c r="D286" s="42"/>
      <c r="E286" s="42"/>
      <c r="F286" s="42"/>
      <c r="G286" s="42"/>
      <c r="I286" s="42"/>
      <c r="J286" s="42"/>
      <c r="K286" s="42"/>
      <c r="L286" s="42"/>
      <c r="M286" s="42"/>
      <c r="N286" s="42"/>
      <c r="O286" s="42"/>
      <c r="P286" s="42"/>
    </row>
    <row r="287" spans="4:16" s="11" customFormat="1" ht="11.25">
      <c r="D287" s="42"/>
      <c r="E287" s="42"/>
      <c r="F287" s="42"/>
      <c r="G287" s="42"/>
      <c r="I287" s="42"/>
      <c r="J287" s="42"/>
      <c r="K287" s="42"/>
      <c r="L287" s="42"/>
      <c r="M287" s="42"/>
      <c r="N287" s="42"/>
      <c r="O287" s="42"/>
      <c r="P287" s="42"/>
    </row>
    <row r="288" spans="4:16" s="11" customFormat="1" ht="11.25">
      <c r="D288" s="42"/>
      <c r="E288" s="42"/>
      <c r="F288" s="42"/>
      <c r="G288" s="42"/>
      <c r="I288" s="42"/>
      <c r="J288" s="42"/>
      <c r="K288" s="42"/>
      <c r="L288" s="42"/>
      <c r="M288" s="42"/>
      <c r="N288" s="42"/>
      <c r="O288" s="42"/>
      <c r="P288" s="42"/>
    </row>
    <row r="289" spans="4:16" s="11" customFormat="1" ht="11.25">
      <c r="D289" s="42"/>
      <c r="E289" s="42"/>
      <c r="F289" s="42"/>
      <c r="G289" s="42"/>
      <c r="I289" s="42"/>
      <c r="J289" s="42"/>
      <c r="K289" s="42"/>
      <c r="L289" s="42"/>
      <c r="M289" s="42"/>
      <c r="N289" s="42"/>
      <c r="O289" s="42"/>
      <c r="P289" s="42"/>
    </row>
    <row r="290" spans="4:16" s="11" customFormat="1" ht="11.25">
      <c r="D290" s="42"/>
      <c r="E290" s="42"/>
      <c r="F290" s="42"/>
      <c r="G290" s="42"/>
      <c r="I290" s="42"/>
      <c r="J290" s="42"/>
      <c r="K290" s="42"/>
      <c r="L290" s="42"/>
      <c r="M290" s="42"/>
      <c r="N290" s="42"/>
      <c r="O290" s="42"/>
      <c r="P290" s="42"/>
    </row>
    <row r="291" spans="4:16" s="11" customFormat="1" ht="11.25">
      <c r="D291" s="42"/>
      <c r="E291" s="42"/>
      <c r="F291" s="42"/>
      <c r="G291" s="42"/>
      <c r="I291" s="42"/>
      <c r="J291" s="42"/>
      <c r="K291" s="42"/>
      <c r="L291" s="42"/>
      <c r="M291" s="42"/>
      <c r="N291" s="42"/>
      <c r="O291" s="42"/>
      <c r="P291" s="42"/>
    </row>
    <row r="292" spans="4:16" s="11" customFormat="1" ht="11.25">
      <c r="D292" s="42"/>
      <c r="E292" s="42"/>
      <c r="F292" s="42"/>
      <c r="G292" s="42"/>
      <c r="I292" s="42"/>
      <c r="J292" s="42"/>
      <c r="K292" s="42"/>
      <c r="L292" s="42"/>
      <c r="M292" s="42"/>
      <c r="N292" s="42"/>
      <c r="O292" s="42"/>
      <c r="P292" s="42"/>
    </row>
    <row r="293" spans="4:16" s="11" customFormat="1" ht="11.25">
      <c r="D293" s="42"/>
      <c r="E293" s="42"/>
      <c r="F293" s="42"/>
      <c r="G293" s="42"/>
      <c r="I293" s="42"/>
      <c r="J293" s="42"/>
      <c r="K293" s="42"/>
      <c r="L293" s="42"/>
      <c r="M293" s="42"/>
      <c r="N293" s="42"/>
      <c r="O293" s="42"/>
      <c r="P293" s="42"/>
    </row>
    <row r="294" spans="4:16" s="11" customFormat="1" ht="11.25">
      <c r="D294" s="42"/>
      <c r="E294" s="42"/>
      <c r="F294" s="42"/>
      <c r="G294" s="42"/>
      <c r="I294" s="42"/>
      <c r="J294" s="42"/>
      <c r="K294" s="42"/>
      <c r="L294" s="42"/>
      <c r="M294" s="42"/>
      <c r="N294" s="42"/>
      <c r="O294" s="42"/>
      <c r="P294" s="42"/>
    </row>
    <row r="295" spans="4:16" s="11" customFormat="1" ht="11.25">
      <c r="D295" s="42"/>
      <c r="E295" s="42"/>
      <c r="F295" s="42"/>
      <c r="G295" s="42"/>
      <c r="I295" s="42"/>
      <c r="J295" s="42"/>
      <c r="K295" s="42"/>
      <c r="L295" s="42"/>
      <c r="M295" s="42"/>
      <c r="N295" s="42"/>
      <c r="O295" s="42"/>
      <c r="P295" s="42"/>
    </row>
    <row r="296" spans="4:16" s="11" customFormat="1" ht="11.25">
      <c r="D296" s="42"/>
      <c r="E296" s="42"/>
      <c r="F296" s="42"/>
      <c r="G296" s="42"/>
      <c r="I296" s="42"/>
      <c r="J296" s="42"/>
      <c r="K296" s="42"/>
      <c r="L296" s="42"/>
      <c r="M296" s="42"/>
      <c r="N296" s="42"/>
      <c r="O296" s="42"/>
      <c r="P296" s="42"/>
    </row>
    <row r="297" spans="4:16" s="11" customFormat="1" ht="11.25">
      <c r="D297" s="42"/>
      <c r="E297" s="42"/>
      <c r="F297" s="42"/>
      <c r="G297" s="42"/>
      <c r="I297" s="42"/>
      <c r="J297" s="42"/>
      <c r="K297" s="42"/>
      <c r="L297" s="42"/>
      <c r="M297" s="42"/>
      <c r="N297" s="42"/>
      <c r="O297" s="42"/>
      <c r="P297" s="42"/>
    </row>
    <row r="298" spans="4:16" s="11" customFormat="1" ht="11.25">
      <c r="D298" s="42"/>
      <c r="E298" s="42"/>
      <c r="F298" s="42"/>
      <c r="G298" s="42"/>
      <c r="I298" s="42"/>
      <c r="J298" s="42"/>
      <c r="K298" s="42"/>
      <c r="L298" s="42"/>
      <c r="M298" s="42"/>
      <c r="N298" s="42"/>
      <c r="O298" s="42"/>
      <c r="P298" s="42"/>
    </row>
    <row r="299" spans="4:16" s="11" customFormat="1" ht="11.25">
      <c r="D299" s="42"/>
      <c r="E299" s="42"/>
      <c r="F299" s="42"/>
      <c r="G299" s="42"/>
      <c r="I299" s="42"/>
      <c r="J299" s="42"/>
      <c r="K299" s="42"/>
      <c r="L299" s="42"/>
      <c r="M299" s="42"/>
      <c r="N299" s="42"/>
      <c r="O299" s="42"/>
      <c r="P299" s="42"/>
    </row>
    <row r="300" spans="4:16" s="11" customFormat="1" ht="11.25">
      <c r="D300" s="42"/>
      <c r="E300" s="42"/>
      <c r="F300" s="42"/>
      <c r="G300" s="42"/>
      <c r="I300" s="42"/>
      <c r="J300" s="42"/>
      <c r="K300" s="42"/>
      <c r="L300" s="42"/>
      <c r="M300" s="42"/>
      <c r="N300" s="42"/>
      <c r="O300" s="42"/>
      <c r="P300" s="42"/>
    </row>
    <row r="301" spans="4:16" s="11" customFormat="1" ht="11.25">
      <c r="D301" s="42"/>
      <c r="E301" s="42"/>
      <c r="F301" s="42"/>
      <c r="G301" s="42"/>
      <c r="I301" s="42"/>
      <c r="J301" s="42"/>
      <c r="K301" s="42"/>
      <c r="L301" s="42"/>
      <c r="M301" s="42"/>
      <c r="N301" s="42"/>
      <c r="O301" s="42"/>
      <c r="P301" s="42"/>
    </row>
    <row r="302" spans="4:16" s="11" customFormat="1" ht="11.25">
      <c r="D302" s="42"/>
      <c r="E302" s="42"/>
      <c r="F302" s="42"/>
      <c r="G302" s="42"/>
      <c r="I302" s="42"/>
      <c r="J302" s="42"/>
      <c r="K302" s="42"/>
      <c r="L302" s="42"/>
      <c r="M302" s="42"/>
      <c r="N302" s="42"/>
      <c r="O302" s="42"/>
      <c r="P302" s="42"/>
    </row>
    <row r="303" spans="4:16" s="11" customFormat="1" ht="11.25">
      <c r="D303" s="42"/>
      <c r="E303" s="42"/>
      <c r="F303" s="42"/>
      <c r="G303" s="42"/>
      <c r="I303" s="42"/>
      <c r="J303" s="42"/>
      <c r="K303" s="42"/>
      <c r="L303" s="42"/>
      <c r="M303" s="42"/>
      <c r="N303" s="42"/>
      <c r="O303" s="42"/>
      <c r="P303" s="42"/>
    </row>
    <row r="304" spans="4:16" s="11" customFormat="1" ht="11.25">
      <c r="D304" s="42"/>
      <c r="E304" s="42"/>
      <c r="F304" s="42"/>
      <c r="G304" s="42"/>
      <c r="I304" s="42"/>
      <c r="J304" s="42"/>
      <c r="K304" s="42"/>
      <c r="L304" s="42"/>
      <c r="M304" s="42"/>
      <c r="N304" s="42"/>
      <c r="O304" s="42"/>
      <c r="P304" s="42"/>
    </row>
    <row r="305" spans="4:16" s="11" customFormat="1" ht="11.25">
      <c r="D305" s="42"/>
      <c r="E305" s="42"/>
      <c r="F305" s="42"/>
      <c r="G305" s="42"/>
      <c r="I305" s="42"/>
      <c r="J305" s="42"/>
      <c r="K305" s="42"/>
      <c r="L305" s="42"/>
      <c r="M305" s="42"/>
      <c r="N305" s="42"/>
      <c r="O305" s="42"/>
      <c r="P305" s="42"/>
    </row>
    <row r="306" spans="4:16" s="11" customFormat="1" ht="11.25">
      <c r="D306" s="42"/>
      <c r="E306" s="42"/>
      <c r="F306" s="42"/>
      <c r="G306" s="42"/>
      <c r="I306" s="42"/>
      <c r="J306" s="42"/>
      <c r="K306" s="42"/>
      <c r="L306" s="42"/>
      <c r="M306" s="42"/>
      <c r="N306" s="42"/>
      <c r="O306" s="42"/>
      <c r="P306" s="42"/>
    </row>
    <row r="307" spans="4:16" s="11" customFormat="1" ht="11.25">
      <c r="D307" s="42"/>
      <c r="E307" s="42"/>
      <c r="F307" s="42"/>
      <c r="G307" s="42"/>
      <c r="I307" s="42"/>
      <c r="J307" s="42"/>
      <c r="K307" s="42"/>
      <c r="L307" s="42"/>
      <c r="M307" s="42"/>
      <c r="N307" s="42"/>
      <c r="O307" s="42"/>
      <c r="P307" s="42"/>
    </row>
    <row r="308" spans="4:16" s="11" customFormat="1" ht="11.25">
      <c r="D308" s="42"/>
      <c r="E308" s="42"/>
      <c r="F308" s="42"/>
      <c r="G308" s="42"/>
      <c r="I308" s="42"/>
      <c r="J308" s="42"/>
      <c r="K308" s="42"/>
      <c r="L308" s="42"/>
      <c r="M308" s="42"/>
      <c r="N308" s="42"/>
      <c r="O308" s="42"/>
      <c r="P308" s="42"/>
    </row>
    <row r="309" spans="4:16" s="11" customFormat="1" ht="11.25">
      <c r="D309" s="42"/>
      <c r="E309" s="42"/>
      <c r="F309" s="42"/>
      <c r="G309" s="42"/>
      <c r="I309" s="42"/>
      <c r="J309" s="42"/>
      <c r="K309" s="42"/>
      <c r="L309" s="42"/>
      <c r="M309" s="42"/>
      <c r="N309" s="42"/>
      <c r="O309" s="42"/>
      <c r="P309" s="42"/>
    </row>
    <row r="310" spans="4:16" s="11" customFormat="1" ht="11.25">
      <c r="D310" s="42"/>
      <c r="E310" s="42"/>
      <c r="F310" s="42"/>
      <c r="G310" s="42"/>
      <c r="I310" s="42"/>
      <c r="J310" s="42"/>
      <c r="K310" s="42"/>
      <c r="L310" s="42"/>
      <c r="M310" s="42"/>
      <c r="N310" s="42"/>
      <c r="O310" s="42"/>
      <c r="P310" s="42"/>
    </row>
    <row r="311" spans="4:16" s="11" customFormat="1" ht="11.25">
      <c r="D311" s="42"/>
      <c r="E311" s="42"/>
      <c r="F311" s="42"/>
      <c r="G311" s="42"/>
      <c r="I311" s="42"/>
      <c r="J311" s="42"/>
      <c r="K311" s="42"/>
      <c r="L311" s="42"/>
      <c r="M311" s="42"/>
      <c r="N311" s="42"/>
      <c r="O311" s="42"/>
      <c r="P311" s="42"/>
    </row>
    <row r="312" spans="4:16" s="11" customFormat="1" ht="11.25">
      <c r="D312" s="42"/>
      <c r="E312" s="42"/>
      <c r="F312" s="42"/>
      <c r="G312" s="42"/>
      <c r="I312" s="42"/>
      <c r="J312" s="42"/>
      <c r="K312" s="42"/>
      <c r="L312" s="42"/>
      <c r="M312" s="42"/>
      <c r="N312" s="42"/>
      <c r="O312" s="42"/>
      <c r="P312" s="42"/>
    </row>
    <row r="313" spans="4:16" s="11" customFormat="1" ht="11.25">
      <c r="D313" s="42"/>
      <c r="E313" s="42"/>
      <c r="F313" s="42"/>
      <c r="G313" s="42"/>
      <c r="I313" s="42"/>
      <c r="J313" s="42"/>
      <c r="K313" s="42"/>
      <c r="L313" s="42"/>
      <c r="M313" s="42"/>
      <c r="N313" s="42"/>
      <c r="O313" s="42"/>
      <c r="P313" s="42"/>
    </row>
    <row r="314" spans="4:16" s="11" customFormat="1" ht="11.25">
      <c r="D314" s="42"/>
      <c r="E314" s="42"/>
      <c r="F314" s="42"/>
      <c r="G314" s="42"/>
      <c r="I314" s="42"/>
      <c r="J314" s="42"/>
      <c r="K314" s="42"/>
      <c r="L314" s="42"/>
      <c r="M314" s="42"/>
      <c r="N314" s="42"/>
      <c r="O314" s="42"/>
      <c r="P314" s="42"/>
    </row>
    <row r="315" spans="4:16" s="11" customFormat="1" ht="11.25">
      <c r="D315" s="42"/>
      <c r="E315" s="42"/>
      <c r="F315" s="42"/>
      <c r="G315" s="42"/>
      <c r="I315" s="42"/>
      <c r="J315" s="42"/>
      <c r="K315" s="42"/>
      <c r="L315" s="42"/>
      <c r="M315" s="42"/>
      <c r="N315" s="42"/>
      <c r="O315" s="42"/>
      <c r="P315" s="42"/>
    </row>
    <row r="316" spans="4:16" s="11" customFormat="1" ht="11.25">
      <c r="D316" s="42"/>
      <c r="E316" s="42"/>
      <c r="F316" s="42"/>
      <c r="G316" s="42"/>
      <c r="I316" s="42"/>
      <c r="J316" s="42"/>
      <c r="K316" s="42"/>
      <c r="L316" s="42"/>
      <c r="M316" s="42"/>
      <c r="N316" s="42"/>
      <c r="O316" s="42"/>
      <c r="P316" s="42"/>
    </row>
    <row r="317" spans="4:16" s="11" customFormat="1" ht="11.25">
      <c r="D317" s="42"/>
      <c r="E317" s="42"/>
      <c r="F317" s="42"/>
      <c r="G317" s="42"/>
      <c r="I317" s="42"/>
      <c r="J317" s="42"/>
      <c r="K317" s="42"/>
      <c r="L317" s="42"/>
      <c r="M317" s="42"/>
      <c r="N317" s="42"/>
      <c r="O317" s="42"/>
      <c r="P317" s="42"/>
    </row>
    <row r="318" spans="4:16" s="11" customFormat="1" ht="11.25">
      <c r="D318" s="42"/>
      <c r="E318" s="42"/>
      <c r="F318" s="42"/>
      <c r="G318" s="42"/>
      <c r="I318" s="42"/>
      <c r="J318" s="42"/>
      <c r="K318" s="42"/>
      <c r="L318" s="42"/>
      <c r="M318" s="42"/>
      <c r="N318" s="42"/>
      <c r="O318" s="42"/>
      <c r="P318" s="42"/>
    </row>
    <row r="319" spans="4:16" s="11" customFormat="1" ht="11.25">
      <c r="D319" s="42"/>
      <c r="E319" s="42"/>
      <c r="F319" s="42"/>
      <c r="G319" s="42"/>
      <c r="I319" s="42"/>
      <c r="J319" s="42"/>
      <c r="K319" s="42"/>
      <c r="L319" s="42"/>
      <c r="M319" s="42"/>
      <c r="N319" s="42"/>
      <c r="O319" s="42"/>
      <c r="P319" s="42"/>
    </row>
    <row r="320" spans="4:16" s="11" customFormat="1" ht="11.25">
      <c r="D320" s="42"/>
      <c r="E320" s="42"/>
      <c r="F320" s="42"/>
      <c r="G320" s="42"/>
      <c r="I320" s="42"/>
      <c r="J320" s="42"/>
      <c r="K320" s="42"/>
      <c r="L320" s="42"/>
      <c r="M320" s="42"/>
      <c r="N320" s="42"/>
      <c r="O320" s="42"/>
      <c r="P320" s="42"/>
    </row>
    <row r="321" spans="4:16" s="11" customFormat="1" ht="11.25">
      <c r="D321" s="42"/>
      <c r="E321" s="42"/>
      <c r="F321" s="42"/>
      <c r="G321" s="42"/>
      <c r="I321" s="42"/>
      <c r="J321" s="42"/>
      <c r="K321" s="42"/>
      <c r="L321" s="42"/>
      <c r="M321" s="42"/>
      <c r="N321" s="42"/>
      <c r="O321" s="42"/>
      <c r="P321" s="42"/>
    </row>
    <row r="322" spans="4:16" s="11" customFormat="1" ht="11.25">
      <c r="D322" s="42"/>
      <c r="E322" s="42"/>
      <c r="F322" s="42"/>
      <c r="G322" s="42"/>
      <c r="I322" s="42"/>
      <c r="J322" s="42"/>
      <c r="K322" s="42"/>
      <c r="L322" s="42"/>
      <c r="M322" s="42"/>
      <c r="N322" s="42"/>
      <c r="O322" s="42"/>
      <c r="P322" s="42"/>
    </row>
    <row r="323" spans="4:16" s="11" customFormat="1" ht="11.25">
      <c r="D323" s="42"/>
      <c r="E323" s="42"/>
      <c r="F323" s="42"/>
      <c r="G323" s="42"/>
      <c r="I323" s="42"/>
      <c r="J323" s="42"/>
      <c r="K323" s="42"/>
      <c r="L323" s="42"/>
      <c r="M323" s="42"/>
      <c r="N323" s="42"/>
      <c r="O323" s="42"/>
      <c r="P323" s="42"/>
    </row>
    <row r="324" spans="4:16" s="11" customFormat="1" ht="11.25">
      <c r="D324" s="42"/>
      <c r="E324" s="42"/>
      <c r="F324" s="42"/>
      <c r="G324" s="42"/>
      <c r="I324" s="42"/>
      <c r="J324" s="42"/>
      <c r="K324" s="42"/>
      <c r="L324" s="42"/>
      <c r="M324" s="42"/>
      <c r="N324" s="42"/>
      <c r="O324" s="42"/>
      <c r="P324" s="42"/>
    </row>
    <row r="325" spans="4:16" s="11" customFormat="1" ht="11.25">
      <c r="D325" s="42"/>
      <c r="E325" s="42"/>
      <c r="F325" s="42"/>
      <c r="G325" s="42"/>
      <c r="I325" s="42"/>
      <c r="J325" s="42"/>
      <c r="K325" s="42"/>
      <c r="L325" s="42"/>
      <c r="M325" s="42"/>
      <c r="N325" s="42"/>
      <c r="O325" s="42"/>
      <c r="P325" s="42"/>
    </row>
    <row r="326" spans="4:16" s="11" customFormat="1" ht="11.25">
      <c r="D326" s="42"/>
      <c r="E326" s="42"/>
      <c r="F326" s="42"/>
      <c r="G326" s="42"/>
      <c r="I326" s="42"/>
      <c r="J326" s="42"/>
      <c r="K326" s="42"/>
      <c r="L326" s="42"/>
      <c r="M326" s="42"/>
      <c r="N326" s="42"/>
      <c r="O326" s="42"/>
      <c r="P326" s="42"/>
    </row>
    <row r="327" spans="4:16" s="11" customFormat="1" ht="11.25">
      <c r="D327" s="42"/>
      <c r="E327" s="42"/>
      <c r="F327" s="42"/>
      <c r="G327" s="42"/>
      <c r="I327" s="42"/>
      <c r="J327" s="42"/>
      <c r="K327" s="42"/>
      <c r="L327" s="42"/>
      <c r="M327" s="42"/>
      <c r="N327" s="42"/>
      <c r="O327" s="42"/>
      <c r="P327" s="42"/>
    </row>
    <row r="328" spans="4:16" s="11" customFormat="1" ht="11.25">
      <c r="D328" s="42"/>
      <c r="E328" s="42"/>
      <c r="F328" s="42"/>
      <c r="G328" s="42"/>
      <c r="I328" s="42"/>
      <c r="J328" s="42"/>
      <c r="K328" s="42"/>
      <c r="L328" s="42"/>
      <c r="M328" s="42"/>
      <c r="N328" s="42"/>
      <c r="O328" s="42"/>
      <c r="P328" s="42"/>
    </row>
    <row r="329" spans="4:16" s="11" customFormat="1" ht="11.25">
      <c r="D329" s="42"/>
      <c r="E329" s="42"/>
      <c r="F329" s="42"/>
      <c r="G329" s="42"/>
      <c r="I329" s="42"/>
      <c r="J329" s="42"/>
      <c r="K329" s="42"/>
      <c r="L329" s="42"/>
      <c r="M329" s="42"/>
      <c r="N329" s="42"/>
      <c r="O329" s="42"/>
      <c r="P329" s="42"/>
    </row>
    <row r="330" spans="4:16" s="11" customFormat="1" ht="11.25">
      <c r="D330" s="42"/>
      <c r="E330" s="42"/>
      <c r="F330" s="42"/>
      <c r="G330" s="42"/>
      <c r="I330" s="42"/>
      <c r="J330" s="42"/>
      <c r="K330" s="42"/>
      <c r="L330" s="42"/>
      <c r="M330" s="42"/>
      <c r="N330" s="42"/>
      <c r="O330" s="42"/>
      <c r="P330" s="42"/>
    </row>
    <row r="331" spans="4:16" s="11" customFormat="1" ht="11.25">
      <c r="D331" s="42"/>
      <c r="E331" s="42"/>
      <c r="F331" s="42"/>
      <c r="G331" s="42"/>
      <c r="I331" s="42"/>
      <c r="J331" s="42"/>
      <c r="K331" s="42"/>
      <c r="L331" s="42"/>
      <c r="M331" s="42"/>
      <c r="N331" s="42"/>
      <c r="O331" s="42"/>
      <c r="P331" s="42"/>
    </row>
    <row r="332" spans="4:16" s="11" customFormat="1" ht="11.25">
      <c r="D332" s="42"/>
      <c r="E332" s="42"/>
      <c r="F332" s="42"/>
      <c r="G332" s="42"/>
      <c r="I332" s="42"/>
      <c r="J332" s="42"/>
      <c r="K332" s="42"/>
      <c r="L332" s="42"/>
      <c r="M332" s="42"/>
      <c r="N332" s="42"/>
      <c r="O332" s="42"/>
      <c r="P332" s="42"/>
    </row>
    <row r="333" spans="4:16" s="11" customFormat="1" ht="11.25">
      <c r="D333" s="42"/>
      <c r="E333" s="42"/>
      <c r="F333" s="42"/>
      <c r="G333" s="42"/>
      <c r="I333" s="42"/>
      <c r="J333" s="42"/>
      <c r="K333" s="42"/>
      <c r="L333" s="42"/>
      <c r="M333" s="42"/>
      <c r="N333" s="42"/>
      <c r="O333" s="42"/>
      <c r="P333" s="42"/>
    </row>
    <row r="334" spans="4:16" s="11" customFormat="1" ht="11.25">
      <c r="D334" s="42"/>
      <c r="E334" s="42"/>
      <c r="F334" s="42"/>
      <c r="G334" s="42"/>
      <c r="I334" s="42"/>
      <c r="J334" s="42"/>
      <c r="K334" s="42"/>
      <c r="L334" s="42"/>
      <c r="M334" s="42"/>
      <c r="N334" s="42"/>
      <c r="O334" s="42"/>
      <c r="P334" s="42"/>
    </row>
    <row r="335" spans="4:16" s="11" customFormat="1" ht="11.25">
      <c r="D335" s="42"/>
      <c r="E335" s="42"/>
      <c r="F335" s="42"/>
      <c r="G335" s="42"/>
      <c r="I335" s="42"/>
      <c r="J335" s="42"/>
      <c r="K335" s="42"/>
      <c r="L335" s="42"/>
      <c r="M335" s="42"/>
      <c r="N335" s="42"/>
      <c r="O335" s="42"/>
      <c r="P335" s="42"/>
    </row>
    <row r="336" spans="4:16" s="11" customFormat="1" ht="11.25">
      <c r="D336" s="42"/>
      <c r="E336" s="42"/>
      <c r="F336" s="42"/>
      <c r="G336" s="42"/>
      <c r="I336" s="42"/>
      <c r="J336" s="42"/>
      <c r="K336" s="42"/>
      <c r="L336" s="42"/>
      <c r="M336" s="42"/>
      <c r="N336" s="42"/>
      <c r="O336" s="42"/>
      <c r="P336" s="42"/>
    </row>
    <row r="337" spans="4:16" s="11" customFormat="1" ht="11.25">
      <c r="D337" s="42"/>
      <c r="E337" s="42"/>
      <c r="F337" s="42"/>
      <c r="G337" s="42"/>
      <c r="I337" s="42"/>
      <c r="J337" s="42"/>
      <c r="K337" s="42"/>
      <c r="L337" s="42"/>
      <c r="M337" s="42"/>
      <c r="N337" s="42"/>
      <c r="O337" s="42"/>
      <c r="P337" s="42"/>
    </row>
    <row r="338" spans="4:16" s="11" customFormat="1" ht="11.25">
      <c r="D338" s="42"/>
      <c r="E338" s="42"/>
      <c r="F338" s="42"/>
      <c r="G338" s="42"/>
      <c r="I338" s="42"/>
      <c r="J338" s="42"/>
      <c r="K338" s="42"/>
      <c r="L338" s="42"/>
      <c r="M338" s="42"/>
      <c r="N338" s="42"/>
      <c r="O338" s="42"/>
      <c r="P338" s="42"/>
    </row>
    <row r="339" spans="4:16" s="11" customFormat="1" ht="11.25">
      <c r="D339" s="42"/>
      <c r="E339" s="42"/>
      <c r="F339" s="42"/>
      <c r="G339" s="42"/>
      <c r="I339" s="42"/>
      <c r="J339" s="42"/>
      <c r="K339" s="42"/>
      <c r="L339" s="42"/>
      <c r="M339" s="42"/>
      <c r="N339" s="42"/>
      <c r="O339" s="42"/>
      <c r="P339" s="42"/>
    </row>
    <row r="340" spans="4:16" s="11" customFormat="1" ht="11.25">
      <c r="D340" s="42"/>
      <c r="E340" s="42"/>
      <c r="F340" s="42"/>
      <c r="G340" s="42"/>
      <c r="I340" s="42"/>
      <c r="J340" s="42"/>
      <c r="K340" s="42"/>
      <c r="L340" s="42"/>
      <c r="M340" s="42"/>
      <c r="N340" s="42"/>
      <c r="O340" s="42"/>
      <c r="P340" s="42"/>
    </row>
    <row r="341" spans="4:16" s="11" customFormat="1" ht="11.25">
      <c r="D341" s="42"/>
      <c r="E341" s="42"/>
      <c r="F341" s="42"/>
      <c r="G341" s="42"/>
      <c r="I341" s="42"/>
      <c r="J341" s="42"/>
      <c r="K341" s="42"/>
      <c r="L341" s="42"/>
      <c r="M341" s="42"/>
      <c r="N341" s="42"/>
      <c r="O341" s="42"/>
      <c r="P341" s="42"/>
    </row>
    <row r="342" spans="4:16" s="11" customFormat="1" ht="11.25">
      <c r="D342" s="42"/>
      <c r="E342" s="42"/>
      <c r="F342" s="42"/>
      <c r="G342" s="42"/>
      <c r="I342" s="42"/>
      <c r="J342" s="42"/>
      <c r="K342" s="42"/>
      <c r="L342" s="42"/>
      <c r="M342" s="42"/>
      <c r="N342" s="42"/>
      <c r="O342" s="42"/>
      <c r="P342" s="42"/>
    </row>
    <row r="343" spans="4:16" s="11" customFormat="1" ht="11.25">
      <c r="D343" s="42"/>
      <c r="E343" s="42"/>
      <c r="F343" s="42"/>
      <c r="G343" s="42"/>
      <c r="I343" s="42"/>
      <c r="J343" s="42"/>
      <c r="K343" s="42"/>
      <c r="L343" s="42"/>
      <c r="M343" s="42"/>
      <c r="N343" s="42"/>
      <c r="O343" s="42"/>
      <c r="P343" s="42"/>
    </row>
    <row r="344" spans="4:16" s="11" customFormat="1" ht="11.25">
      <c r="D344" s="42"/>
      <c r="E344" s="42"/>
      <c r="F344" s="42"/>
      <c r="G344" s="42"/>
      <c r="I344" s="42"/>
      <c r="J344" s="42"/>
      <c r="K344" s="42"/>
      <c r="L344" s="42"/>
      <c r="M344" s="42"/>
      <c r="N344" s="42"/>
      <c r="O344" s="42"/>
      <c r="P344" s="42"/>
    </row>
    <row r="345" spans="4:16" s="11" customFormat="1" ht="11.25">
      <c r="D345" s="42"/>
      <c r="E345" s="42"/>
      <c r="F345" s="42"/>
      <c r="G345" s="42"/>
      <c r="I345" s="42"/>
      <c r="J345" s="42"/>
      <c r="K345" s="42"/>
      <c r="L345" s="42"/>
      <c r="M345" s="42"/>
      <c r="N345" s="42"/>
      <c r="O345" s="42"/>
      <c r="P345" s="42"/>
    </row>
    <row r="346" spans="4:16" s="11" customFormat="1" ht="11.25">
      <c r="D346" s="42"/>
      <c r="E346" s="42"/>
      <c r="F346" s="42"/>
      <c r="G346" s="42"/>
      <c r="I346" s="42"/>
      <c r="J346" s="42"/>
      <c r="K346" s="42"/>
      <c r="L346" s="42"/>
      <c r="M346" s="42"/>
      <c r="N346" s="42"/>
      <c r="O346" s="42"/>
      <c r="P346" s="42"/>
    </row>
    <row r="347" spans="4:16" s="11" customFormat="1" ht="11.25">
      <c r="D347" s="42"/>
      <c r="E347" s="42"/>
      <c r="F347" s="42"/>
      <c r="G347" s="42"/>
      <c r="I347" s="42"/>
      <c r="J347" s="42"/>
      <c r="K347" s="42"/>
      <c r="L347" s="42"/>
      <c r="M347" s="42"/>
      <c r="N347" s="42"/>
      <c r="O347" s="42"/>
      <c r="P347" s="42"/>
    </row>
    <row r="348" spans="4:16" s="11" customFormat="1" ht="11.25">
      <c r="D348" s="42"/>
      <c r="E348" s="42"/>
      <c r="F348" s="42"/>
      <c r="G348" s="42"/>
      <c r="I348" s="42"/>
      <c r="J348" s="42"/>
      <c r="K348" s="42"/>
      <c r="L348" s="42"/>
      <c r="M348" s="42"/>
      <c r="N348" s="42"/>
      <c r="O348" s="42"/>
      <c r="P348" s="42"/>
    </row>
    <row r="349" spans="4:16" s="11" customFormat="1" ht="11.25">
      <c r="D349" s="42"/>
      <c r="E349" s="42"/>
      <c r="F349" s="42"/>
      <c r="G349" s="42"/>
      <c r="I349" s="42"/>
      <c r="J349" s="42"/>
      <c r="K349" s="42"/>
      <c r="L349" s="42"/>
      <c r="M349" s="42"/>
      <c r="N349" s="42"/>
      <c r="O349" s="42"/>
      <c r="P349" s="42"/>
    </row>
    <row r="350" spans="4:16" s="11" customFormat="1" ht="11.25">
      <c r="D350" s="42"/>
      <c r="E350" s="42"/>
      <c r="F350" s="42"/>
      <c r="G350" s="42"/>
      <c r="I350" s="42"/>
      <c r="J350" s="42"/>
      <c r="K350" s="42"/>
      <c r="L350" s="42"/>
      <c r="M350" s="42"/>
      <c r="N350" s="42"/>
      <c r="O350" s="42"/>
      <c r="P350" s="42"/>
    </row>
    <row r="351" spans="4:16" s="11" customFormat="1" ht="11.25">
      <c r="D351" s="42"/>
      <c r="E351" s="42"/>
      <c r="F351" s="42"/>
      <c r="G351" s="42"/>
      <c r="I351" s="42"/>
      <c r="J351" s="42"/>
      <c r="K351" s="42"/>
      <c r="L351" s="42"/>
      <c r="M351" s="42"/>
      <c r="N351" s="42"/>
      <c r="O351" s="42"/>
      <c r="P351" s="42"/>
    </row>
    <row r="352" spans="4:16" s="11" customFormat="1" ht="11.25">
      <c r="D352" s="42"/>
      <c r="E352" s="42"/>
      <c r="F352" s="42"/>
      <c r="G352" s="42"/>
      <c r="I352" s="42"/>
      <c r="J352" s="42"/>
      <c r="K352" s="42"/>
      <c r="L352" s="42"/>
      <c r="M352" s="42"/>
      <c r="N352" s="42"/>
      <c r="O352" s="42"/>
      <c r="P352" s="42"/>
    </row>
    <row r="353" spans="4:16" s="11" customFormat="1" ht="11.25">
      <c r="D353" s="42"/>
      <c r="E353" s="42"/>
      <c r="F353" s="42"/>
      <c r="G353" s="42"/>
      <c r="I353" s="42"/>
      <c r="J353" s="42"/>
      <c r="K353" s="42"/>
      <c r="L353" s="42"/>
      <c r="M353" s="42"/>
      <c r="N353" s="42"/>
      <c r="O353" s="42"/>
      <c r="P353" s="42"/>
    </row>
    <row r="354" spans="4:16" s="11" customFormat="1" ht="11.25">
      <c r="D354" s="42"/>
      <c r="E354" s="42"/>
      <c r="F354" s="42"/>
      <c r="G354" s="42"/>
      <c r="I354" s="42"/>
      <c r="J354" s="42"/>
      <c r="K354" s="42"/>
      <c r="L354" s="42"/>
      <c r="M354" s="42"/>
      <c r="N354" s="42"/>
      <c r="O354" s="42"/>
      <c r="P354" s="42"/>
    </row>
    <row r="355" spans="4:16" s="11" customFormat="1" ht="11.25">
      <c r="D355" s="42"/>
      <c r="E355" s="42"/>
      <c r="F355" s="42"/>
      <c r="G355" s="42"/>
      <c r="I355" s="42"/>
      <c r="J355" s="42"/>
      <c r="K355" s="42"/>
      <c r="L355" s="42"/>
      <c r="M355" s="42"/>
      <c r="N355" s="42"/>
      <c r="O355" s="42"/>
      <c r="P355" s="42"/>
    </row>
    <row r="356" spans="4:16" s="11" customFormat="1" ht="11.25">
      <c r="D356" s="42"/>
      <c r="E356" s="42"/>
      <c r="F356" s="42"/>
      <c r="G356" s="42"/>
      <c r="I356" s="42"/>
      <c r="J356" s="42"/>
      <c r="K356" s="42"/>
      <c r="L356" s="42"/>
      <c r="M356" s="42"/>
      <c r="N356" s="42"/>
      <c r="O356" s="42"/>
      <c r="P356" s="42"/>
    </row>
    <row r="357" spans="4:16" s="11" customFormat="1" ht="11.25">
      <c r="D357" s="42"/>
      <c r="E357" s="42"/>
      <c r="F357" s="42"/>
      <c r="G357" s="42"/>
      <c r="I357" s="42"/>
      <c r="J357" s="42"/>
      <c r="K357" s="42"/>
      <c r="L357" s="42"/>
      <c r="M357" s="42"/>
      <c r="N357" s="42"/>
      <c r="O357" s="42"/>
      <c r="P357" s="42"/>
    </row>
    <row r="358" spans="4:16" s="11" customFormat="1" ht="11.25">
      <c r="D358" s="42"/>
      <c r="E358" s="42"/>
      <c r="F358" s="42"/>
      <c r="G358" s="42"/>
      <c r="I358" s="42"/>
      <c r="J358" s="42"/>
      <c r="K358" s="42"/>
      <c r="L358" s="42"/>
      <c r="M358" s="42"/>
      <c r="N358" s="42"/>
      <c r="O358" s="42"/>
      <c r="P358" s="42"/>
    </row>
    <row r="359" spans="4:16" s="11" customFormat="1" ht="11.25">
      <c r="D359" s="42"/>
      <c r="E359" s="42"/>
      <c r="F359" s="42"/>
      <c r="G359" s="42"/>
      <c r="I359" s="42"/>
      <c r="J359" s="42"/>
      <c r="K359" s="42"/>
      <c r="L359" s="42"/>
      <c r="M359" s="42"/>
      <c r="N359" s="42"/>
      <c r="O359" s="42"/>
      <c r="P359" s="42"/>
    </row>
    <row r="360" spans="4:16" s="11" customFormat="1" ht="11.25">
      <c r="D360" s="42"/>
      <c r="E360" s="42"/>
      <c r="F360" s="42"/>
      <c r="G360" s="42"/>
      <c r="I360" s="42"/>
      <c r="J360" s="42"/>
      <c r="K360" s="42"/>
      <c r="L360" s="42"/>
      <c r="M360" s="42"/>
      <c r="N360" s="42"/>
      <c r="O360" s="42"/>
      <c r="P360" s="42"/>
    </row>
    <row r="361" spans="4:16" s="11" customFormat="1" ht="11.25">
      <c r="D361" s="42"/>
      <c r="E361" s="42"/>
      <c r="F361" s="42"/>
      <c r="G361" s="42"/>
      <c r="I361" s="42"/>
      <c r="J361" s="42"/>
      <c r="K361" s="42"/>
      <c r="L361" s="42"/>
      <c r="M361" s="42"/>
      <c r="N361" s="42"/>
      <c r="O361" s="42"/>
      <c r="P361" s="42"/>
    </row>
    <row r="362" spans="4:16" s="11" customFormat="1" ht="11.25">
      <c r="D362" s="42"/>
      <c r="E362" s="42"/>
      <c r="F362" s="42"/>
      <c r="G362" s="42"/>
      <c r="I362" s="42"/>
      <c r="J362" s="42"/>
      <c r="K362" s="42"/>
      <c r="L362" s="42"/>
      <c r="M362" s="42"/>
      <c r="N362" s="42"/>
      <c r="O362" s="42"/>
      <c r="P362" s="42"/>
    </row>
    <row r="363" spans="4:16" s="11" customFormat="1" ht="11.25">
      <c r="D363" s="42"/>
      <c r="E363" s="42"/>
      <c r="F363" s="42"/>
      <c r="G363" s="42"/>
      <c r="I363" s="42"/>
      <c r="J363" s="42"/>
      <c r="K363" s="42"/>
      <c r="L363" s="42"/>
      <c r="M363" s="42"/>
      <c r="N363" s="42"/>
      <c r="O363" s="42"/>
      <c r="P363" s="42"/>
    </row>
    <row r="364" spans="4:16" s="11" customFormat="1" ht="11.25">
      <c r="D364" s="42"/>
      <c r="E364" s="42"/>
      <c r="F364" s="42"/>
      <c r="G364" s="42"/>
      <c r="I364" s="42"/>
      <c r="J364" s="42"/>
      <c r="K364" s="42"/>
      <c r="L364" s="42"/>
      <c r="M364" s="42"/>
      <c r="N364" s="42"/>
      <c r="O364" s="42"/>
      <c r="P364" s="42"/>
    </row>
    <row r="365" spans="4:16" s="11" customFormat="1" ht="11.25">
      <c r="D365" s="42"/>
      <c r="E365" s="42"/>
      <c r="F365" s="42"/>
      <c r="G365" s="42"/>
      <c r="I365" s="42"/>
      <c r="J365" s="42"/>
      <c r="K365" s="42"/>
      <c r="L365" s="42"/>
      <c r="M365" s="42"/>
      <c r="N365" s="42"/>
      <c r="O365" s="42"/>
      <c r="P365" s="42"/>
    </row>
    <row r="366" spans="4:16" s="11" customFormat="1" ht="11.25">
      <c r="D366" s="42"/>
      <c r="E366" s="42"/>
      <c r="F366" s="42"/>
      <c r="G366" s="42"/>
      <c r="I366" s="42"/>
      <c r="J366" s="42"/>
      <c r="K366" s="42"/>
      <c r="L366" s="42"/>
      <c r="M366" s="42"/>
      <c r="N366" s="42"/>
      <c r="O366" s="42"/>
      <c r="P366" s="42"/>
    </row>
    <row r="367" spans="4:16" s="11" customFormat="1" ht="11.25">
      <c r="D367" s="42"/>
      <c r="E367" s="42"/>
      <c r="F367" s="42"/>
      <c r="G367" s="42"/>
      <c r="I367" s="42"/>
      <c r="J367" s="42"/>
      <c r="K367" s="42"/>
      <c r="L367" s="42"/>
      <c r="M367" s="42"/>
      <c r="N367" s="42"/>
      <c r="O367" s="42"/>
      <c r="P367" s="42"/>
    </row>
    <row r="368" spans="4:16" s="11" customFormat="1" ht="11.25">
      <c r="D368" s="42"/>
      <c r="E368" s="42"/>
      <c r="F368" s="42"/>
      <c r="G368" s="42"/>
      <c r="I368" s="42"/>
      <c r="J368" s="42"/>
      <c r="K368" s="42"/>
      <c r="L368" s="42"/>
      <c r="M368" s="42"/>
      <c r="N368" s="42"/>
      <c r="O368" s="42"/>
      <c r="P368" s="42"/>
    </row>
    <row r="369" spans="4:16" s="11" customFormat="1" ht="11.25">
      <c r="D369" s="42"/>
      <c r="E369" s="42"/>
      <c r="F369" s="42"/>
      <c r="G369" s="42"/>
      <c r="I369" s="42"/>
      <c r="J369" s="42"/>
      <c r="K369" s="42"/>
      <c r="L369" s="42"/>
      <c r="M369" s="42"/>
      <c r="N369" s="42"/>
      <c r="O369" s="42"/>
      <c r="P369" s="42"/>
    </row>
    <row r="370" spans="4:16" s="11" customFormat="1" ht="11.25">
      <c r="D370" s="42"/>
      <c r="E370" s="42"/>
      <c r="F370" s="42"/>
      <c r="G370" s="42"/>
      <c r="I370" s="42"/>
      <c r="J370" s="42"/>
      <c r="K370" s="42"/>
      <c r="L370" s="42"/>
      <c r="M370" s="42"/>
      <c r="N370" s="42"/>
      <c r="O370" s="42"/>
      <c r="P370" s="42"/>
    </row>
    <row r="371" spans="4:16" s="11" customFormat="1" ht="11.25">
      <c r="D371" s="42"/>
      <c r="E371" s="42"/>
      <c r="F371" s="42"/>
      <c r="G371" s="42"/>
      <c r="I371" s="42"/>
      <c r="J371" s="42"/>
      <c r="K371" s="42"/>
      <c r="L371" s="42"/>
      <c r="M371" s="42"/>
      <c r="N371" s="42"/>
      <c r="O371" s="42"/>
      <c r="P371" s="42"/>
    </row>
    <row r="372" spans="4:16" s="11" customFormat="1" ht="11.25">
      <c r="D372" s="42"/>
      <c r="E372" s="42"/>
      <c r="F372" s="42"/>
      <c r="G372" s="42"/>
      <c r="I372" s="42"/>
      <c r="J372" s="42"/>
      <c r="K372" s="42"/>
      <c r="L372" s="42"/>
      <c r="M372" s="42"/>
      <c r="N372" s="42"/>
      <c r="O372" s="42"/>
      <c r="P372" s="42"/>
    </row>
    <row r="373" spans="4:16" s="11" customFormat="1" ht="11.25">
      <c r="D373" s="42"/>
      <c r="E373" s="42"/>
      <c r="F373" s="42"/>
      <c r="G373" s="42"/>
      <c r="I373" s="42"/>
      <c r="J373" s="42"/>
      <c r="K373" s="42"/>
      <c r="L373" s="42"/>
      <c r="M373" s="42"/>
      <c r="N373" s="42"/>
      <c r="O373" s="42"/>
      <c r="P373" s="42"/>
    </row>
    <row r="374" spans="4:16" s="11" customFormat="1" ht="11.25">
      <c r="D374" s="42"/>
      <c r="E374" s="42"/>
      <c r="F374" s="42"/>
      <c r="G374" s="42"/>
      <c r="I374" s="42"/>
      <c r="J374" s="42"/>
      <c r="K374" s="42"/>
      <c r="L374" s="42"/>
      <c r="M374" s="42"/>
      <c r="N374" s="42"/>
      <c r="O374" s="42"/>
      <c r="P374" s="42"/>
    </row>
    <row r="375" spans="4:16" s="11" customFormat="1" ht="11.25">
      <c r="D375" s="42"/>
      <c r="E375" s="42"/>
      <c r="F375" s="42"/>
      <c r="G375" s="42"/>
      <c r="I375" s="42"/>
      <c r="J375" s="42"/>
      <c r="K375" s="42"/>
      <c r="L375" s="42"/>
      <c r="M375" s="42"/>
      <c r="N375" s="42"/>
      <c r="O375" s="42"/>
      <c r="P375" s="42"/>
    </row>
    <row r="376" spans="4:16" s="11" customFormat="1" ht="11.25">
      <c r="D376" s="42"/>
      <c r="E376" s="42"/>
      <c r="F376" s="42"/>
      <c r="G376" s="42"/>
      <c r="I376" s="42"/>
      <c r="J376" s="42"/>
      <c r="K376" s="42"/>
      <c r="L376" s="42"/>
      <c r="M376" s="42"/>
      <c r="N376" s="42"/>
      <c r="O376" s="42"/>
      <c r="P376" s="42"/>
    </row>
    <row r="377" spans="4:16" s="11" customFormat="1" ht="11.25">
      <c r="D377" s="42"/>
      <c r="E377" s="42"/>
      <c r="F377" s="42"/>
      <c r="G377" s="42"/>
      <c r="I377" s="42"/>
      <c r="J377" s="42"/>
      <c r="K377" s="42"/>
      <c r="L377" s="42"/>
      <c r="M377" s="42"/>
      <c r="N377" s="42"/>
      <c r="O377" s="42"/>
      <c r="P377" s="42"/>
    </row>
    <row r="378" spans="4:16" s="11" customFormat="1" ht="11.25">
      <c r="D378" s="42"/>
      <c r="E378" s="42"/>
      <c r="F378" s="42"/>
      <c r="G378" s="42"/>
      <c r="I378" s="42"/>
      <c r="J378" s="42"/>
      <c r="K378" s="42"/>
      <c r="L378" s="42"/>
      <c r="M378" s="42"/>
      <c r="N378" s="42"/>
      <c r="O378" s="42"/>
      <c r="P378" s="42"/>
    </row>
    <row r="379" spans="4:16" s="11" customFormat="1" ht="11.25">
      <c r="D379" s="42"/>
      <c r="E379" s="42"/>
      <c r="F379" s="42"/>
      <c r="G379" s="42"/>
      <c r="I379" s="42"/>
      <c r="J379" s="42"/>
      <c r="K379" s="42"/>
      <c r="L379" s="42"/>
      <c r="M379" s="42"/>
      <c r="N379" s="42"/>
      <c r="O379" s="42"/>
      <c r="P379" s="42"/>
    </row>
    <row r="380" spans="4:16" s="11" customFormat="1" ht="11.25">
      <c r="D380" s="42"/>
      <c r="E380" s="42"/>
      <c r="F380" s="42"/>
      <c r="G380" s="42"/>
      <c r="I380" s="42"/>
      <c r="J380" s="42"/>
      <c r="K380" s="42"/>
      <c r="L380" s="42"/>
      <c r="M380" s="42"/>
      <c r="N380" s="42"/>
      <c r="O380" s="42"/>
      <c r="P380" s="42"/>
    </row>
    <row r="381" spans="4:16" s="11" customFormat="1" ht="11.25">
      <c r="D381" s="42"/>
      <c r="E381" s="42"/>
      <c r="F381" s="42"/>
      <c r="G381" s="42"/>
      <c r="I381" s="42"/>
      <c r="J381" s="42"/>
      <c r="K381" s="42"/>
      <c r="L381" s="42"/>
      <c r="M381" s="42"/>
      <c r="N381" s="42"/>
      <c r="O381" s="42"/>
      <c r="P381" s="42"/>
    </row>
    <row r="382" spans="4:16" s="11" customFormat="1" ht="11.25">
      <c r="D382" s="42"/>
      <c r="E382" s="42"/>
      <c r="F382" s="42"/>
      <c r="G382" s="42"/>
      <c r="I382" s="42"/>
      <c r="J382" s="42"/>
      <c r="K382" s="42"/>
      <c r="L382" s="42"/>
      <c r="M382" s="42"/>
      <c r="N382" s="42"/>
      <c r="O382" s="42"/>
      <c r="P382" s="42"/>
    </row>
    <row r="383" spans="4:16" s="11" customFormat="1" ht="11.25">
      <c r="D383" s="42"/>
      <c r="E383" s="42"/>
      <c r="F383" s="42"/>
      <c r="G383" s="42"/>
      <c r="I383" s="42"/>
      <c r="J383" s="42"/>
      <c r="K383" s="42"/>
      <c r="L383" s="42"/>
      <c r="M383" s="42"/>
      <c r="N383" s="42"/>
      <c r="O383" s="42"/>
      <c r="P383" s="42"/>
    </row>
    <row r="384" spans="4:16" s="11" customFormat="1" ht="11.25">
      <c r="D384" s="42"/>
      <c r="E384" s="42"/>
      <c r="F384" s="42"/>
      <c r="G384" s="42"/>
      <c r="I384" s="42"/>
      <c r="J384" s="42"/>
      <c r="K384" s="42"/>
      <c r="L384" s="42"/>
      <c r="M384" s="42"/>
      <c r="N384" s="42"/>
      <c r="O384" s="42"/>
      <c r="P384" s="42"/>
    </row>
    <row r="385" spans="4:16" s="11" customFormat="1" ht="11.25">
      <c r="D385" s="42"/>
      <c r="E385" s="42"/>
      <c r="F385" s="42"/>
      <c r="G385" s="42"/>
      <c r="I385" s="42"/>
      <c r="J385" s="42"/>
      <c r="K385" s="42"/>
      <c r="L385" s="42"/>
      <c r="M385" s="42"/>
      <c r="N385" s="42"/>
      <c r="O385" s="42"/>
      <c r="P385" s="42"/>
    </row>
    <row r="386" spans="4:16" s="11" customFormat="1" ht="11.25">
      <c r="D386" s="42"/>
      <c r="E386" s="42"/>
      <c r="F386" s="42"/>
      <c r="G386" s="42"/>
      <c r="I386" s="42"/>
      <c r="J386" s="42"/>
      <c r="K386" s="42"/>
      <c r="L386" s="42"/>
      <c r="M386" s="42"/>
      <c r="N386" s="42"/>
      <c r="O386" s="42"/>
      <c r="P386" s="42"/>
    </row>
    <row r="387" spans="4:16" s="11" customFormat="1" ht="11.25">
      <c r="D387" s="42"/>
      <c r="E387" s="42"/>
      <c r="F387" s="42"/>
      <c r="G387" s="42"/>
      <c r="I387" s="42"/>
      <c r="J387" s="42"/>
      <c r="K387" s="42"/>
      <c r="L387" s="42"/>
      <c r="M387" s="42"/>
      <c r="N387" s="42"/>
      <c r="O387" s="42"/>
      <c r="P387" s="42"/>
    </row>
    <row r="388" spans="4:16" s="11" customFormat="1" ht="11.25">
      <c r="D388" s="42"/>
      <c r="E388" s="42"/>
      <c r="F388" s="42"/>
      <c r="G388" s="42"/>
      <c r="I388" s="42"/>
      <c r="J388" s="42"/>
      <c r="K388" s="42"/>
      <c r="L388" s="42"/>
      <c r="M388" s="42"/>
      <c r="N388" s="42"/>
      <c r="O388" s="42"/>
      <c r="P388" s="42"/>
    </row>
    <row r="389" spans="4:16" s="11" customFormat="1" ht="11.25">
      <c r="D389" s="42"/>
      <c r="E389" s="42"/>
      <c r="F389" s="42"/>
      <c r="G389" s="42"/>
      <c r="I389" s="42"/>
      <c r="J389" s="42"/>
      <c r="K389" s="42"/>
      <c r="L389" s="42"/>
      <c r="M389" s="42"/>
      <c r="N389" s="42"/>
      <c r="O389" s="42"/>
      <c r="P389" s="42"/>
    </row>
    <row r="390" spans="4:16" s="11" customFormat="1" ht="11.25">
      <c r="D390" s="42"/>
      <c r="E390" s="42"/>
      <c r="F390" s="42"/>
      <c r="G390" s="42"/>
      <c r="I390" s="42"/>
      <c r="J390" s="42"/>
      <c r="K390" s="42"/>
      <c r="L390" s="42"/>
      <c r="M390" s="42"/>
      <c r="N390" s="42"/>
      <c r="O390" s="42"/>
      <c r="P390" s="42"/>
    </row>
    <row r="391" spans="4:16" s="11" customFormat="1" ht="11.25">
      <c r="D391" s="42"/>
      <c r="E391" s="42"/>
      <c r="F391" s="42"/>
      <c r="G391" s="42"/>
      <c r="I391" s="42"/>
      <c r="J391" s="42"/>
      <c r="K391" s="42"/>
      <c r="L391" s="42"/>
      <c r="M391" s="42"/>
      <c r="N391" s="42"/>
      <c r="O391" s="42"/>
      <c r="P391" s="42"/>
    </row>
    <row r="392" spans="4:16" s="11" customFormat="1" ht="11.25">
      <c r="D392" s="42"/>
      <c r="E392" s="42"/>
      <c r="F392" s="42"/>
      <c r="G392" s="42"/>
      <c r="I392" s="42"/>
      <c r="J392" s="42"/>
      <c r="K392" s="42"/>
      <c r="L392" s="42"/>
      <c r="M392" s="42"/>
      <c r="N392" s="42"/>
      <c r="O392" s="42"/>
      <c r="P392" s="42"/>
    </row>
    <row r="393" spans="4:16" s="11" customFormat="1" ht="11.25">
      <c r="D393" s="42"/>
      <c r="E393" s="42"/>
      <c r="F393" s="42"/>
      <c r="G393" s="42"/>
      <c r="I393" s="42"/>
      <c r="J393" s="42"/>
      <c r="K393" s="42"/>
      <c r="L393" s="42"/>
      <c r="M393" s="42"/>
      <c r="N393" s="42"/>
      <c r="O393" s="42"/>
      <c r="P393" s="42"/>
    </row>
    <row r="394" spans="4:16" s="11" customFormat="1" ht="11.25">
      <c r="D394" s="42"/>
      <c r="E394" s="42"/>
      <c r="F394" s="42"/>
      <c r="G394" s="42"/>
      <c r="I394" s="42"/>
      <c r="J394" s="42"/>
      <c r="K394" s="42"/>
      <c r="L394" s="42"/>
      <c r="M394" s="42"/>
      <c r="N394" s="42"/>
      <c r="O394" s="42"/>
      <c r="P394" s="42"/>
    </row>
    <row r="395" spans="4:16" s="11" customFormat="1" ht="11.25">
      <c r="D395" s="42"/>
      <c r="E395" s="42"/>
      <c r="F395" s="42"/>
      <c r="G395" s="42"/>
      <c r="I395" s="42"/>
      <c r="J395" s="42"/>
      <c r="K395" s="42"/>
      <c r="L395" s="42"/>
      <c r="M395" s="42"/>
      <c r="N395" s="42"/>
      <c r="O395" s="42"/>
      <c r="P395" s="42"/>
    </row>
    <row r="396" spans="4:16" s="11" customFormat="1" ht="11.25">
      <c r="D396" s="42"/>
      <c r="E396" s="42"/>
      <c r="F396" s="42"/>
      <c r="G396" s="42"/>
      <c r="I396" s="42"/>
      <c r="J396" s="42"/>
      <c r="K396" s="42"/>
      <c r="L396" s="42"/>
      <c r="M396" s="42"/>
      <c r="N396" s="42"/>
      <c r="O396" s="42"/>
      <c r="P396" s="42"/>
    </row>
    <row r="397" spans="4:16" s="11" customFormat="1" ht="11.25">
      <c r="D397" s="42"/>
      <c r="E397" s="42"/>
      <c r="F397" s="42"/>
      <c r="G397" s="42"/>
      <c r="I397" s="42"/>
      <c r="J397" s="42"/>
      <c r="K397" s="42"/>
      <c r="L397" s="42"/>
      <c r="M397" s="42"/>
      <c r="N397" s="42"/>
      <c r="O397" s="42"/>
      <c r="P397" s="42"/>
    </row>
    <row r="398" spans="4:16" s="11" customFormat="1" ht="11.25">
      <c r="D398" s="42"/>
      <c r="E398" s="42"/>
      <c r="F398" s="42"/>
      <c r="G398" s="42"/>
      <c r="I398" s="42"/>
      <c r="J398" s="42"/>
      <c r="K398" s="42"/>
      <c r="L398" s="42"/>
      <c r="M398" s="42"/>
      <c r="N398" s="42"/>
      <c r="O398" s="42"/>
      <c r="P398" s="42"/>
    </row>
    <row r="399" spans="4:16" s="11" customFormat="1" ht="11.25">
      <c r="D399" s="42"/>
      <c r="E399" s="42"/>
      <c r="F399" s="42"/>
      <c r="G399" s="42"/>
      <c r="I399" s="42"/>
      <c r="J399" s="42"/>
      <c r="K399" s="42"/>
      <c r="L399" s="42"/>
      <c r="M399" s="42"/>
      <c r="N399" s="42"/>
      <c r="O399" s="42"/>
      <c r="P399" s="42"/>
    </row>
    <row r="400" spans="4:16" s="11" customFormat="1" ht="11.25">
      <c r="D400" s="42"/>
      <c r="E400" s="42"/>
      <c r="F400" s="42"/>
      <c r="G400" s="42"/>
      <c r="I400" s="42"/>
      <c r="J400" s="42"/>
      <c r="K400" s="42"/>
      <c r="L400" s="42"/>
      <c r="M400" s="42"/>
      <c r="N400" s="42"/>
      <c r="O400" s="42"/>
      <c r="P400" s="42"/>
    </row>
    <row r="401" spans="4:16" s="11" customFormat="1" ht="11.25">
      <c r="D401" s="42"/>
      <c r="E401" s="42"/>
      <c r="F401" s="42"/>
      <c r="G401" s="42"/>
      <c r="I401" s="42"/>
      <c r="J401" s="42"/>
      <c r="K401" s="42"/>
      <c r="L401" s="42"/>
      <c r="M401" s="42"/>
      <c r="N401" s="42"/>
      <c r="O401" s="42"/>
      <c r="P401" s="42"/>
    </row>
    <row r="402" spans="4:16" s="11" customFormat="1" ht="11.25">
      <c r="D402" s="42"/>
      <c r="E402" s="42"/>
      <c r="F402" s="42"/>
      <c r="G402" s="42"/>
      <c r="I402" s="42"/>
      <c r="J402" s="42"/>
      <c r="K402" s="42"/>
      <c r="L402" s="42"/>
      <c r="M402" s="42"/>
      <c r="N402" s="42"/>
      <c r="O402" s="42"/>
      <c r="P402" s="42"/>
    </row>
    <row r="403" spans="4:16" s="11" customFormat="1" ht="11.25">
      <c r="D403" s="42"/>
      <c r="E403" s="42"/>
      <c r="F403" s="42"/>
      <c r="G403" s="42"/>
      <c r="I403" s="42"/>
      <c r="J403" s="42"/>
      <c r="K403" s="42"/>
      <c r="L403" s="42"/>
      <c r="M403" s="42"/>
      <c r="N403" s="42"/>
      <c r="O403" s="42"/>
      <c r="P403" s="42"/>
    </row>
    <row r="404" spans="4:16" s="11" customFormat="1" ht="11.25">
      <c r="D404" s="42"/>
      <c r="E404" s="42"/>
      <c r="F404" s="42"/>
      <c r="G404" s="42"/>
      <c r="I404" s="42"/>
      <c r="J404" s="42"/>
      <c r="K404" s="42"/>
      <c r="L404" s="42"/>
      <c r="M404" s="42"/>
      <c r="N404" s="42"/>
      <c r="O404" s="42"/>
      <c r="P404" s="42"/>
    </row>
    <row r="405" spans="4:16" s="11" customFormat="1" ht="11.25">
      <c r="D405" s="42"/>
      <c r="E405" s="42"/>
      <c r="F405" s="42"/>
      <c r="G405" s="42"/>
      <c r="I405" s="42"/>
      <c r="J405" s="42"/>
      <c r="K405" s="42"/>
      <c r="L405" s="42"/>
      <c r="M405" s="42"/>
      <c r="N405" s="42"/>
      <c r="O405" s="42"/>
      <c r="P405" s="42"/>
    </row>
    <row r="406" spans="4:16" s="11" customFormat="1" ht="11.25">
      <c r="D406" s="42"/>
      <c r="E406" s="42"/>
      <c r="F406" s="42"/>
      <c r="G406" s="42"/>
      <c r="I406" s="42"/>
      <c r="J406" s="42"/>
      <c r="K406" s="42"/>
      <c r="L406" s="42"/>
      <c r="M406" s="42"/>
      <c r="N406" s="42"/>
      <c r="O406" s="42"/>
      <c r="P406" s="42"/>
    </row>
    <row r="407" spans="4:16" s="11" customFormat="1" ht="11.25">
      <c r="D407" s="42"/>
      <c r="E407" s="42"/>
      <c r="F407" s="42"/>
      <c r="G407" s="42"/>
      <c r="I407" s="42"/>
      <c r="J407" s="42"/>
      <c r="K407" s="42"/>
      <c r="L407" s="42"/>
      <c r="M407" s="42"/>
      <c r="N407" s="42"/>
      <c r="O407" s="42"/>
      <c r="P407" s="42"/>
    </row>
    <row r="408" spans="4:16" s="11" customFormat="1" ht="11.25">
      <c r="D408" s="42"/>
      <c r="E408" s="42"/>
      <c r="F408" s="42"/>
      <c r="G408" s="42"/>
      <c r="I408" s="42"/>
      <c r="J408" s="42"/>
      <c r="K408" s="42"/>
      <c r="L408" s="42"/>
      <c r="M408" s="42"/>
      <c r="N408" s="42"/>
      <c r="O408" s="42"/>
      <c r="P408" s="42"/>
    </row>
    <row r="409" spans="4:16" s="11" customFormat="1" ht="11.25">
      <c r="D409" s="42"/>
      <c r="E409" s="42"/>
      <c r="F409" s="42"/>
      <c r="G409" s="42"/>
      <c r="I409" s="42"/>
      <c r="J409" s="42"/>
      <c r="K409" s="42"/>
      <c r="L409" s="42"/>
      <c r="M409" s="42"/>
      <c r="N409" s="42"/>
      <c r="O409" s="42"/>
      <c r="P409" s="42"/>
    </row>
  </sheetData>
  <mergeCells count="15">
    <mergeCell ref="P3:P4"/>
    <mergeCell ref="A2:P2"/>
    <mergeCell ref="C3:C4"/>
    <mergeCell ref="M3:M4"/>
    <mergeCell ref="N3:N4"/>
    <mergeCell ref="O3:O4"/>
    <mergeCell ref="F3:G3"/>
    <mergeCell ref="D3:E3"/>
    <mergeCell ref="H3:H4"/>
    <mergeCell ref="I3:I4"/>
    <mergeCell ref="J3:J4"/>
    <mergeCell ref="K3:K4"/>
    <mergeCell ref="L3:L4"/>
    <mergeCell ref="A3:A4"/>
    <mergeCell ref="B3:B4"/>
  </mergeCells>
  <printOptions/>
  <pageMargins left="0.5" right="0" top="0.79" bottom="0.64" header="0.5118110236220472" footer="0.46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5"/>
  <sheetViews>
    <sheetView tabSelected="1" workbookViewId="0" topLeftCell="A1">
      <pane xSplit="3" ySplit="2" topLeftCell="D3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55" sqref="J55"/>
    </sheetView>
  </sheetViews>
  <sheetFormatPr defaultColWidth="9.00390625" defaultRowHeight="12.75"/>
  <cols>
    <col min="1" max="1" width="12.625" style="8" customWidth="1"/>
    <col min="2" max="2" width="6.625" style="8" customWidth="1"/>
    <col min="3" max="3" width="5.00390625" style="8" customWidth="1"/>
    <col min="4" max="4" width="8.375" style="8" customWidth="1"/>
    <col min="5" max="5" width="9.625" style="93" customWidth="1"/>
    <col min="6" max="6" width="8.375" style="94" customWidth="1"/>
    <col min="7" max="7" width="10.125" style="92" bestFit="1" customWidth="1"/>
    <col min="8" max="8" width="6.875" style="8" bestFit="1" customWidth="1"/>
    <col min="9" max="10" width="9.125" style="93" bestFit="1" customWidth="1"/>
    <col min="11" max="11" width="7.625" style="94" bestFit="1" customWidth="1"/>
    <col min="12" max="12" width="9.125" style="94" bestFit="1" customWidth="1"/>
    <col min="13" max="14" width="8.00390625" style="94" customWidth="1"/>
    <col min="15" max="16" width="5.75390625" style="94" bestFit="1" customWidth="1"/>
    <col min="17" max="17" width="5.75390625" style="94" customWidth="1"/>
    <col min="18" max="18" width="5.75390625" style="94" bestFit="1" customWidth="1"/>
    <col min="19" max="19" width="5.25390625" style="8" bestFit="1" customWidth="1"/>
    <col min="20" max="16384" width="9.125" style="8" customWidth="1"/>
  </cols>
  <sheetData>
    <row r="1" ht="11.25">
      <c r="M1" s="95" t="s">
        <v>226</v>
      </c>
    </row>
    <row r="2" spans="1:12" ht="22.5" customHeight="1">
      <c r="A2" s="10" t="s">
        <v>238</v>
      </c>
      <c r="L2" s="94" t="s">
        <v>21</v>
      </c>
    </row>
    <row r="3" spans="1:19" s="46" customFormat="1" ht="12.75" customHeight="1">
      <c r="A3" s="131" t="s">
        <v>94</v>
      </c>
      <c r="B3" s="133" t="s">
        <v>152</v>
      </c>
      <c r="C3" s="135" t="s">
        <v>153</v>
      </c>
      <c r="D3" s="143" t="s">
        <v>97</v>
      </c>
      <c r="E3" s="144"/>
      <c r="F3" s="141" t="s">
        <v>91</v>
      </c>
      <c r="G3" s="142"/>
      <c r="H3" s="86" t="s">
        <v>154</v>
      </c>
      <c r="I3" s="139" t="s">
        <v>4</v>
      </c>
      <c r="J3" s="139" t="s">
        <v>1</v>
      </c>
      <c r="K3" s="139" t="s">
        <v>2</v>
      </c>
      <c r="L3" s="139" t="s">
        <v>3</v>
      </c>
      <c r="M3" s="139" t="s">
        <v>5</v>
      </c>
      <c r="N3" s="139" t="s">
        <v>14</v>
      </c>
      <c r="O3" s="137" t="s">
        <v>12</v>
      </c>
      <c r="P3" s="137" t="s">
        <v>11</v>
      </c>
      <c r="Q3" s="137">
        <v>80146</v>
      </c>
      <c r="R3" s="137">
        <v>80195</v>
      </c>
      <c r="S3" s="129">
        <v>90019</v>
      </c>
    </row>
    <row r="4" spans="1:19" s="46" customFormat="1" ht="11.25" customHeight="1">
      <c r="A4" s="132"/>
      <c r="B4" s="134"/>
      <c r="C4" s="136"/>
      <c r="D4" s="83" t="s">
        <v>15</v>
      </c>
      <c r="E4" s="97" t="s">
        <v>87</v>
      </c>
      <c r="F4" s="91" t="s">
        <v>15</v>
      </c>
      <c r="G4" s="91" t="s">
        <v>87</v>
      </c>
      <c r="H4" s="83" t="s">
        <v>252</v>
      </c>
      <c r="I4" s="140"/>
      <c r="J4" s="140"/>
      <c r="K4" s="140"/>
      <c r="L4" s="140"/>
      <c r="M4" s="140"/>
      <c r="N4" s="140"/>
      <c r="O4" s="138"/>
      <c r="P4" s="138"/>
      <c r="Q4" s="138"/>
      <c r="R4" s="138"/>
      <c r="S4" s="130"/>
    </row>
    <row r="5" spans="1:19" s="47" customFormat="1" ht="13.5" customHeight="1">
      <c r="A5" s="51" t="s">
        <v>155</v>
      </c>
      <c r="B5" s="89">
        <v>75</v>
      </c>
      <c r="C5" s="52">
        <f>E5/B5/6</f>
        <v>816.2342666666667</v>
      </c>
      <c r="D5" s="15">
        <v>660762</v>
      </c>
      <c r="E5" s="15">
        <v>367305.42</v>
      </c>
      <c r="F5" s="15">
        <v>411526</v>
      </c>
      <c r="G5" s="15">
        <v>235120.4</v>
      </c>
      <c r="H5" s="18">
        <f>G5/F5</f>
        <v>0.5713378984559906</v>
      </c>
      <c r="I5" s="15">
        <v>32213.93</v>
      </c>
      <c r="J5" s="15">
        <v>42296.79</v>
      </c>
      <c r="K5" s="15">
        <v>5011.72</v>
      </c>
      <c r="L5" s="15">
        <v>12695.2</v>
      </c>
      <c r="M5" s="15">
        <v>0</v>
      </c>
      <c r="N5" s="15">
        <v>18633.75</v>
      </c>
      <c r="O5" s="15"/>
      <c r="P5" s="15"/>
      <c r="Q5" s="15">
        <v>1485</v>
      </c>
      <c r="R5" s="15">
        <v>2900</v>
      </c>
      <c r="S5" s="20"/>
    </row>
    <row r="6" spans="1:19" s="47" customFormat="1" ht="13.5" customHeight="1">
      <c r="A6" s="51" t="s">
        <v>156</v>
      </c>
      <c r="B6" s="89">
        <v>102</v>
      </c>
      <c r="C6" s="52">
        <f aca="true" t="shared" si="0" ref="C6:C44">E6/B6/6</f>
        <v>760.8125163398694</v>
      </c>
      <c r="D6" s="15">
        <v>862415</v>
      </c>
      <c r="E6" s="15">
        <v>465617.26</v>
      </c>
      <c r="F6" s="15">
        <v>565452</v>
      </c>
      <c r="G6" s="15">
        <v>289861.26</v>
      </c>
      <c r="H6" s="18">
        <f aca="true" t="shared" si="1" ref="H6:H56">G6/F6</f>
        <v>0.5126186838140108</v>
      </c>
      <c r="I6" s="15">
        <v>47434.72</v>
      </c>
      <c r="J6" s="15">
        <v>56466.55</v>
      </c>
      <c r="K6" s="15">
        <v>6331.74</v>
      </c>
      <c r="L6" s="15">
        <v>12451.05</v>
      </c>
      <c r="M6" s="15">
        <v>4844.4</v>
      </c>
      <c r="N6" s="15">
        <v>27010</v>
      </c>
      <c r="O6" s="15"/>
      <c r="P6" s="15"/>
      <c r="Q6" s="15">
        <v>3096</v>
      </c>
      <c r="R6" s="15"/>
      <c r="S6" s="20"/>
    </row>
    <row r="7" spans="1:19" s="47" customFormat="1" ht="13.5" customHeight="1">
      <c r="A7" s="51" t="s">
        <v>157</v>
      </c>
      <c r="B7" s="89">
        <v>124</v>
      </c>
      <c r="C7" s="52">
        <f t="shared" si="0"/>
        <v>812.4486424731184</v>
      </c>
      <c r="D7" s="15">
        <v>1064258</v>
      </c>
      <c r="E7" s="15">
        <v>604461.79</v>
      </c>
      <c r="F7" s="15">
        <v>685329</v>
      </c>
      <c r="G7" s="15">
        <v>376268.16</v>
      </c>
      <c r="H7" s="18">
        <f t="shared" si="1"/>
        <v>0.5490328878538628</v>
      </c>
      <c r="I7" s="15">
        <v>59772.17</v>
      </c>
      <c r="J7" s="15">
        <v>72682.6</v>
      </c>
      <c r="K7" s="15">
        <v>5590.4</v>
      </c>
      <c r="L7" s="15">
        <v>28316.34</v>
      </c>
      <c r="M7" s="15">
        <v>1288.77</v>
      </c>
      <c r="N7" s="15">
        <v>33555</v>
      </c>
      <c r="O7" s="15"/>
      <c r="P7" s="15"/>
      <c r="Q7" s="15">
        <v>1000</v>
      </c>
      <c r="R7" s="15">
        <v>904</v>
      </c>
      <c r="S7" s="20"/>
    </row>
    <row r="8" spans="1:19" s="47" customFormat="1" ht="13.5" customHeight="1">
      <c r="A8" s="51" t="s">
        <v>158</v>
      </c>
      <c r="B8" s="89">
        <v>115</v>
      </c>
      <c r="C8" s="52">
        <f t="shared" si="0"/>
        <v>787.2005652173913</v>
      </c>
      <c r="D8" s="15">
        <v>950660</v>
      </c>
      <c r="E8" s="15">
        <v>543168.39</v>
      </c>
      <c r="F8" s="15">
        <v>596528</v>
      </c>
      <c r="G8" s="15">
        <v>345184.45</v>
      </c>
      <c r="H8" s="18">
        <f t="shared" si="1"/>
        <v>0.5786559055065311</v>
      </c>
      <c r="I8" s="15">
        <v>51637.73</v>
      </c>
      <c r="J8" s="15">
        <v>65825.86</v>
      </c>
      <c r="K8" s="15">
        <v>5933.57</v>
      </c>
      <c r="L8" s="15">
        <v>20694.22</v>
      </c>
      <c r="M8" s="15">
        <v>0</v>
      </c>
      <c r="N8" s="15">
        <v>24500</v>
      </c>
      <c r="O8" s="15">
        <v>0</v>
      </c>
      <c r="P8" s="15"/>
      <c r="Q8" s="15">
        <v>110</v>
      </c>
      <c r="R8" s="15">
        <v>5260.44</v>
      </c>
      <c r="S8" s="20"/>
    </row>
    <row r="9" spans="1:19" s="47" customFormat="1" ht="13.5" customHeight="1">
      <c r="A9" s="51" t="s">
        <v>159</v>
      </c>
      <c r="B9" s="89">
        <v>120</v>
      </c>
      <c r="C9" s="52">
        <f t="shared" si="0"/>
        <v>737.8627222222223</v>
      </c>
      <c r="D9" s="15">
        <v>992964</v>
      </c>
      <c r="E9" s="15">
        <v>531261.16</v>
      </c>
      <c r="F9" s="15">
        <v>639154</v>
      </c>
      <c r="G9" s="15">
        <v>340077.6</v>
      </c>
      <c r="H9" s="18">
        <f t="shared" si="1"/>
        <v>0.5320745860934923</v>
      </c>
      <c r="I9" s="15">
        <v>46840.28</v>
      </c>
      <c r="J9" s="15">
        <v>54391.42</v>
      </c>
      <c r="K9" s="15">
        <v>7297.75</v>
      </c>
      <c r="L9" s="15">
        <v>33936.62</v>
      </c>
      <c r="M9" s="15">
        <v>0</v>
      </c>
      <c r="N9" s="15">
        <v>33855</v>
      </c>
      <c r="O9" s="15"/>
      <c r="P9" s="15"/>
      <c r="Q9" s="15">
        <v>1147.5</v>
      </c>
      <c r="R9" s="15"/>
      <c r="S9" s="20"/>
    </row>
    <row r="10" spans="1:19" s="47" customFormat="1" ht="13.5" customHeight="1">
      <c r="A10" s="51" t="s">
        <v>160</v>
      </c>
      <c r="B10" s="89">
        <v>96</v>
      </c>
      <c r="C10" s="52">
        <f t="shared" si="0"/>
        <v>913.9043229166667</v>
      </c>
      <c r="D10" s="15">
        <v>875441</v>
      </c>
      <c r="E10" s="15">
        <v>526408.89</v>
      </c>
      <c r="F10" s="15">
        <v>582071</v>
      </c>
      <c r="G10" s="15">
        <v>344113.18</v>
      </c>
      <c r="H10" s="18">
        <f t="shared" si="1"/>
        <v>0.5911876386214053</v>
      </c>
      <c r="I10" s="15">
        <v>50574.28</v>
      </c>
      <c r="J10" s="15">
        <v>56618.94</v>
      </c>
      <c r="K10" s="15">
        <v>8396.23</v>
      </c>
      <c r="L10" s="15">
        <v>16402.01</v>
      </c>
      <c r="M10" s="15">
        <v>0</v>
      </c>
      <c r="N10" s="15">
        <v>26330</v>
      </c>
      <c r="O10" s="15"/>
      <c r="P10" s="15"/>
      <c r="Q10" s="15">
        <v>0</v>
      </c>
      <c r="R10" s="15"/>
      <c r="S10" s="20"/>
    </row>
    <row r="11" spans="1:19" s="47" customFormat="1" ht="13.5" customHeight="1">
      <c r="A11" s="51" t="s">
        <v>161</v>
      </c>
      <c r="B11" s="89">
        <v>100</v>
      </c>
      <c r="C11" s="52">
        <f t="shared" si="0"/>
        <v>916.1801666666667</v>
      </c>
      <c r="D11" s="15">
        <v>990412</v>
      </c>
      <c r="E11" s="15">
        <v>549708.1</v>
      </c>
      <c r="F11" s="15">
        <v>643708</v>
      </c>
      <c r="G11" s="15">
        <v>347141.1</v>
      </c>
      <c r="H11" s="18">
        <f t="shared" si="1"/>
        <v>0.5392834950008388</v>
      </c>
      <c r="I11" s="15">
        <v>53419.82</v>
      </c>
      <c r="J11" s="15">
        <v>64363.43</v>
      </c>
      <c r="K11" s="15">
        <v>7179.82</v>
      </c>
      <c r="L11" s="15">
        <v>25996.25</v>
      </c>
      <c r="M11" s="15">
        <v>0</v>
      </c>
      <c r="N11" s="15">
        <v>27440</v>
      </c>
      <c r="O11" s="15"/>
      <c r="P11" s="15"/>
      <c r="Q11" s="15">
        <v>700</v>
      </c>
      <c r="R11" s="15">
        <v>5000</v>
      </c>
      <c r="S11" s="20"/>
    </row>
    <row r="12" spans="1:19" s="47" customFormat="1" ht="13.5" customHeight="1">
      <c r="A12" s="51" t="s">
        <v>162</v>
      </c>
      <c r="B12" s="89">
        <v>155</v>
      </c>
      <c r="C12" s="52">
        <f t="shared" si="0"/>
        <v>732.6560215053763</v>
      </c>
      <c r="D12" s="15">
        <v>1234156</v>
      </c>
      <c r="E12" s="15">
        <v>681370.1</v>
      </c>
      <c r="F12" s="15">
        <v>795653</v>
      </c>
      <c r="G12" s="15">
        <v>419870.12</v>
      </c>
      <c r="H12" s="18">
        <f t="shared" si="1"/>
        <v>0.5277050674100393</v>
      </c>
      <c r="I12" s="15">
        <v>66823.49</v>
      </c>
      <c r="J12" s="15">
        <v>82215.98</v>
      </c>
      <c r="K12" s="15">
        <v>9072.29</v>
      </c>
      <c r="L12" s="15">
        <v>35110.29</v>
      </c>
      <c r="M12" s="15">
        <v>60</v>
      </c>
      <c r="N12" s="15">
        <v>44216</v>
      </c>
      <c r="O12" s="15"/>
      <c r="P12" s="15"/>
      <c r="Q12" s="15">
        <v>3600</v>
      </c>
      <c r="R12" s="15">
        <v>0</v>
      </c>
      <c r="S12" s="20"/>
    </row>
    <row r="13" spans="1:19" s="47" customFormat="1" ht="13.5" customHeight="1">
      <c r="A13" s="51" t="s">
        <v>163</v>
      </c>
      <c r="B13" s="89">
        <v>65</v>
      </c>
      <c r="C13" s="52">
        <f t="shared" si="0"/>
        <v>916.4287179487179</v>
      </c>
      <c r="D13" s="15">
        <v>651096</v>
      </c>
      <c r="E13" s="15">
        <v>357407.2</v>
      </c>
      <c r="F13" s="15">
        <v>413386</v>
      </c>
      <c r="G13" s="15">
        <v>223927.39</v>
      </c>
      <c r="H13" s="18">
        <f t="shared" si="1"/>
        <v>0.5416907926248108</v>
      </c>
      <c r="I13" s="15">
        <v>34531.6</v>
      </c>
      <c r="J13" s="15">
        <v>42941.42</v>
      </c>
      <c r="K13" s="15">
        <v>4908.64</v>
      </c>
      <c r="L13" s="15">
        <v>3217</v>
      </c>
      <c r="M13" s="15">
        <v>1510</v>
      </c>
      <c r="N13" s="15">
        <v>22032.25</v>
      </c>
      <c r="O13" s="15"/>
      <c r="P13" s="15"/>
      <c r="Q13" s="15">
        <v>0</v>
      </c>
      <c r="R13" s="15">
        <v>1045.38</v>
      </c>
      <c r="S13" s="20"/>
    </row>
    <row r="14" spans="1:19" s="47" customFormat="1" ht="13.5" customHeight="1">
      <c r="A14" s="51" t="s">
        <v>164</v>
      </c>
      <c r="B14" s="89">
        <v>99</v>
      </c>
      <c r="C14" s="52">
        <f t="shared" si="0"/>
        <v>824.3450168350168</v>
      </c>
      <c r="D14" s="15">
        <v>898284</v>
      </c>
      <c r="E14" s="15">
        <v>489660.94</v>
      </c>
      <c r="F14" s="15">
        <v>554315</v>
      </c>
      <c r="G14" s="15">
        <v>301371.02</v>
      </c>
      <c r="H14" s="18">
        <f t="shared" si="1"/>
        <v>0.543681877632754</v>
      </c>
      <c r="I14" s="15">
        <v>44904.38</v>
      </c>
      <c r="J14" s="15">
        <v>57903.05</v>
      </c>
      <c r="K14" s="15">
        <v>5671.09</v>
      </c>
      <c r="L14" s="15">
        <v>31864.53</v>
      </c>
      <c r="M14" s="15">
        <v>3037.5</v>
      </c>
      <c r="N14" s="15">
        <v>28260</v>
      </c>
      <c r="O14" s="15"/>
      <c r="P14" s="15"/>
      <c r="Q14" s="15">
        <v>500</v>
      </c>
      <c r="R14" s="15"/>
      <c r="S14" s="20">
        <v>0</v>
      </c>
    </row>
    <row r="15" spans="1:19" s="47" customFormat="1" ht="13.5" customHeight="1">
      <c r="A15" s="51" t="s">
        <v>165</v>
      </c>
      <c r="B15" s="89">
        <v>106</v>
      </c>
      <c r="C15" s="52">
        <f t="shared" si="0"/>
        <v>862.635676100629</v>
      </c>
      <c r="D15" s="15">
        <v>914324</v>
      </c>
      <c r="E15" s="15">
        <v>548636.29</v>
      </c>
      <c r="F15" s="15">
        <v>601809</v>
      </c>
      <c r="G15" s="15">
        <v>349096.92</v>
      </c>
      <c r="H15" s="18">
        <f t="shared" si="1"/>
        <v>0.5800792610280006</v>
      </c>
      <c r="I15" s="15">
        <v>53462.33</v>
      </c>
      <c r="J15" s="15">
        <v>64392.72</v>
      </c>
      <c r="K15" s="15">
        <v>6995.41</v>
      </c>
      <c r="L15" s="15">
        <v>28365.05</v>
      </c>
      <c r="M15" s="15">
        <v>3658.02</v>
      </c>
      <c r="N15" s="15">
        <v>26399</v>
      </c>
      <c r="O15" s="15"/>
      <c r="P15" s="15"/>
      <c r="Q15" s="15">
        <v>360</v>
      </c>
      <c r="R15" s="15"/>
      <c r="S15" s="20"/>
    </row>
    <row r="16" spans="1:19" s="47" customFormat="1" ht="13.5" customHeight="1">
      <c r="A16" s="51" t="s">
        <v>166</v>
      </c>
      <c r="B16" s="89">
        <v>125</v>
      </c>
      <c r="C16" s="52">
        <f t="shared" si="0"/>
        <v>738.1092400000001</v>
      </c>
      <c r="D16" s="15">
        <v>1032336</v>
      </c>
      <c r="E16" s="15">
        <v>553581.93</v>
      </c>
      <c r="F16" s="15">
        <v>646722</v>
      </c>
      <c r="G16" s="15">
        <v>340592.25</v>
      </c>
      <c r="H16" s="18">
        <f t="shared" si="1"/>
        <v>0.5266439830406264</v>
      </c>
      <c r="I16" s="15">
        <v>55794.84</v>
      </c>
      <c r="J16" s="15">
        <v>66805.69</v>
      </c>
      <c r="K16" s="15">
        <v>5445.84</v>
      </c>
      <c r="L16" s="15">
        <v>26875.9</v>
      </c>
      <c r="M16" s="15">
        <v>3146.31</v>
      </c>
      <c r="N16" s="15">
        <v>32003</v>
      </c>
      <c r="O16" s="15"/>
      <c r="P16" s="15"/>
      <c r="Q16" s="15">
        <v>2220</v>
      </c>
      <c r="R16" s="15"/>
      <c r="S16" s="20">
        <v>0</v>
      </c>
    </row>
    <row r="17" spans="1:19" s="47" customFormat="1" ht="13.5" customHeight="1">
      <c r="A17" s="51" t="s">
        <v>167</v>
      </c>
      <c r="B17" s="89">
        <v>110</v>
      </c>
      <c r="C17" s="52">
        <f t="shared" si="0"/>
        <v>901.2790151515152</v>
      </c>
      <c r="D17" s="15">
        <v>1158369</v>
      </c>
      <c r="E17" s="15">
        <v>594844.15</v>
      </c>
      <c r="F17" s="15">
        <v>623469</v>
      </c>
      <c r="G17" s="15">
        <v>355816.2</v>
      </c>
      <c r="H17" s="18">
        <f t="shared" si="1"/>
        <v>0.5707039163134013</v>
      </c>
      <c r="I17" s="15">
        <v>55966.52</v>
      </c>
      <c r="J17" s="15">
        <v>67974.14</v>
      </c>
      <c r="K17" s="15">
        <v>6815.93</v>
      </c>
      <c r="L17" s="15">
        <v>36578.57</v>
      </c>
      <c r="M17" s="15">
        <v>3533.89</v>
      </c>
      <c r="N17" s="15">
        <v>42203</v>
      </c>
      <c r="O17" s="15">
        <v>0</v>
      </c>
      <c r="P17" s="15"/>
      <c r="Q17" s="15">
        <v>3100</v>
      </c>
      <c r="R17" s="15"/>
      <c r="S17" s="20"/>
    </row>
    <row r="18" spans="1:19" s="47" customFormat="1" ht="13.5" customHeight="1">
      <c r="A18" s="51" t="s">
        <v>168</v>
      </c>
      <c r="B18" s="89">
        <v>127</v>
      </c>
      <c r="C18" s="52">
        <f t="shared" si="0"/>
        <v>701.4670997375329</v>
      </c>
      <c r="D18" s="15">
        <v>1047130</v>
      </c>
      <c r="E18" s="15">
        <v>534517.93</v>
      </c>
      <c r="F18" s="15">
        <v>714030</v>
      </c>
      <c r="G18" s="15">
        <v>349908.41</v>
      </c>
      <c r="H18" s="18">
        <f t="shared" si="1"/>
        <v>0.4900472109015027</v>
      </c>
      <c r="I18" s="15">
        <v>45307.34</v>
      </c>
      <c r="J18" s="15">
        <v>67932.93</v>
      </c>
      <c r="K18" s="15">
        <v>7046.08</v>
      </c>
      <c r="L18" s="15">
        <v>13319.19</v>
      </c>
      <c r="M18" s="15">
        <v>486.54</v>
      </c>
      <c r="N18" s="15">
        <v>33950</v>
      </c>
      <c r="O18" s="15"/>
      <c r="P18" s="15"/>
      <c r="Q18" s="15">
        <v>975</v>
      </c>
      <c r="R18" s="15"/>
      <c r="S18" s="20"/>
    </row>
    <row r="19" spans="1:19" s="47" customFormat="1" ht="13.5" customHeight="1">
      <c r="A19" s="51" t="s">
        <v>169</v>
      </c>
      <c r="B19" s="89">
        <v>107</v>
      </c>
      <c r="C19" s="52">
        <f t="shared" si="0"/>
        <v>937.4419470404983</v>
      </c>
      <c r="D19" s="15">
        <v>1065156</v>
      </c>
      <c r="E19" s="15">
        <v>601837.73</v>
      </c>
      <c r="F19" s="15">
        <v>684330</v>
      </c>
      <c r="G19" s="15">
        <v>373781.08</v>
      </c>
      <c r="H19" s="18">
        <f t="shared" si="1"/>
        <v>0.5462000496836322</v>
      </c>
      <c r="I19" s="15">
        <v>62003.22</v>
      </c>
      <c r="J19" s="15">
        <v>72152.34</v>
      </c>
      <c r="K19" s="15">
        <v>6357</v>
      </c>
      <c r="L19" s="15">
        <v>26553.34</v>
      </c>
      <c r="M19" s="15">
        <v>79.21</v>
      </c>
      <c r="N19" s="15">
        <v>32493.98</v>
      </c>
      <c r="O19" s="15"/>
      <c r="P19" s="15"/>
      <c r="Q19" s="15">
        <v>1800</v>
      </c>
      <c r="R19" s="15">
        <v>500</v>
      </c>
      <c r="S19" s="20"/>
    </row>
    <row r="20" spans="1:19" s="47" customFormat="1" ht="13.5" customHeight="1">
      <c r="A20" s="51" t="s">
        <v>170</v>
      </c>
      <c r="B20" s="89">
        <v>94</v>
      </c>
      <c r="C20" s="52">
        <f t="shared" si="0"/>
        <v>784.2012234042553</v>
      </c>
      <c r="D20" s="15">
        <v>774151</v>
      </c>
      <c r="E20" s="15">
        <v>442289.49</v>
      </c>
      <c r="F20" s="15">
        <v>508353</v>
      </c>
      <c r="G20" s="15">
        <v>288210.98</v>
      </c>
      <c r="H20" s="18">
        <f t="shared" si="1"/>
        <v>0.5669504851943432</v>
      </c>
      <c r="I20" s="15">
        <v>40997.96</v>
      </c>
      <c r="J20" s="15">
        <v>53481.71</v>
      </c>
      <c r="K20" s="15">
        <v>5085.69</v>
      </c>
      <c r="L20" s="15">
        <v>13777.71</v>
      </c>
      <c r="M20" s="15">
        <v>342.43</v>
      </c>
      <c r="N20" s="15">
        <v>24517</v>
      </c>
      <c r="O20" s="15"/>
      <c r="P20" s="15"/>
      <c r="Q20" s="15">
        <v>1000</v>
      </c>
      <c r="R20" s="15"/>
      <c r="S20" s="20">
        <v>900</v>
      </c>
    </row>
    <row r="21" spans="1:19" s="47" customFormat="1" ht="13.5" customHeight="1">
      <c r="A21" s="51" t="s">
        <v>171</v>
      </c>
      <c r="B21" s="89">
        <v>147</v>
      </c>
      <c r="C21" s="52">
        <f t="shared" si="0"/>
        <v>808.6581632653061</v>
      </c>
      <c r="D21" s="15">
        <v>1233840</v>
      </c>
      <c r="E21" s="15">
        <v>713236.5</v>
      </c>
      <c r="F21" s="15">
        <v>800057</v>
      </c>
      <c r="G21" s="15">
        <v>448983.96</v>
      </c>
      <c r="H21" s="18">
        <f t="shared" si="1"/>
        <v>0.5611899652149784</v>
      </c>
      <c r="I21" s="15">
        <v>66704.79</v>
      </c>
      <c r="J21" s="15">
        <v>83765.45</v>
      </c>
      <c r="K21" s="15">
        <v>6861.37</v>
      </c>
      <c r="L21" s="15">
        <v>34302.76</v>
      </c>
      <c r="M21" s="15">
        <v>3611.95</v>
      </c>
      <c r="N21" s="15">
        <v>38000</v>
      </c>
      <c r="O21" s="15"/>
      <c r="P21" s="15"/>
      <c r="Q21" s="15">
        <v>0</v>
      </c>
      <c r="R21" s="15"/>
      <c r="S21" s="20"/>
    </row>
    <row r="22" spans="1:19" s="47" customFormat="1" ht="13.5" customHeight="1">
      <c r="A22" s="51" t="s">
        <v>172</v>
      </c>
      <c r="B22" s="89">
        <v>103</v>
      </c>
      <c r="C22" s="52">
        <f t="shared" si="0"/>
        <v>808.5234466019418</v>
      </c>
      <c r="D22" s="15">
        <v>899838</v>
      </c>
      <c r="E22" s="15">
        <v>499667.49</v>
      </c>
      <c r="F22" s="15">
        <v>555810</v>
      </c>
      <c r="G22" s="15">
        <v>305957.67</v>
      </c>
      <c r="H22" s="18">
        <f t="shared" si="1"/>
        <v>0.5504716899659955</v>
      </c>
      <c r="I22" s="15">
        <v>48301.83</v>
      </c>
      <c r="J22" s="15">
        <v>58667.38</v>
      </c>
      <c r="K22" s="15">
        <v>7213.6</v>
      </c>
      <c r="L22" s="15">
        <v>29442.5</v>
      </c>
      <c r="M22" s="15">
        <v>990.15</v>
      </c>
      <c r="N22" s="15">
        <v>29060</v>
      </c>
      <c r="O22" s="15"/>
      <c r="P22" s="15"/>
      <c r="Q22" s="15">
        <v>1200</v>
      </c>
      <c r="R22" s="15"/>
      <c r="S22" s="20"/>
    </row>
    <row r="23" spans="1:19" s="47" customFormat="1" ht="13.5" customHeight="1">
      <c r="A23" s="51" t="s">
        <v>173</v>
      </c>
      <c r="B23" s="89">
        <v>121</v>
      </c>
      <c r="C23" s="52">
        <f t="shared" si="0"/>
        <v>736.1159917355371</v>
      </c>
      <c r="D23" s="15">
        <v>979762</v>
      </c>
      <c r="E23" s="15">
        <v>534420.21</v>
      </c>
      <c r="F23" s="15">
        <v>622425</v>
      </c>
      <c r="G23" s="15">
        <v>334142.45</v>
      </c>
      <c r="H23" s="18">
        <f t="shared" si="1"/>
        <v>0.5368396995621962</v>
      </c>
      <c r="I23" s="15">
        <v>52859.31</v>
      </c>
      <c r="J23" s="15">
        <v>65066.87</v>
      </c>
      <c r="K23" s="15">
        <v>5941</v>
      </c>
      <c r="L23" s="15">
        <v>22810.24</v>
      </c>
      <c r="M23" s="15">
        <v>240.47</v>
      </c>
      <c r="N23" s="15">
        <v>27657</v>
      </c>
      <c r="O23" s="15"/>
      <c r="P23" s="15"/>
      <c r="Q23" s="15">
        <v>5070</v>
      </c>
      <c r="R23" s="15"/>
      <c r="S23" s="20"/>
    </row>
    <row r="24" spans="1:19" s="47" customFormat="1" ht="13.5" customHeight="1">
      <c r="A24" s="51" t="s">
        <v>174</v>
      </c>
      <c r="B24" s="89">
        <v>125</v>
      </c>
      <c r="C24" s="52">
        <f t="shared" si="0"/>
        <v>856.5176</v>
      </c>
      <c r="D24" s="15">
        <v>1175184</v>
      </c>
      <c r="E24" s="15">
        <f>641777+611.2</f>
        <v>642388.2</v>
      </c>
      <c r="F24" s="15">
        <v>769427</v>
      </c>
      <c r="G24" s="15">
        <v>396592.01</v>
      </c>
      <c r="H24" s="18">
        <f t="shared" si="1"/>
        <v>0.5154381247343802</v>
      </c>
      <c r="I24" s="15">
        <v>67928.31</v>
      </c>
      <c r="J24" s="15">
        <v>69964.08</v>
      </c>
      <c r="K24" s="15">
        <v>6908.55</v>
      </c>
      <c r="L24" s="15">
        <v>38048.35</v>
      </c>
      <c r="M24" s="15">
        <v>928.82</v>
      </c>
      <c r="N24" s="15">
        <v>35775</v>
      </c>
      <c r="O24" s="15"/>
      <c r="P24" s="15"/>
      <c r="Q24" s="15">
        <v>1750</v>
      </c>
      <c r="R24" s="15"/>
      <c r="S24" s="20"/>
    </row>
    <row r="25" spans="1:19" s="47" customFormat="1" ht="13.5" customHeight="1">
      <c r="A25" s="51" t="s">
        <v>175</v>
      </c>
      <c r="B25" s="89">
        <v>137</v>
      </c>
      <c r="C25" s="52">
        <f t="shared" si="0"/>
        <v>775.29899026764</v>
      </c>
      <c r="D25" s="15">
        <v>1127281</v>
      </c>
      <c r="E25" s="15">
        <v>637295.77</v>
      </c>
      <c r="F25" s="15">
        <v>701372</v>
      </c>
      <c r="G25" s="15">
        <v>385979.62</v>
      </c>
      <c r="H25" s="18">
        <f t="shared" si="1"/>
        <v>0.5503208283193513</v>
      </c>
      <c r="I25" s="15">
        <v>59274.8</v>
      </c>
      <c r="J25" s="15">
        <v>70507.45</v>
      </c>
      <c r="K25" s="15">
        <v>7129.97</v>
      </c>
      <c r="L25" s="15">
        <v>42349.79</v>
      </c>
      <c r="M25" s="15">
        <v>833.94</v>
      </c>
      <c r="N25" s="15">
        <v>38383</v>
      </c>
      <c r="O25" s="15"/>
      <c r="P25" s="15"/>
      <c r="Q25" s="15">
        <v>885</v>
      </c>
      <c r="R25" s="15"/>
      <c r="S25" s="20"/>
    </row>
    <row r="26" spans="1:19" s="47" customFormat="1" ht="13.5" customHeight="1">
      <c r="A26" s="51" t="s">
        <v>176</v>
      </c>
      <c r="B26" s="89">
        <v>128</v>
      </c>
      <c r="C26" s="52">
        <f t="shared" si="0"/>
        <v>867.8226432291667</v>
      </c>
      <c r="D26" s="15">
        <v>1049148</v>
      </c>
      <c r="E26" s="15">
        <v>666487.79</v>
      </c>
      <c r="F26" s="15">
        <v>657058</v>
      </c>
      <c r="G26" s="15">
        <v>387820.23</v>
      </c>
      <c r="H26" s="18">
        <f t="shared" si="1"/>
        <v>0.5902374371821056</v>
      </c>
      <c r="I26" s="15">
        <v>56397.6</v>
      </c>
      <c r="J26" s="15">
        <v>73158.75</v>
      </c>
      <c r="K26" s="15">
        <v>7026.47</v>
      </c>
      <c r="L26" s="15">
        <v>55596.8</v>
      </c>
      <c r="M26" s="15">
        <v>20258.5</v>
      </c>
      <c r="N26" s="15">
        <v>34987</v>
      </c>
      <c r="O26" s="15"/>
      <c r="P26" s="15"/>
      <c r="Q26" s="15">
        <v>3289.6</v>
      </c>
      <c r="R26" s="15"/>
      <c r="S26" s="20"/>
    </row>
    <row r="27" spans="1:19" s="47" customFormat="1" ht="13.5" customHeight="1">
      <c r="A27" s="51" t="s">
        <v>177</v>
      </c>
      <c r="B27" s="89">
        <v>122</v>
      </c>
      <c r="C27" s="52">
        <f t="shared" si="0"/>
        <v>738.0541530054644</v>
      </c>
      <c r="D27" s="15">
        <v>971363</v>
      </c>
      <c r="E27" s="15">
        <v>540255.64</v>
      </c>
      <c r="F27" s="15">
        <v>640153</v>
      </c>
      <c r="G27" s="15">
        <v>342006.25</v>
      </c>
      <c r="H27" s="18">
        <f t="shared" si="1"/>
        <v>0.5342570448002274</v>
      </c>
      <c r="I27" s="15">
        <v>51887.01</v>
      </c>
      <c r="J27" s="15">
        <v>64007.22</v>
      </c>
      <c r="K27" s="15">
        <v>6920.85</v>
      </c>
      <c r="L27" s="15">
        <v>22001.38</v>
      </c>
      <c r="M27" s="15">
        <v>0</v>
      </c>
      <c r="N27" s="15">
        <v>35000</v>
      </c>
      <c r="O27" s="15"/>
      <c r="P27" s="15"/>
      <c r="Q27" s="15">
        <v>5080</v>
      </c>
      <c r="R27" s="15"/>
      <c r="S27" s="20"/>
    </row>
    <row r="28" spans="1:19" s="47" customFormat="1" ht="13.5" customHeight="1">
      <c r="A28" s="51" t="s">
        <v>178</v>
      </c>
      <c r="B28" s="89">
        <v>123</v>
      </c>
      <c r="C28" s="52">
        <f t="shared" si="0"/>
        <v>768.9639159891599</v>
      </c>
      <c r="D28" s="15">
        <v>1008469</v>
      </c>
      <c r="E28" s="15">
        <v>567495.37</v>
      </c>
      <c r="F28" s="15">
        <v>646385</v>
      </c>
      <c r="G28" s="15">
        <v>340942.13</v>
      </c>
      <c r="H28" s="18">
        <f t="shared" si="1"/>
        <v>0.527459842044602</v>
      </c>
      <c r="I28" s="15">
        <v>54225.95</v>
      </c>
      <c r="J28" s="15">
        <v>66757.84</v>
      </c>
      <c r="K28" s="15">
        <v>7175.95</v>
      </c>
      <c r="L28" s="15">
        <v>37927.75</v>
      </c>
      <c r="M28" s="15">
        <v>2585.1</v>
      </c>
      <c r="N28" s="15">
        <v>32178</v>
      </c>
      <c r="O28" s="15"/>
      <c r="P28" s="15"/>
      <c r="Q28" s="15">
        <v>6240</v>
      </c>
      <c r="R28" s="15"/>
      <c r="S28" s="20"/>
    </row>
    <row r="29" spans="1:19" s="47" customFormat="1" ht="13.5" customHeight="1">
      <c r="A29" s="51" t="s">
        <v>179</v>
      </c>
      <c r="B29" s="90">
        <v>131</v>
      </c>
      <c r="C29" s="52">
        <f t="shared" si="0"/>
        <v>857.7754961832061</v>
      </c>
      <c r="D29" s="15">
        <v>1139344</v>
      </c>
      <c r="E29" s="15">
        <f>9336+664875.54</f>
        <v>674211.54</v>
      </c>
      <c r="F29" s="15">
        <v>755540</v>
      </c>
      <c r="G29" s="15">
        <v>417412.6</v>
      </c>
      <c r="H29" s="18">
        <f t="shared" si="1"/>
        <v>0.552469227307621</v>
      </c>
      <c r="I29" s="15">
        <v>63734.14</v>
      </c>
      <c r="J29" s="15">
        <v>83661.07</v>
      </c>
      <c r="K29" s="15">
        <v>8541.63</v>
      </c>
      <c r="L29" s="15">
        <v>32533.1</v>
      </c>
      <c r="M29" s="15">
        <v>1412.05</v>
      </c>
      <c r="N29" s="15">
        <v>31500</v>
      </c>
      <c r="O29" s="15"/>
      <c r="P29" s="15"/>
      <c r="Q29" s="15">
        <v>2470</v>
      </c>
      <c r="R29" s="15">
        <v>0</v>
      </c>
      <c r="S29" s="20"/>
    </row>
    <row r="30" spans="1:19" s="47" customFormat="1" ht="13.5" customHeight="1">
      <c r="A30" s="51" t="s">
        <v>180</v>
      </c>
      <c r="B30" s="89">
        <v>122</v>
      </c>
      <c r="C30" s="52">
        <f t="shared" si="0"/>
        <v>810.3853415300546</v>
      </c>
      <c r="D30" s="15">
        <v>1038133</v>
      </c>
      <c r="E30" s="15">
        <v>593202.07</v>
      </c>
      <c r="F30" s="15">
        <v>673805</v>
      </c>
      <c r="G30" s="15">
        <v>360190.09</v>
      </c>
      <c r="H30" s="18">
        <f t="shared" si="1"/>
        <v>0.5345613196696374</v>
      </c>
      <c r="I30" s="15">
        <v>57077.82</v>
      </c>
      <c r="J30" s="15">
        <v>71502.07</v>
      </c>
      <c r="K30" s="15">
        <v>8174.62</v>
      </c>
      <c r="L30" s="15">
        <v>32099.66</v>
      </c>
      <c r="M30" s="15">
        <v>1119.3</v>
      </c>
      <c r="N30" s="15">
        <v>37115</v>
      </c>
      <c r="O30" s="15"/>
      <c r="P30" s="15"/>
      <c r="Q30" s="15">
        <v>1400</v>
      </c>
      <c r="R30" s="15"/>
      <c r="S30" s="20"/>
    </row>
    <row r="31" spans="1:19" s="47" customFormat="1" ht="13.5" customHeight="1">
      <c r="A31" s="51" t="s">
        <v>181</v>
      </c>
      <c r="B31" s="89">
        <v>95</v>
      </c>
      <c r="C31" s="52">
        <f t="shared" si="0"/>
        <v>821.7773333333333</v>
      </c>
      <c r="D31" s="15">
        <v>807263</v>
      </c>
      <c r="E31" s="15">
        <v>468413.08</v>
      </c>
      <c r="F31" s="15">
        <v>534049</v>
      </c>
      <c r="G31" s="15">
        <v>299390.94</v>
      </c>
      <c r="H31" s="18">
        <f t="shared" si="1"/>
        <v>0.5606057496596755</v>
      </c>
      <c r="I31" s="15">
        <v>43434.54</v>
      </c>
      <c r="J31" s="15">
        <v>52204.98</v>
      </c>
      <c r="K31" s="15">
        <v>5197.11</v>
      </c>
      <c r="L31" s="15">
        <v>17736.43</v>
      </c>
      <c r="M31" s="15">
        <v>370</v>
      </c>
      <c r="N31" s="15">
        <v>26781</v>
      </c>
      <c r="O31" s="15"/>
      <c r="P31" s="15"/>
      <c r="Q31" s="15">
        <v>0</v>
      </c>
      <c r="R31" s="15">
        <v>5000</v>
      </c>
      <c r="S31" s="20"/>
    </row>
    <row r="32" spans="1:19" s="47" customFormat="1" ht="13.5" customHeight="1">
      <c r="A32" s="51" t="s">
        <v>182</v>
      </c>
      <c r="B32" s="89">
        <v>121</v>
      </c>
      <c r="C32" s="52">
        <f t="shared" si="0"/>
        <v>743.3013223140496</v>
      </c>
      <c r="D32" s="15">
        <v>966766</v>
      </c>
      <c r="E32" s="15">
        <v>539636.76</v>
      </c>
      <c r="F32" s="15">
        <v>597099</v>
      </c>
      <c r="G32" s="15">
        <v>330559.21</v>
      </c>
      <c r="H32" s="18">
        <f t="shared" si="1"/>
        <v>0.553608714802738</v>
      </c>
      <c r="I32" s="15">
        <v>50954.57</v>
      </c>
      <c r="J32" s="15">
        <v>51438.46</v>
      </c>
      <c r="K32" s="15">
        <v>6475.73</v>
      </c>
      <c r="L32" s="15">
        <v>43727.05</v>
      </c>
      <c r="M32" s="15">
        <v>1094.7</v>
      </c>
      <c r="N32" s="15">
        <v>30763.5</v>
      </c>
      <c r="O32" s="15"/>
      <c r="P32" s="15"/>
      <c r="Q32" s="15">
        <v>3135</v>
      </c>
      <c r="R32" s="15"/>
      <c r="S32" s="20"/>
    </row>
    <row r="33" spans="1:19" s="47" customFormat="1" ht="13.5" customHeight="1">
      <c r="A33" s="51" t="s">
        <v>183</v>
      </c>
      <c r="B33" s="89">
        <v>117</v>
      </c>
      <c r="C33" s="52">
        <f t="shared" si="0"/>
        <v>885.3649145299146</v>
      </c>
      <c r="D33" s="15">
        <v>1031431</v>
      </c>
      <c r="E33" s="15">
        <v>621526.17</v>
      </c>
      <c r="F33" s="15">
        <v>667608</v>
      </c>
      <c r="G33" s="15">
        <v>404688.75</v>
      </c>
      <c r="H33" s="18">
        <f t="shared" si="1"/>
        <v>0.606177202789661</v>
      </c>
      <c r="I33" s="15">
        <v>54782.26</v>
      </c>
      <c r="J33" s="15">
        <v>50188.08</v>
      </c>
      <c r="K33" s="15">
        <v>6811.28</v>
      </c>
      <c r="L33" s="15">
        <v>42891.68</v>
      </c>
      <c r="M33" s="15">
        <v>1033.2</v>
      </c>
      <c r="N33" s="15">
        <v>35345</v>
      </c>
      <c r="O33" s="15"/>
      <c r="P33" s="15"/>
      <c r="Q33" s="15">
        <v>7970</v>
      </c>
      <c r="R33" s="15"/>
      <c r="S33" s="20"/>
    </row>
    <row r="34" spans="1:19" s="47" customFormat="1" ht="13.5" customHeight="1">
      <c r="A34" s="51" t="s">
        <v>184</v>
      </c>
      <c r="B34" s="89">
        <v>204</v>
      </c>
      <c r="C34" s="52">
        <f t="shared" si="0"/>
        <v>827.2327532679739</v>
      </c>
      <c r="D34" s="15">
        <v>1689332</v>
      </c>
      <c r="E34" s="15">
        <v>1012532.89</v>
      </c>
      <c r="F34" s="15">
        <v>1069002</v>
      </c>
      <c r="G34" s="15">
        <v>586015.36</v>
      </c>
      <c r="H34" s="18">
        <f t="shared" si="1"/>
        <v>0.5481892082521829</v>
      </c>
      <c r="I34" s="15">
        <v>90139.27</v>
      </c>
      <c r="J34" s="15">
        <v>112284.08</v>
      </c>
      <c r="K34" s="15">
        <v>12032.55</v>
      </c>
      <c r="L34" s="15">
        <v>84594.98</v>
      </c>
      <c r="M34" s="15">
        <v>49628.61</v>
      </c>
      <c r="N34" s="15">
        <v>55500</v>
      </c>
      <c r="O34" s="15"/>
      <c r="P34" s="15"/>
      <c r="Q34" s="15">
        <v>4110</v>
      </c>
      <c r="R34" s="15"/>
      <c r="S34" s="20"/>
    </row>
    <row r="35" spans="1:19" s="47" customFormat="1" ht="13.5" customHeight="1">
      <c r="A35" s="51" t="s">
        <v>185</v>
      </c>
      <c r="B35" s="89">
        <v>179</v>
      </c>
      <c r="C35" s="52">
        <f t="shared" si="0"/>
        <v>838.7727374301676</v>
      </c>
      <c r="D35" s="15">
        <v>1587682</v>
      </c>
      <c r="E35" s="15">
        <v>900841.92</v>
      </c>
      <c r="F35" s="15">
        <v>1030005</v>
      </c>
      <c r="G35" s="15">
        <v>546908.22</v>
      </c>
      <c r="H35" s="18">
        <f t="shared" si="1"/>
        <v>0.5309762768141902</v>
      </c>
      <c r="I35" s="15">
        <v>90136.66</v>
      </c>
      <c r="J35" s="15">
        <v>104114.74</v>
      </c>
      <c r="K35" s="15">
        <v>9605.4</v>
      </c>
      <c r="L35" s="15">
        <v>28062.14</v>
      </c>
      <c r="M35" s="15">
        <v>39661.5</v>
      </c>
      <c r="N35" s="15">
        <v>51730</v>
      </c>
      <c r="O35" s="15"/>
      <c r="P35" s="15"/>
      <c r="Q35" s="15">
        <v>800</v>
      </c>
      <c r="R35" s="15"/>
      <c r="S35" s="20"/>
    </row>
    <row r="36" spans="1:19" s="47" customFormat="1" ht="13.5" customHeight="1">
      <c r="A36" s="51" t="s">
        <v>186</v>
      </c>
      <c r="B36" s="89">
        <v>125</v>
      </c>
      <c r="C36" s="52">
        <f t="shared" si="0"/>
        <v>795.8044266666666</v>
      </c>
      <c r="D36" s="15">
        <v>973754</v>
      </c>
      <c r="E36" s="15">
        <v>596853.32</v>
      </c>
      <c r="F36" s="15">
        <v>627626</v>
      </c>
      <c r="G36" s="15">
        <v>373078.88</v>
      </c>
      <c r="H36" s="18">
        <f t="shared" si="1"/>
        <v>0.5944286565566117</v>
      </c>
      <c r="I36" s="15">
        <v>55657.86</v>
      </c>
      <c r="J36" s="15">
        <v>71800.04</v>
      </c>
      <c r="K36" s="15">
        <v>6997.46</v>
      </c>
      <c r="L36" s="15">
        <v>31513.34</v>
      </c>
      <c r="M36" s="15">
        <v>0</v>
      </c>
      <c r="N36" s="15">
        <v>33227.7</v>
      </c>
      <c r="O36" s="15"/>
      <c r="P36" s="15"/>
      <c r="Q36" s="15">
        <v>145</v>
      </c>
      <c r="R36" s="15"/>
      <c r="S36" s="20"/>
    </row>
    <row r="37" spans="1:19" s="47" customFormat="1" ht="13.5" customHeight="1">
      <c r="A37" s="51" t="s">
        <v>187</v>
      </c>
      <c r="B37" s="89">
        <v>178</v>
      </c>
      <c r="C37" s="52">
        <f t="shared" si="0"/>
        <v>771.406882022472</v>
      </c>
      <c r="D37" s="15">
        <v>1474197</v>
      </c>
      <c r="E37" s="15">
        <v>823862.55</v>
      </c>
      <c r="F37" s="15">
        <v>904847</v>
      </c>
      <c r="G37" s="15">
        <v>488945.87</v>
      </c>
      <c r="H37" s="18">
        <f t="shared" si="1"/>
        <v>0.5403630337504572</v>
      </c>
      <c r="I37" s="15">
        <v>73806.97</v>
      </c>
      <c r="J37" s="15">
        <v>93283.59</v>
      </c>
      <c r="K37" s="15">
        <v>10284.21</v>
      </c>
      <c r="L37" s="15">
        <v>36619.68</v>
      </c>
      <c r="M37" s="15">
        <v>10886.9</v>
      </c>
      <c r="N37" s="15">
        <v>44251</v>
      </c>
      <c r="O37" s="15"/>
      <c r="P37" s="15"/>
      <c r="Q37" s="15">
        <v>1100</v>
      </c>
      <c r="R37" s="15"/>
      <c r="S37" s="20"/>
    </row>
    <row r="38" spans="1:19" s="47" customFormat="1" ht="13.5" customHeight="1">
      <c r="A38" s="51" t="s">
        <v>188</v>
      </c>
      <c r="B38" s="89">
        <v>126</v>
      </c>
      <c r="C38" s="52">
        <f t="shared" si="0"/>
        <v>786.5752248677248</v>
      </c>
      <c r="D38" s="15">
        <v>1088533</v>
      </c>
      <c r="E38" s="15">
        <v>594650.87</v>
      </c>
      <c r="F38" s="15">
        <v>698113</v>
      </c>
      <c r="G38" s="15">
        <v>366373.35</v>
      </c>
      <c r="H38" s="18">
        <f t="shared" si="1"/>
        <v>0.5248052249420939</v>
      </c>
      <c r="I38" s="15">
        <v>59637.8</v>
      </c>
      <c r="J38" s="15">
        <v>69651.18</v>
      </c>
      <c r="K38" s="15">
        <v>5455.65</v>
      </c>
      <c r="L38" s="15">
        <v>43946.07</v>
      </c>
      <c r="M38" s="15">
        <v>24</v>
      </c>
      <c r="N38" s="15">
        <v>32735</v>
      </c>
      <c r="O38" s="15"/>
      <c r="P38" s="15"/>
      <c r="Q38" s="15">
        <v>800</v>
      </c>
      <c r="R38" s="15">
        <v>0</v>
      </c>
      <c r="S38" s="20"/>
    </row>
    <row r="39" spans="1:19" s="47" customFormat="1" ht="28.5" customHeight="1">
      <c r="A39" s="51" t="s">
        <v>189</v>
      </c>
      <c r="B39" s="89">
        <v>225</v>
      </c>
      <c r="C39" s="52">
        <f t="shared" si="0"/>
        <v>735.6174666666666</v>
      </c>
      <c r="D39" s="15">
        <v>1768117</v>
      </c>
      <c r="E39" s="15">
        <v>993083.58</v>
      </c>
      <c r="F39" s="15">
        <v>1171292</v>
      </c>
      <c r="G39" s="15">
        <v>647507.34</v>
      </c>
      <c r="H39" s="18">
        <f t="shared" si="1"/>
        <v>0.5528146183872168</v>
      </c>
      <c r="I39" s="15">
        <v>78270.5</v>
      </c>
      <c r="J39" s="15">
        <v>119791.63</v>
      </c>
      <c r="K39" s="15">
        <v>11114.36</v>
      </c>
      <c r="L39" s="15">
        <v>40196.42</v>
      </c>
      <c r="M39" s="15">
        <v>527.55</v>
      </c>
      <c r="N39" s="15">
        <v>58526.25</v>
      </c>
      <c r="O39" s="15">
        <v>8730</v>
      </c>
      <c r="P39" s="15"/>
      <c r="Q39" s="15"/>
      <c r="R39" s="15"/>
      <c r="S39" s="20"/>
    </row>
    <row r="40" spans="1:19" s="47" customFormat="1" ht="13.5" customHeight="1">
      <c r="A40" s="51" t="s">
        <v>190</v>
      </c>
      <c r="B40" s="89">
        <v>99</v>
      </c>
      <c r="C40" s="52">
        <f t="shared" si="0"/>
        <v>821.7505892255891</v>
      </c>
      <c r="D40" s="15">
        <v>833652</v>
      </c>
      <c r="E40" s="15">
        <v>488119.85</v>
      </c>
      <c r="F40" s="15">
        <v>534314</v>
      </c>
      <c r="G40" s="15">
        <v>302623.34</v>
      </c>
      <c r="H40" s="18">
        <f t="shared" si="1"/>
        <v>0.5663773361731117</v>
      </c>
      <c r="I40" s="15">
        <v>46243.84</v>
      </c>
      <c r="J40" s="15">
        <v>55201.42</v>
      </c>
      <c r="K40" s="15">
        <v>4834.8</v>
      </c>
      <c r="L40" s="15">
        <v>29385.86</v>
      </c>
      <c r="M40" s="15">
        <v>1006.87</v>
      </c>
      <c r="N40" s="15">
        <v>27288</v>
      </c>
      <c r="O40" s="15"/>
      <c r="P40" s="15"/>
      <c r="Q40" s="15">
        <v>700</v>
      </c>
      <c r="R40" s="15"/>
      <c r="S40" s="20"/>
    </row>
    <row r="41" spans="1:19" s="47" customFormat="1" ht="13.5" customHeight="1">
      <c r="A41" s="51" t="s">
        <v>191</v>
      </c>
      <c r="B41" s="89">
        <v>102</v>
      </c>
      <c r="C41" s="52">
        <f t="shared" si="0"/>
        <v>836.5961928104575</v>
      </c>
      <c r="D41" s="15">
        <v>934886</v>
      </c>
      <c r="E41" s="15">
        <v>511996.87</v>
      </c>
      <c r="F41" s="15">
        <v>576987</v>
      </c>
      <c r="G41" s="15">
        <v>318032.05</v>
      </c>
      <c r="H41" s="18">
        <f t="shared" si="1"/>
        <v>0.5511944809848401</v>
      </c>
      <c r="I41" s="15">
        <v>50606.49</v>
      </c>
      <c r="J41" s="15">
        <v>55777.59</v>
      </c>
      <c r="K41" s="15">
        <v>7553.67</v>
      </c>
      <c r="L41" s="15">
        <v>29611.44</v>
      </c>
      <c r="M41" s="15">
        <v>123</v>
      </c>
      <c r="N41" s="15">
        <v>26234</v>
      </c>
      <c r="O41" s="15"/>
      <c r="P41" s="15"/>
      <c r="Q41" s="15">
        <v>659</v>
      </c>
      <c r="R41" s="15"/>
      <c r="S41" s="20"/>
    </row>
    <row r="42" spans="1:19" s="47" customFormat="1" ht="13.5" customHeight="1">
      <c r="A42" s="51" t="s">
        <v>235</v>
      </c>
      <c r="B42" s="89">
        <v>100</v>
      </c>
      <c r="C42" s="52">
        <f t="shared" si="0"/>
        <v>653.3478166666667</v>
      </c>
      <c r="D42" s="15">
        <f>769043-1001</f>
        <v>768042</v>
      </c>
      <c r="E42" s="15">
        <v>392008.69</v>
      </c>
      <c r="F42" s="15">
        <v>529050</v>
      </c>
      <c r="G42" s="15">
        <v>268744.1</v>
      </c>
      <c r="H42" s="18">
        <f t="shared" si="1"/>
        <v>0.5079748605991872</v>
      </c>
      <c r="I42" s="15">
        <v>9048.08</v>
      </c>
      <c r="J42" s="15">
        <v>45017.14</v>
      </c>
      <c r="K42" s="15">
        <v>5506.96</v>
      </c>
      <c r="L42" s="15">
        <v>29974.46</v>
      </c>
      <c r="M42" s="15">
        <v>0</v>
      </c>
      <c r="N42" s="15">
        <v>26118</v>
      </c>
      <c r="O42" s="15"/>
      <c r="P42" s="15"/>
      <c r="Q42" s="15"/>
      <c r="R42" s="15"/>
      <c r="S42" s="20"/>
    </row>
    <row r="43" spans="1:19" s="47" customFormat="1" ht="13.5" customHeight="1">
      <c r="A43" s="51" t="s">
        <v>236</v>
      </c>
      <c r="B43" s="89">
        <v>137</v>
      </c>
      <c r="C43" s="52">
        <f t="shared" si="0"/>
        <v>599.3672262773722</v>
      </c>
      <c r="D43" s="15">
        <v>1038399</v>
      </c>
      <c r="E43" s="15">
        <v>492679.86</v>
      </c>
      <c r="F43" s="15">
        <v>734148</v>
      </c>
      <c r="G43" s="15">
        <v>354649.71</v>
      </c>
      <c r="H43" s="18">
        <f t="shared" si="1"/>
        <v>0.48307658673727916</v>
      </c>
      <c r="I43" s="15">
        <v>6211.1</v>
      </c>
      <c r="J43" s="15">
        <v>60085.95</v>
      </c>
      <c r="K43" s="15">
        <v>8001.66</v>
      </c>
      <c r="L43" s="15">
        <v>13744.17</v>
      </c>
      <c r="M43" s="15">
        <v>2000</v>
      </c>
      <c r="N43" s="15">
        <v>38467.5</v>
      </c>
      <c r="O43" s="15"/>
      <c r="P43" s="15"/>
      <c r="Q43" s="15"/>
      <c r="R43" s="15"/>
      <c r="S43" s="20"/>
    </row>
    <row r="44" spans="1:19" s="47" customFormat="1" ht="13.5" customHeight="1">
      <c r="A44" s="53" t="s">
        <v>251</v>
      </c>
      <c r="B44" s="23">
        <f>SUM(B5:B43)</f>
        <v>4787</v>
      </c>
      <c r="C44" s="54">
        <f t="shared" si="0"/>
        <v>797.1918306524617</v>
      </c>
      <c r="D44" s="23">
        <f>SUM(D5:D43)</f>
        <v>40756330</v>
      </c>
      <c r="E44" s="23">
        <f>SUM(E5:E43)</f>
        <v>22896943.760000005</v>
      </c>
      <c r="F44" s="23">
        <f>SUM(F5:F43)</f>
        <v>26162007</v>
      </c>
      <c r="G44" s="23">
        <f>SUM(G5:G43)</f>
        <v>14287884.65</v>
      </c>
      <c r="H44" s="18">
        <f t="shared" si="1"/>
        <v>0.5461310613516769</v>
      </c>
      <c r="I44" s="23">
        <f aca="true" t="shared" si="2" ref="I44:N44">SUM(I5:I43)</f>
        <v>2089006.1100000003</v>
      </c>
      <c r="J44" s="23">
        <f t="shared" si="2"/>
        <v>2636342.6300000004</v>
      </c>
      <c r="K44" s="23">
        <f t="shared" si="2"/>
        <v>274904.04999999993</v>
      </c>
      <c r="L44" s="23">
        <f t="shared" si="2"/>
        <v>1185269.32</v>
      </c>
      <c r="M44" s="23">
        <f t="shared" si="2"/>
        <v>160323.67999999996</v>
      </c>
      <c r="N44" s="23">
        <f t="shared" si="2"/>
        <v>1304019.93</v>
      </c>
      <c r="O44" s="23">
        <f>SUM(O5:O41)</f>
        <v>8730</v>
      </c>
      <c r="P44" s="23">
        <f>SUM(P5:P41)</f>
        <v>0</v>
      </c>
      <c r="Q44" s="23">
        <f>SUM(Q5:Q41)</f>
        <v>67897.1</v>
      </c>
      <c r="R44" s="23">
        <f>SUM(R5:R41)</f>
        <v>20609.82</v>
      </c>
      <c r="S44" s="23">
        <f>SUM(S5:S41)</f>
        <v>900</v>
      </c>
    </row>
    <row r="45" spans="2:19" s="46" customFormat="1" ht="12.75">
      <c r="B45" s="11"/>
      <c r="E45" s="96"/>
      <c r="F45" s="48"/>
      <c r="G45" s="48"/>
      <c r="H45" s="18"/>
      <c r="I45" s="48"/>
      <c r="J45" s="48"/>
      <c r="K45" s="96"/>
      <c r="L45" s="48"/>
      <c r="M45" s="96"/>
      <c r="N45" s="48"/>
      <c r="O45" s="42"/>
      <c r="P45" s="42"/>
      <c r="Q45" s="98"/>
      <c r="R45" s="42"/>
      <c r="S45" s="11"/>
    </row>
    <row r="46" spans="1:19" s="46" customFormat="1" ht="22.5">
      <c r="A46" s="87" t="s">
        <v>157</v>
      </c>
      <c r="B46" s="36"/>
      <c r="C46" s="88"/>
      <c r="D46" s="15">
        <v>19727</v>
      </c>
      <c r="E46" s="15">
        <v>9690.21</v>
      </c>
      <c r="F46" s="17">
        <v>13515</v>
      </c>
      <c r="G46" s="17">
        <v>6104.38</v>
      </c>
      <c r="H46" s="18">
        <f t="shared" si="1"/>
        <v>0.4516744358120607</v>
      </c>
      <c r="I46" s="17">
        <v>1092.47</v>
      </c>
      <c r="J46" s="17">
        <v>1107.81</v>
      </c>
      <c r="K46" s="15">
        <v>90.69</v>
      </c>
      <c r="L46" s="17">
        <v>413.16</v>
      </c>
      <c r="M46" s="15"/>
      <c r="N46" s="17">
        <v>636</v>
      </c>
      <c r="O46" s="17"/>
      <c r="P46" s="17"/>
      <c r="Q46" s="15"/>
      <c r="R46" s="17"/>
      <c r="S46" s="36"/>
    </row>
    <row r="47" spans="1:19" s="46" customFormat="1" ht="22.5">
      <c r="A47" s="87" t="s">
        <v>158</v>
      </c>
      <c r="B47" s="36"/>
      <c r="C47" s="88"/>
      <c r="D47" s="15">
        <v>176363</v>
      </c>
      <c r="E47" s="15">
        <v>96175.98</v>
      </c>
      <c r="F47" s="17">
        <v>129593</v>
      </c>
      <c r="G47" s="17">
        <v>69601.11</v>
      </c>
      <c r="H47" s="18">
        <f t="shared" si="1"/>
        <v>0.5370746105113702</v>
      </c>
      <c r="I47" s="17">
        <v>8215.32</v>
      </c>
      <c r="J47" s="17">
        <v>9607.39</v>
      </c>
      <c r="K47" s="15">
        <v>626.08</v>
      </c>
      <c r="L47" s="17">
        <v>3078.87</v>
      </c>
      <c r="M47" s="15">
        <v>0</v>
      </c>
      <c r="N47" s="17">
        <v>4500</v>
      </c>
      <c r="O47" s="17"/>
      <c r="P47" s="17"/>
      <c r="Q47" s="15"/>
      <c r="R47" s="17"/>
      <c r="S47" s="36"/>
    </row>
    <row r="48" spans="1:19" s="46" customFormat="1" ht="22.5">
      <c r="A48" s="87" t="s">
        <v>166</v>
      </c>
      <c r="B48" s="36"/>
      <c r="C48" s="88"/>
      <c r="D48" s="15">
        <v>1763</v>
      </c>
      <c r="E48" s="15">
        <v>1761.1</v>
      </c>
      <c r="F48" s="17"/>
      <c r="G48" s="17"/>
      <c r="H48" s="18"/>
      <c r="I48" s="17">
        <v>1472</v>
      </c>
      <c r="J48" s="17">
        <v>253.04</v>
      </c>
      <c r="K48" s="15">
        <v>36.06</v>
      </c>
      <c r="L48" s="17"/>
      <c r="M48" s="15"/>
      <c r="N48" s="17"/>
      <c r="O48" s="17"/>
      <c r="P48" s="17"/>
      <c r="Q48" s="15"/>
      <c r="R48" s="17"/>
      <c r="S48" s="36"/>
    </row>
    <row r="49" spans="1:19" s="46" customFormat="1" ht="22.5">
      <c r="A49" s="87" t="s">
        <v>169</v>
      </c>
      <c r="B49" s="36"/>
      <c r="C49" s="88"/>
      <c r="D49" s="15">
        <v>26345</v>
      </c>
      <c r="E49" s="15">
        <v>13867.77</v>
      </c>
      <c r="F49" s="17">
        <v>17942</v>
      </c>
      <c r="G49" s="17">
        <v>9097.69</v>
      </c>
      <c r="H49" s="18">
        <f t="shared" si="1"/>
        <v>0.5070610857206554</v>
      </c>
      <c r="I49" s="17">
        <v>0</v>
      </c>
      <c r="J49" s="17">
        <v>1566.82</v>
      </c>
      <c r="K49" s="15">
        <v>222.88</v>
      </c>
      <c r="L49" s="17">
        <v>0</v>
      </c>
      <c r="M49" s="15"/>
      <c r="N49" s="17">
        <v>2980.38</v>
      </c>
      <c r="O49" s="17"/>
      <c r="P49" s="17"/>
      <c r="Q49" s="15"/>
      <c r="R49" s="17"/>
      <c r="S49" s="36"/>
    </row>
    <row r="50" spans="1:19" s="46" customFormat="1" ht="22.5">
      <c r="A50" s="87" t="s">
        <v>174</v>
      </c>
      <c r="B50" s="36"/>
      <c r="C50" s="88"/>
      <c r="D50" s="15">
        <v>42152</v>
      </c>
      <c r="E50" s="15">
        <v>21830.93</v>
      </c>
      <c r="F50" s="17">
        <v>37374</v>
      </c>
      <c r="G50" s="17">
        <v>19632.93</v>
      </c>
      <c r="H50" s="18">
        <f t="shared" si="1"/>
        <v>0.5253098410659817</v>
      </c>
      <c r="I50" s="17"/>
      <c r="J50" s="17">
        <v>1925.99</v>
      </c>
      <c r="K50" s="15">
        <v>272.01</v>
      </c>
      <c r="L50" s="17"/>
      <c r="M50" s="15"/>
      <c r="N50" s="17"/>
      <c r="O50" s="17"/>
      <c r="P50" s="17"/>
      <c r="Q50" s="15"/>
      <c r="R50" s="17"/>
      <c r="S50" s="36"/>
    </row>
    <row r="51" spans="1:19" s="46" customFormat="1" ht="22.5">
      <c r="A51" s="87" t="s">
        <v>180</v>
      </c>
      <c r="B51" s="36"/>
      <c r="C51" s="88"/>
      <c r="D51" s="15">
        <v>42152</v>
      </c>
      <c r="E51" s="15">
        <v>21463.56</v>
      </c>
      <c r="F51" s="17">
        <v>30633</v>
      </c>
      <c r="G51" s="17">
        <v>15270</v>
      </c>
      <c r="H51" s="18">
        <f t="shared" si="1"/>
        <v>0.4984820291842131</v>
      </c>
      <c r="I51" s="17">
        <v>2575</v>
      </c>
      <c r="J51" s="17">
        <v>2041.68</v>
      </c>
      <c r="K51" s="15">
        <v>248.88</v>
      </c>
      <c r="L51" s="17">
        <v>150</v>
      </c>
      <c r="M51" s="15"/>
      <c r="N51" s="17">
        <v>1178</v>
      </c>
      <c r="O51" s="17"/>
      <c r="P51" s="17"/>
      <c r="Q51" s="15"/>
      <c r="R51" s="17"/>
      <c r="S51" s="36"/>
    </row>
    <row r="52" spans="1:19" s="46" customFormat="1" ht="22.5">
      <c r="A52" s="87" t="s">
        <v>183</v>
      </c>
      <c r="B52" s="36"/>
      <c r="C52" s="88"/>
      <c r="D52" s="15">
        <v>19510</v>
      </c>
      <c r="E52" s="15">
        <v>8924.12</v>
      </c>
      <c r="F52" s="17">
        <v>14786</v>
      </c>
      <c r="G52" s="17">
        <v>6602.95</v>
      </c>
      <c r="H52" s="18">
        <f t="shared" si="1"/>
        <v>0.44656769917489514</v>
      </c>
      <c r="I52" s="17">
        <v>936.2</v>
      </c>
      <c r="J52" s="17">
        <v>932.97</v>
      </c>
      <c r="K52" s="15">
        <v>20</v>
      </c>
      <c r="L52" s="17"/>
      <c r="M52" s="15"/>
      <c r="N52" s="17">
        <v>432</v>
      </c>
      <c r="O52" s="17"/>
      <c r="P52" s="17"/>
      <c r="Q52" s="15"/>
      <c r="R52" s="17"/>
      <c r="S52" s="36"/>
    </row>
    <row r="53" spans="1:19" s="46" customFormat="1" ht="22.5">
      <c r="A53" s="87" t="s">
        <v>186</v>
      </c>
      <c r="B53" s="36"/>
      <c r="C53" s="88"/>
      <c r="D53" s="15">
        <v>104115</v>
      </c>
      <c r="E53" s="15">
        <v>22955.57</v>
      </c>
      <c r="F53" s="17">
        <v>75711</v>
      </c>
      <c r="G53" s="17">
        <v>16551.36</v>
      </c>
      <c r="H53" s="18">
        <f t="shared" si="1"/>
        <v>0.21861235487577763</v>
      </c>
      <c r="I53" s="17">
        <v>1794.98</v>
      </c>
      <c r="J53" s="17">
        <v>3033.05</v>
      </c>
      <c r="K53" s="15">
        <v>215.52</v>
      </c>
      <c r="L53" s="17">
        <v>442.04</v>
      </c>
      <c r="M53" s="15">
        <v>0</v>
      </c>
      <c r="N53" s="17">
        <v>615.34</v>
      </c>
      <c r="O53" s="17"/>
      <c r="P53" s="17"/>
      <c r="Q53" s="15"/>
      <c r="R53" s="17"/>
      <c r="S53" s="36"/>
    </row>
    <row r="54" spans="1:19" s="46" customFormat="1" ht="22.5">
      <c r="A54" s="87" t="s">
        <v>187</v>
      </c>
      <c r="B54" s="36"/>
      <c r="C54" s="88"/>
      <c r="D54" s="15">
        <v>21076</v>
      </c>
      <c r="E54" s="15">
        <v>10598.97</v>
      </c>
      <c r="F54" s="17">
        <v>14033</v>
      </c>
      <c r="G54" s="17">
        <v>6936.29</v>
      </c>
      <c r="H54" s="18">
        <f t="shared" si="1"/>
        <v>0.49428418727285683</v>
      </c>
      <c r="I54" s="17">
        <v>1293.88</v>
      </c>
      <c r="J54" s="17">
        <v>1372.21</v>
      </c>
      <c r="K54" s="15">
        <v>163.59</v>
      </c>
      <c r="L54" s="17">
        <v>0</v>
      </c>
      <c r="M54" s="15"/>
      <c r="N54" s="17">
        <v>809</v>
      </c>
      <c r="O54" s="17"/>
      <c r="P54" s="17"/>
      <c r="Q54" s="15"/>
      <c r="R54" s="17"/>
      <c r="S54" s="36"/>
    </row>
    <row r="55" spans="1:19" s="46" customFormat="1" ht="22.5">
      <c r="A55" s="87" t="s">
        <v>188</v>
      </c>
      <c r="B55" s="36"/>
      <c r="C55" s="88"/>
      <c r="D55" s="15">
        <v>21076</v>
      </c>
      <c r="E55" s="15">
        <v>9965.05</v>
      </c>
      <c r="F55" s="17">
        <v>16203</v>
      </c>
      <c r="G55" s="17">
        <v>8101.5</v>
      </c>
      <c r="H55" s="18">
        <f t="shared" si="1"/>
        <v>0.5</v>
      </c>
      <c r="I55" s="17">
        <v>0</v>
      </c>
      <c r="J55" s="17">
        <v>1263.15</v>
      </c>
      <c r="K55" s="15">
        <v>165.4</v>
      </c>
      <c r="L55" s="17">
        <v>0</v>
      </c>
      <c r="M55" s="15"/>
      <c r="N55" s="17">
        <v>435</v>
      </c>
      <c r="O55" s="17"/>
      <c r="P55" s="17"/>
      <c r="Q55" s="15"/>
      <c r="R55" s="17"/>
      <c r="S55" s="36"/>
    </row>
    <row r="56" spans="1:19" s="11" customFormat="1" ht="11.25">
      <c r="A56" s="55" t="s">
        <v>225</v>
      </c>
      <c r="B56" s="36"/>
      <c r="C56" s="36"/>
      <c r="D56" s="23">
        <f>SUM(D46:D55)</f>
        <v>474279</v>
      </c>
      <c r="E56" s="23">
        <f>SUM(E46:E55)</f>
        <v>217233.26</v>
      </c>
      <c r="F56" s="23">
        <f>SUM(F46:F55)</f>
        <v>349790</v>
      </c>
      <c r="G56" s="23">
        <f>SUM(G46:G55)</f>
        <v>157898.21000000002</v>
      </c>
      <c r="H56" s="18">
        <f t="shared" si="1"/>
        <v>0.4514085880099489</v>
      </c>
      <c r="I56" s="23">
        <f>SUM(I46:I55)</f>
        <v>17379.85</v>
      </c>
      <c r="J56" s="23">
        <f>SUM(J46:J55)</f>
        <v>23104.11</v>
      </c>
      <c r="K56" s="23">
        <f>SUM(K46:K55)</f>
        <v>2061.1099999999997</v>
      </c>
      <c r="L56" s="23">
        <f>SUM(L46:L55)</f>
        <v>4084.0699999999997</v>
      </c>
      <c r="M56" s="23">
        <f>SUM(M46:M54)</f>
        <v>0</v>
      </c>
      <c r="N56" s="23">
        <f>SUM(N46:N55)</f>
        <v>11585.720000000001</v>
      </c>
      <c r="O56" s="33">
        <f>SUM(O46:O54)</f>
        <v>0</v>
      </c>
      <c r="P56" s="33">
        <f>SUM(P46:P54)</f>
        <v>0</v>
      </c>
      <c r="Q56" s="33">
        <f>SUM(Q46:Q54)</f>
        <v>0</v>
      </c>
      <c r="R56" s="33">
        <f>SUM(R46:R54)</f>
        <v>0</v>
      </c>
      <c r="S56" s="38">
        <f>SUM(S46:S54)</f>
        <v>0</v>
      </c>
    </row>
    <row r="57" spans="2:19" s="46" customFormat="1" ht="12.75">
      <c r="B57" s="11"/>
      <c r="E57" s="96"/>
      <c r="F57" s="48"/>
      <c r="G57" s="48"/>
      <c r="I57" s="48"/>
      <c r="J57" s="48"/>
      <c r="K57" s="96"/>
      <c r="L57" s="48"/>
      <c r="M57" s="96"/>
      <c r="N57" s="48"/>
      <c r="O57" s="42"/>
      <c r="P57" s="42"/>
      <c r="Q57" s="98"/>
      <c r="R57" s="42"/>
      <c r="S57" s="11"/>
    </row>
    <row r="58" spans="1:19" s="11" customFormat="1" ht="11.25" hidden="1">
      <c r="A58" s="11" t="s">
        <v>237</v>
      </c>
      <c r="D58" s="42">
        <f>D56+D44</f>
        <v>41230609</v>
      </c>
      <c r="E58" s="42">
        <f aca="true" t="shared" si="3" ref="E58:S58">E56+E44</f>
        <v>23114177.020000007</v>
      </c>
      <c r="F58" s="42">
        <f t="shared" si="3"/>
        <v>26511797</v>
      </c>
      <c r="G58" s="42">
        <f t="shared" si="3"/>
        <v>14445782.860000001</v>
      </c>
      <c r="H58" s="42">
        <f t="shared" si="3"/>
        <v>0.9975396493616258</v>
      </c>
      <c r="I58" s="42">
        <f t="shared" si="3"/>
        <v>2106385.9600000004</v>
      </c>
      <c r="J58" s="42">
        <f t="shared" si="3"/>
        <v>2659446.74</v>
      </c>
      <c r="K58" s="42">
        <f t="shared" si="3"/>
        <v>276965.1599999999</v>
      </c>
      <c r="L58" s="42">
        <f t="shared" si="3"/>
        <v>1189353.3900000001</v>
      </c>
      <c r="M58" s="42">
        <f t="shared" si="3"/>
        <v>160323.67999999996</v>
      </c>
      <c r="N58" s="42">
        <f t="shared" si="3"/>
        <v>1315605.65</v>
      </c>
      <c r="O58" s="42">
        <f t="shared" si="3"/>
        <v>8730</v>
      </c>
      <c r="P58" s="42">
        <f t="shared" si="3"/>
        <v>0</v>
      </c>
      <c r="Q58" s="42">
        <f t="shared" si="3"/>
        <v>67897.1</v>
      </c>
      <c r="R58" s="42">
        <f t="shared" si="3"/>
        <v>20609.82</v>
      </c>
      <c r="S58" s="42">
        <f t="shared" si="3"/>
        <v>900</v>
      </c>
    </row>
    <row r="59" spans="2:19" s="46" customFormat="1" ht="12.75">
      <c r="B59" s="11"/>
      <c r="E59" s="96"/>
      <c r="F59" s="48"/>
      <c r="G59" s="48"/>
      <c r="I59" s="48"/>
      <c r="J59" s="48"/>
      <c r="K59" s="96"/>
      <c r="L59" s="48"/>
      <c r="M59" s="96"/>
      <c r="N59" s="48"/>
      <c r="O59" s="42"/>
      <c r="P59" s="42"/>
      <c r="Q59" s="98"/>
      <c r="R59" s="42"/>
      <c r="S59" s="11"/>
    </row>
    <row r="60" spans="2:19" s="46" customFormat="1" ht="12.75">
      <c r="B60" s="11"/>
      <c r="E60" s="96"/>
      <c r="F60" s="48"/>
      <c r="G60" s="48"/>
      <c r="I60" s="48"/>
      <c r="J60" s="48"/>
      <c r="K60" s="96"/>
      <c r="L60" s="48"/>
      <c r="M60" s="96"/>
      <c r="N60" s="48"/>
      <c r="O60" s="42"/>
      <c r="P60" s="42"/>
      <c r="Q60" s="98"/>
      <c r="R60" s="42"/>
      <c r="S60" s="11"/>
    </row>
    <row r="61" spans="2:19" s="46" customFormat="1" ht="12.75">
      <c r="B61" s="11"/>
      <c r="E61" s="96"/>
      <c r="F61" s="48"/>
      <c r="G61" s="48"/>
      <c r="I61" s="48"/>
      <c r="J61" s="48"/>
      <c r="K61" s="96"/>
      <c r="L61" s="48"/>
      <c r="M61" s="96"/>
      <c r="N61" s="48"/>
      <c r="O61" s="42"/>
      <c r="P61" s="42"/>
      <c r="Q61" s="98"/>
      <c r="R61" s="42"/>
      <c r="S61" s="11"/>
    </row>
    <row r="62" spans="2:19" s="46" customFormat="1" ht="12.75">
      <c r="B62" s="11"/>
      <c r="E62" s="96"/>
      <c r="F62" s="48"/>
      <c r="G62" s="48"/>
      <c r="I62" s="48"/>
      <c r="J62" s="48"/>
      <c r="K62" s="96"/>
      <c r="L62" s="48"/>
      <c r="M62" s="96"/>
      <c r="N62" s="48"/>
      <c r="O62" s="42"/>
      <c r="P62" s="42"/>
      <c r="Q62" s="98"/>
      <c r="R62" s="42"/>
      <c r="S62" s="11"/>
    </row>
    <row r="63" spans="2:19" s="46" customFormat="1" ht="12.75">
      <c r="B63" s="11"/>
      <c r="E63" s="48"/>
      <c r="F63" s="48"/>
      <c r="G63" s="48"/>
      <c r="I63" s="48"/>
      <c r="J63" s="48"/>
      <c r="K63" s="48"/>
      <c r="L63" s="48"/>
      <c r="M63" s="48"/>
      <c r="N63" s="48"/>
      <c r="O63" s="42"/>
      <c r="P63" s="42"/>
      <c r="Q63" s="42"/>
      <c r="R63" s="42"/>
      <c r="S63" s="11"/>
    </row>
    <row r="64" spans="2:19" s="46" customFormat="1" ht="12.75">
      <c r="B64" s="1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2"/>
      <c r="P64" s="42"/>
      <c r="Q64" s="42"/>
      <c r="R64" s="42"/>
      <c r="S64" s="42"/>
    </row>
    <row r="65" spans="2:19" s="46" customFormat="1" ht="12.75">
      <c r="B65" s="11"/>
      <c r="E65" s="96"/>
      <c r="F65" s="48"/>
      <c r="G65" s="48"/>
      <c r="I65" s="48"/>
      <c r="J65" s="48"/>
      <c r="K65" s="96"/>
      <c r="L65" s="48"/>
      <c r="M65" s="96"/>
      <c r="N65" s="48"/>
      <c r="O65" s="42"/>
      <c r="P65" s="42"/>
      <c r="Q65" s="98"/>
      <c r="R65" s="42"/>
      <c r="S65" s="11"/>
    </row>
    <row r="66" spans="2:19" s="46" customFormat="1" ht="12.75">
      <c r="B66" s="11"/>
      <c r="E66" s="96"/>
      <c r="F66" s="48"/>
      <c r="G66" s="48"/>
      <c r="I66" s="48"/>
      <c r="J66" s="48"/>
      <c r="K66" s="96"/>
      <c r="L66" s="48"/>
      <c r="M66" s="96"/>
      <c r="N66" s="48"/>
      <c r="O66" s="42"/>
      <c r="P66" s="42"/>
      <c r="Q66" s="98"/>
      <c r="R66" s="42"/>
      <c r="S66" s="11"/>
    </row>
    <row r="67" spans="2:19" s="46" customFormat="1" ht="12.75">
      <c r="B67" s="11"/>
      <c r="E67" s="96"/>
      <c r="F67" s="48"/>
      <c r="G67" s="48"/>
      <c r="I67" s="48"/>
      <c r="J67" s="48"/>
      <c r="K67" s="96"/>
      <c r="L67" s="48"/>
      <c r="M67" s="96"/>
      <c r="N67" s="48"/>
      <c r="O67" s="42"/>
      <c r="P67" s="42"/>
      <c r="Q67" s="98"/>
      <c r="R67" s="42"/>
      <c r="S67" s="11"/>
    </row>
    <row r="68" spans="2:19" s="46" customFormat="1" ht="12.75">
      <c r="B68" s="11"/>
      <c r="E68" s="96"/>
      <c r="F68" s="48"/>
      <c r="G68" s="48"/>
      <c r="I68" s="48"/>
      <c r="J68" s="48"/>
      <c r="K68" s="96"/>
      <c r="L68" s="48"/>
      <c r="M68" s="96"/>
      <c r="N68" s="48"/>
      <c r="O68" s="42"/>
      <c r="P68" s="42"/>
      <c r="Q68" s="98"/>
      <c r="R68" s="42"/>
      <c r="S68" s="11"/>
    </row>
    <row r="69" spans="2:19" s="46" customFormat="1" ht="12.75">
      <c r="B69" s="11"/>
      <c r="E69" s="96"/>
      <c r="F69" s="48"/>
      <c r="G69" s="48"/>
      <c r="I69" s="48"/>
      <c r="J69" s="48"/>
      <c r="K69" s="96"/>
      <c r="L69" s="48"/>
      <c r="M69" s="96"/>
      <c r="N69" s="48"/>
      <c r="O69" s="42"/>
      <c r="P69" s="42"/>
      <c r="Q69" s="98"/>
      <c r="R69" s="42"/>
      <c r="S69" s="11"/>
    </row>
    <row r="70" spans="2:19" s="46" customFormat="1" ht="12.75">
      <c r="B70" s="11"/>
      <c r="E70" s="96"/>
      <c r="F70" s="48"/>
      <c r="G70" s="48"/>
      <c r="I70" s="48"/>
      <c r="J70" s="48"/>
      <c r="K70" s="96"/>
      <c r="L70" s="48"/>
      <c r="M70" s="96"/>
      <c r="N70" s="48"/>
      <c r="O70" s="42"/>
      <c r="P70" s="42"/>
      <c r="Q70" s="98"/>
      <c r="R70" s="42"/>
      <c r="S70" s="11"/>
    </row>
    <row r="71" spans="2:19" s="46" customFormat="1" ht="12.75">
      <c r="B71" s="11"/>
      <c r="E71" s="96"/>
      <c r="F71" s="48"/>
      <c r="G71" s="48"/>
      <c r="I71" s="48"/>
      <c r="J71" s="48"/>
      <c r="K71" s="96"/>
      <c r="L71" s="48"/>
      <c r="M71" s="96"/>
      <c r="N71" s="48"/>
      <c r="O71" s="42"/>
      <c r="P71" s="42"/>
      <c r="Q71" s="98"/>
      <c r="R71" s="42"/>
      <c r="S71" s="11"/>
    </row>
    <row r="72" spans="2:19" s="46" customFormat="1" ht="12.75">
      <c r="B72" s="11"/>
      <c r="E72" s="96"/>
      <c r="F72" s="48"/>
      <c r="G72" s="48"/>
      <c r="I72" s="48"/>
      <c r="J72" s="48"/>
      <c r="K72" s="96"/>
      <c r="L72" s="48"/>
      <c r="M72" s="96"/>
      <c r="N72" s="48"/>
      <c r="O72" s="42"/>
      <c r="P72" s="42"/>
      <c r="Q72" s="98"/>
      <c r="R72" s="42"/>
      <c r="S72" s="11"/>
    </row>
    <row r="73" spans="2:19" s="46" customFormat="1" ht="12.75">
      <c r="B73" s="11"/>
      <c r="E73" s="96"/>
      <c r="F73" s="48"/>
      <c r="G73" s="48"/>
      <c r="I73" s="48"/>
      <c r="J73" s="48"/>
      <c r="K73" s="96"/>
      <c r="L73" s="48"/>
      <c r="M73" s="96"/>
      <c r="N73" s="48"/>
      <c r="O73" s="42"/>
      <c r="P73" s="42"/>
      <c r="Q73" s="98"/>
      <c r="R73" s="42"/>
      <c r="S73" s="11"/>
    </row>
    <row r="74" spans="2:19" s="46" customFormat="1" ht="12.75">
      <c r="B74" s="11"/>
      <c r="E74" s="96"/>
      <c r="F74" s="48"/>
      <c r="G74" s="48"/>
      <c r="I74" s="48"/>
      <c r="J74" s="48"/>
      <c r="K74" s="96"/>
      <c r="L74" s="48"/>
      <c r="M74" s="96"/>
      <c r="N74" s="48"/>
      <c r="O74" s="42"/>
      <c r="P74" s="42"/>
      <c r="Q74" s="98"/>
      <c r="R74" s="42"/>
      <c r="S74" s="11"/>
    </row>
    <row r="75" spans="2:19" s="46" customFormat="1" ht="12.75">
      <c r="B75" s="11"/>
      <c r="E75" s="96"/>
      <c r="F75" s="48"/>
      <c r="G75" s="48"/>
      <c r="I75" s="48"/>
      <c r="J75" s="48"/>
      <c r="K75" s="96"/>
      <c r="L75" s="48"/>
      <c r="M75" s="96"/>
      <c r="N75" s="48"/>
      <c r="O75" s="42"/>
      <c r="P75" s="42"/>
      <c r="Q75" s="98"/>
      <c r="R75" s="42"/>
      <c r="S75" s="11"/>
    </row>
    <row r="76" spans="2:19" s="46" customFormat="1" ht="12.75">
      <c r="B76" s="11"/>
      <c r="E76" s="96"/>
      <c r="F76" s="48"/>
      <c r="G76" s="48"/>
      <c r="I76" s="48"/>
      <c r="J76" s="48"/>
      <c r="K76" s="96"/>
      <c r="L76" s="48"/>
      <c r="M76" s="96"/>
      <c r="N76" s="48"/>
      <c r="O76" s="42"/>
      <c r="P76" s="42"/>
      <c r="Q76" s="98"/>
      <c r="R76" s="42"/>
      <c r="S76" s="11"/>
    </row>
    <row r="77" spans="2:19" s="46" customFormat="1" ht="12.75">
      <c r="B77" s="11"/>
      <c r="E77" s="96"/>
      <c r="F77" s="48"/>
      <c r="G77" s="48"/>
      <c r="I77" s="48"/>
      <c r="J77" s="48"/>
      <c r="K77" s="96"/>
      <c r="L77" s="48"/>
      <c r="M77" s="96"/>
      <c r="N77" s="48"/>
      <c r="O77" s="42"/>
      <c r="P77" s="42"/>
      <c r="Q77" s="98"/>
      <c r="R77" s="42"/>
      <c r="S77" s="11"/>
    </row>
    <row r="78" spans="2:19" s="46" customFormat="1" ht="12.75">
      <c r="B78" s="11"/>
      <c r="E78" s="96"/>
      <c r="F78" s="48"/>
      <c r="G78" s="48"/>
      <c r="I78" s="48"/>
      <c r="J78" s="48"/>
      <c r="K78" s="96"/>
      <c r="L78" s="48"/>
      <c r="M78" s="96"/>
      <c r="N78" s="48"/>
      <c r="O78" s="42"/>
      <c r="P78" s="42"/>
      <c r="Q78" s="98"/>
      <c r="R78" s="42"/>
      <c r="S78" s="11"/>
    </row>
    <row r="79" spans="2:19" s="46" customFormat="1" ht="12.75">
      <c r="B79" s="11"/>
      <c r="E79" s="96"/>
      <c r="F79" s="48"/>
      <c r="G79" s="48"/>
      <c r="I79" s="48"/>
      <c r="J79" s="48"/>
      <c r="K79" s="96"/>
      <c r="L79" s="48"/>
      <c r="M79" s="96"/>
      <c r="N79" s="48"/>
      <c r="O79" s="42"/>
      <c r="P79" s="42"/>
      <c r="Q79" s="98"/>
      <c r="R79" s="42"/>
      <c r="S79" s="11"/>
    </row>
    <row r="80" spans="2:19" s="46" customFormat="1" ht="12.75">
      <c r="B80" s="11"/>
      <c r="E80" s="96"/>
      <c r="F80" s="48"/>
      <c r="G80" s="48"/>
      <c r="I80" s="48"/>
      <c r="J80" s="48"/>
      <c r="K80" s="96"/>
      <c r="L80" s="48"/>
      <c r="M80" s="96"/>
      <c r="N80" s="48"/>
      <c r="O80" s="42"/>
      <c r="P80" s="42"/>
      <c r="Q80" s="98"/>
      <c r="R80" s="42"/>
      <c r="S80" s="11"/>
    </row>
    <row r="81" spans="2:19" s="46" customFormat="1" ht="12.75">
      <c r="B81" s="11"/>
      <c r="E81" s="96"/>
      <c r="F81" s="48"/>
      <c r="G81" s="48"/>
      <c r="I81" s="48"/>
      <c r="J81" s="48"/>
      <c r="K81" s="96"/>
      <c r="L81" s="48"/>
      <c r="M81" s="96"/>
      <c r="N81" s="48"/>
      <c r="O81" s="42"/>
      <c r="P81" s="42"/>
      <c r="Q81" s="98"/>
      <c r="R81" s="42"/>
      <c r="S81" s="11"/>
    </row>
    <row r="82" spans="2:19" s="46" customFormat="1" ht="12.75">
      <c r="B82" s="11"/>
      <c r="E82" s="96"/>
      <c r="F82" s="48"/>
      <c r="G82" s="48"/>
      <c r="I82" s="48"/>
      <c r="J82" s="48"/>
      <c r="K82" s="96"/>
      <c r="L82" s="48"/>
      <c r="M82" s="96"/>
      <c r="N82" s="48"/>
      <c r="O82" s="42"/>
      <c r="P82" s="42"/>
      <c r="Q82" s="98"/>
      <c r="R82" s="42"/>
      <c r="S82" s="11"/>
    </row>
    <row r="83" spans="2:19" s="46" customFormat="1" ht="12.75">
      <c r="B83" s="11"/>
      <c r="E83" s="96"/>
      <c r="F83" s="48"/>
      <c r="G83" s="48"/>
      <c r="I83" s="48"/>
      <c r="J83" s="48"/>
      <c r="K83" s="96"/>
      <c r="L83" s="48"/>
      <c r="M83" s="96"/>
      <c r="N83" s="48"/>
      <c r="O83" s="42"/>
      <c r="P83" s="42"/>
      <c r="Q83" s="98"/>
      <c r="R83" s="42"/>
      <c r="S83" s="11"/>
    </row>
    <row r="84" spans="2:19" s="46" customFormat="1" ht="12.75">
      <c r="B84" s="11"/>
      <c r="E84" s="96"/>
      <c r="F84" s="48"/>
      <c r="G84" s="48"/>
      <c r="I84" s="48"/>
      <c r="J84" s="48"/>
      <c r="K84" s="96"/>
      <c r="L84" s="48"/>
      <c r="M84" s="96"/>
      <c r="N84" s="48"/>
      <c r="O84" s="42"/>
      <c r="P84" s="42"/>
      <c r="Q84" s="98"/>
      <c r="R84" s="42"/>
      <c r="S84" s="11"/>
    </row>
    <row r="85" spans="2:19" s="46" customFormat="1" ht="12.75">
      <c r="B85" s="11"/>
      <c r="E85" s="96"/>
      <c r="F85" s="48"/>
      <c r="G85" s="48"/>
      <c r="I85" s="48"/>
      <c r="J85" s="48"/>
      <c r="K85" s="96"/>
      <c r="L85" s="48"/>
      <c r="M85" s="96"/>
      <c r="N85" s="48"/>
      <c r="O85" s="42"/>
      <c r="P85" s="42"/>
      <c r="Q85" s="98"/>
      <c r="R85" s="42"/>
      <c r="S85" s="11"/>
    </row>
    <row r="86" spans="2:19" s="46" customFormat="1" ht="12.75">
      <c r="B86" s="11"/>
      <c r="E86" s="96"/>
      <c r="F86" s="48"/>
      <c r="G86" s="48"/>
      <c r="I86" s="48"/>
      <c r="J86" s="48"/>
      <c r="K86" s="96"/>
      <c r="L86" s="48"/>
      <c r="M86" s="96"/>
      <c r="N86" s="48"/>
      <c r="O86" s="42"/>
      <c r="P86" s="42"/>
      <c r="Q86" s="98"/>
      <c r="R86" s="42"/>
      <c r="S86" s="11"/>
    </row>
    <row r="87" spans="2:19" s="46" customFormat="1" ht="12.75">
      <c r="B87" s="11"/>
      <c r="E87" s="96"/>
      <c r="F87" s="48"/>
      <c r="G87" s="48"/>
      <c r="I87" s="48"/>
      <c r="J87" s="48"/>
      <c r="K87" s="96"/>
      <c r="L87" s="48"/>
      <c r="M87" s="96"/>
      <c r="N87" s="48"/>
      <c r="O87" s="42"/>
      <c r="P87" s="42"/>
      <c r="Q87" s="98"/>
      <c r="R87" s="42"/>
      <c r="S87" s="11"/>
    </row>
    <row r="88" spans="2:19" s="46" customFormat="1" ht="12.75">
      <c r="B88" s="11"/>
      <c r="E88" s="96"/>
      <c r="F88" s="48"/>
      <c r="G88" s="48"/>
      <c r="I88" s="48"/>
      <c r="J88" s="48"/>
      <c r="K88" s="96"/>
      <c r="L88" s="48"/>
      <c r="M88" s="96"/>
      <c r="N88" s="48"/>
      <c r="O88" s="42"/>
      <c r="P88" s="42"/>
      <c r="Q88" s="98"/>
      <c r="R88" s="42"/>
      <c r="S88" s="11"/>
    </row>
    <row r="89" spans="2:19" s="46" customFormat="1" ht="12.75">
      <c r="B89" s="11"/>
      <c r="E89" s="96"/>
      <c r="F89" s="48"/>
      <c r="G89" s="48"/>
      <c r="I89" s="48"/>
      <c r="J89" s="48"/>
      <c r="K89" s="96"/>
      <c r="L89" s="48"/>
      <c r="M89" s="96"/>
      <c r="N89" s="48"/>
      <c r="O89" s="42"/>
      <c r="P89" s="42"/>
      <c r="Q89" s="98"/>
      <c r="R89" s="42"/>
      <c r="S89" s="11"/>
    </row>
    <row r="90" spans="2:19" s="46" customFormat="1" ht="12.75">
      <c r="B90" s="11"/>
      <c r="E90" s="96"/>
      <c r="F90" s="48"/>
      <c r="G90" s="48"/>
      <c r="I90" s="48"/>
      <c r="J90" s="48"/>
      <c r="K90" s="96"/>
      <c r="L90" s="48"/>
      <c r="M90" s="96"/>
      <c r="N90" s="48"/>
      <c r="O90" s="42"/>
      <c r="P90" s="42"/>
      <c r="Q90" s="98"/>
      <c r="R90" s="42"/>
      <c r="S90" s="11"/>
    </row>
    <row r="91" spans="2:19" s="46" customFormat="1" ht="12.75">
      <c r="B91" s="11"/>
      <c r="E91" s="96"/>
      <c r="F91" s="48"/>
      <c r="G91" s="48"/>
      <c r="I91" s="48"/>
      <c r="J91" s="48"/>
      <c r="K91" s="96"/>
      <c r="L91" s="48"/>
      <c r="M91" s="96"/>
      <c r="N91" s="48"/>
      <c r="O91" s="42"/>
      <c r="P91" s="42"/>
      <c r="Q91" s="98"/>
      <c r="R91" s="42"/>
      <c r="S91" s="11"/>
    </row>
    <row r="92" spans="2:19" s="46" customFormat="1" ht="12.75">
      <c r="B92" s="11"/>
      <c r="E92" s="96"/>
      <c r="F92" s="48"/>
      <c r="G92" s="48"/>
      <c r="I92" s="48"/>
      <c r="J92" s="48"/>
      <c r="K92" s="96"/>
      <c r="L92" s="48"/>
      <c r="M92" s="96"/>
      <c r="N92" s="48"/>
      <c r="O92" s="42"/>
      <c r="P92" s="42"/>
      <c r="Q92" s="98"/>
      <c r="R92" s="42"/>
      <c r="S92" s="11"/>
    </row>
    <row r="93" spans="2:19" s="46" customFormat="1" ht="12.75">
      <c r="B93" s="11"/>
      <c r="E93" s="96"/>
      <c r="F93" s="48"/>
      <c r="G93" s="48"/>
      <c r="I93" s="48"/>
      <c r="J93" s="48"/>
      <c r="K93" s="96"/>
      <c r="L93" s="48"/>
      <c r="M93" s="96"/>
      <c r="N93" s="48"/>
      <c r="O93" s="42"/>
      <c r="P93" s="42"/>
      <c r="Q93" s="98"/>
      <c r="R93" s="42"/>
      <c r="S93" s="11"/>
    </row>
    <row r="94" spans="2:19" s="46" customFormat="1" ht="12.75">
      <c r="B94" s="11"/>
      <c r="E94" s="96"/>
      <c r="F94" s="48"/>
      <c r="G94" s="48"/>
      <c r="I94" s="48"/>
      <c r="J94" s="48"/>
      <c r="K94" s="96"/>
      <c r="L94" s="48"/>
      <c r="M94" s="96"/>
      <c r="N94" s="48"/>
      <c r="O94" s="42"/>
      <c r="P94" s="42"/>
      <c r="Q94" s="98"/>
      <c r="R94" s="42"/>
      <c r="S94" s="11"/>
    </row>
    <row r="95" spans="2:19" s="46" customFormat="1" ht="12.75">
      <c r="B95" s="11"/>
      <c r="E95" s="96"/>
      <c r="F95" s="48"/>
      <c r="G95" s="48"/>
      <c r="I95" s="48"/>
      <c r="J95" s="48"/>
      <c r="K95" s="96"/>
      <c r="L95" s="48"/>
      <c r="M95" s="96"/>
      <c r="N95" s="48"/>
      <c r="O95" s="42"/>
      <c r="P95" s="42"/>
      <c r="Q95" s="98"/>
      <c r="R95" s="42"/>
      <c r="S95" s="11"/>
    </row>
    <row r="96" spans="2:19" s="46" customFormat="1" ht="12.75">
      <c r="B96" s="11"/>
      <c r="E96" s="96"/>
      <c r="F96" s="48"/>
      <c r="G96" s="48"/>
      <c r="I96" s="48"/>
      <c r="J96" s="48"/>
      <c r="K96" s="96"/>
      <c r="L96" s="48"/>
      <c r="M96" s="96"/>
      <c r="N96" s="48"/>
      <c r="O96" s="42"/>
      <c r="P96" s="42"/>
      <c r="Q96" s="98"/>
      <c r="R96" s="42"/>
      <c r="S96" s="11"/>
    </row>
    <row r="97" spans="2:19" s="46" customFormat="1" ht="12.75">
      <c r="B97" s="11"/>
      <c r="E97" s="96"/>
      <c r="F97" s="48"/>
      <c r="G97" s="48"/>
      <c r="I97" s="48"/>
      <c r="J97" s="48"/>
      <c r="K97" s="96"/>
      <c r="L97" s="48"/>
      <c r="M97" s="96"/>
      <c r="N97" s="48"/>
      <c r="O97" s="42"/>
      <c r="P97" s="42"/>
      <c r="Q97" s="98"/>
      <c r="R97" s="42"/>
      <c r="S97" s="11"/>
    </row>
    <row r="98" spans="2:19" s="46" customFormat="1" ht="12.75">
      <c r="B98" s="11"/>
      <c r="E98" s="96"/>
      <c r="F98" s="48"/>
      <c r="G98" s="48"/>
      <c r="I98" s="48"/>
      <c r="J98" s="48"/>
      <c r="K98" s="96"/>
      <c r="L98" s="48"/>
      <c r="M98" s="96"/>
      <c r="N98" s="48"/>
      <c r="O98" s="42"/>
      <c r="P98" s="42"/>
      <c r="Q98" s="98"/>
      <c r="R98" s="42"/>
      <c r="S98" s="11"/>
    </row>
    <row r="99" spans="2:19" s="46" customFormat="1" ht="12.75">
      <c r="B99" s="11"/>
      <c r="E99" s="96"/>
      <c r="F99" s="48"/>
      <c r="G99" s="48"/>
      <c r="I99" s="48"/>
      <c r="J99" s="48"/>
      <c r="K99" s="96"/>
      <c r="L99" s="48"/>
      <c r="M99" s="96"/>
      <c r="N99" s="48"/>
      <c r="O99" s="42"/>
      <c r="P99" s="42"/>
      <c r="Q99" s="98"/>
      <c r="R99" s="42"/>
      <c r="S99" s="11"/>
    </row>
    <row r="100" spans="2:19" s="46" customFormat="1" ht="12.75">
      <c r="B100" s="11"/>
      <c r="E100" s="96"/>
      <c r="F100" s="48"/>
      <c r="G100" s="48"/>
      <c r="I100" s="48"/>
      <c r="J100" s="48"/>
      <c r="K100" s="96"/>
      <c r="L100" s="48"/>
      <c r="M100" s="96"/>
      <c r="N100" s="48"/>
      <c r="O100" s="42"/>
      <c r="P100" s="42"/>
      <c r="Q100" s="98"/>
      <c r="R100" s="42"/>
      <c r="S100" s="11"/>
    </row>
    <row r="101" spans="2:19" s="46" customFormat="1" ht="12.75">
      <c r="B101" s="11"/>
      <c r="E101" s="96"/>
      <c r="F101" s="48"/>
      <c r="G101" s="48"/>
      <c r="I101" s="48"/>
      <c r="J101" s="48"/>
      <c r="K101" s="96"/>
      <c r="L101" s="48"/>
      <c r="M101" s="96"/>
      <c r="N101" s="48"/>
      <c r="O101" s="42"/>
      <c r="P101" s="42"/>
      <c r="Q101" s="98"/>
      <c r="R101" s="42"/>
      <c r="S101" s="11"/>
    </row>
    <row r="102" spans="2:19" s="46" customFormat="1" ht="12.75">
      <c r="B102" s="11"/>
      <c r="E102" s="96"/>
      <c r="F102" s="48"/>
      <c r="G102" s="48"/>
      <c r="I102" s="48"/>
      <c r="J102" s="48"/>
      <c r="K102" s="96"/>
      <c r="L102" s="48"/>
      <c r="M102" s="96"/>
      <c r="N102" s="48"/>
      <c r="O102" s="42"/>
      <c r="P102" s="42"/>
      <c r="Q102" s="98"/>
      <c r="R102" s="42"/>
      <c r="S102" s="11"/>
    </row>
    <row r="103" spans="2:19" s="46" customFormat="1" ht="12.75">
      <c r="B103" s="11"/>
      <c r="E103" s="96"/>
      <c r="F103" s="48"/>
      <c r="G103" s="48"/>
      <c r="I103" s="48"/>
      <c r="J103" s="48"/>
      <c r="K103" s="96"/>
      <c r="L103" s="48"/>
      <c r="M103" s="96"/>
      <c r="N103" s="48"/>
      <c r="O103" s="42"/>
      <c r="P103" s="42"/>
      <c r="Q103" s="98"/>
      <c r="R103" s="42"/>
      <c r="S103" s="11"/>
    </row>
    <row r="104" spans="2:19" s="46" customFormat="1" ht="12.75">
      <c r="B104" s="11"/>
      <c r="E104" s="96"/>
      <c r="F104" s="48"/>
      <c r="G104" s="48"/>
      <c r="I104" s="48"/>
      <c r="J104" s="48"/>
      <c r="K104" s="96"/>
      <c r="L104" s="48"/>
      <c r="M104" s="96"/>
      <c r="N104" s="48"/>
      <c r="O104" s="42"/>
      <c r="P104" s="42"/>
      <c r="Q104" s="98"/>
      <c r="R104" s="42"/>
      <c r="S104" s="11"/>
    </row>
    <row r="105" spans="2:19" s="46" customFormat="1" ht="12.75">
      <c r="B105" s="11"/>
      <c r="E105" s="96"/>
      <c r="F105" s="48"/>
      <c r="G105" s="48"/>
      <c r="I105" s="48"/>
      <c r="J105" s="48"/>
      <c r="K105" s="96"/>
      <c r="L105" s="48"/>
      <c r="M105" s="96"/>
      <c r="N105" s="48"/>
      <c r="O105" s="42"/>
      <c r="P105" s="42"/>
      <c r="Q105" s="98"/>
      <c r="R105" s="42"/>
      <c r="S105" s="11"/>
    </row>
    <row r="106" spans="2:19" s="46" customFormat="1" ht="12.75">
      <c r="B106" s="11"/>
      <c r="E106" s="96"/>
      <c r="F106" s="48"/>
      <c r="G106" s="48"/>
      <c r="I106" s="48"/>
      <c r="J106" s="48"/>
      <c r="K106" s="96"/>
      <c r="L106" s="48"/>
      <c r="M106" s="96"/>
      <c r="N106" s="48"/>
      <c r="O106" s="42"/>
      <c r="P106" s="42"/>
      <c r="Q106" s="98"/>
      <c r="R106" s="42"/>
      <c r="S106" s="11"/>
    </row>
    <row r="107" spans="2:19" s="46" customFormat="1" ht="12.75">
      <c r="B107" s="11"/>
      <c r="E107" s="96"/>
      <c r="F107" s="48"/>
      <c r="G107" s="48"/>
      <c r="I107" s="48"/>
      <c r="J107" s="48"/>
      <c r="K107" s="96"/>
      <c r="L107" s="48"/>
      <c r="M107" s="96"/>
      <c r="N107" s="48"/>
      <c r="O107" s="42"/>
      <c r="P107" s="42"/>
      <c r="Q107" s="98"/>
      <c r="R107" s="42"/>
      <c r="S107" s="11"/>
    </row>
    <row r="108" spans="2:19" s="46" customFormat="1" ht="12.75">
      <c r="B108" s="11"/>
      <c r="E108" s="96"/>
      <c r="F108" s="48"/>
      <c r="G108" s="48"/>
      <c r="I108" s="48"/>
      <c r="J108" s="48"/>
      <c r="K108" s="96"/>
      <c r="L108" s="48"/>
      <c r="M108" s="96"/>
      <c r="N108" s="48"/>
      <c r="O108" s="42"/>
      <c r="P108" s="42"/>
      <c r="Q108" s="98"/>
      <c r="R108" s="42"/>
      <c r="S108" s="11"/>
    </row>
    <row r="109" spans="2:19" s="46" customFormat="1" ht="12.75">
      <c r="B109" s="11"/>
      <c r="E109" s="96"/>
      <c r="F109" s="48"/>
      <c r="G109" s="48"/>
      <c r="I109" s="48"/>
      <c r="J109" s="48"/>
      <c r="K109" s="96"/>
      <c r="L109" s="48"/>
      <c r="M109" s="96"/>
      <c r="N109" s="48"/>
      <c r="O109" s="42"/>
      <c r="P109" s="42"/>
      <c r="Q109" s="98"/>
      <c r="R109" s="42"/>
      <c r="S109" s="11"/>
    </row>
    <row r="110" spans="2:19" s="46" customFormat="1" ht="12.75">
      <c r="B110" s="11"/>
      <c r="E110" s="96"/>
      <c r="F110" s="48"/>
      <c r="G110" s="48"/>
      <c r="I110" s="48"/>
      <c r="J110" s="48"/>
      <c r="K110" s="96"/>
      <c r="L110" s="48"/>
      <c r="M110" s="96"/>
      <c r="N110" s="48"/>
      <c r="O110" s="42"/>
      <c r="P110" s="42"/>
      <c r="Q110" s="98"/>
      <c r="R110" s="42"/>
      <c r="S110" s="11"/>
    </row>
    <row r="111" spans="2:19" s="46" customFormat="1" ht="12.75">
      <c r="B111" s="11"/>
      <c r="E111" s="96"/>
      <c r="F111" s="48"/>
      <c r="G111" s="48"/>
      <c r="I111" s="48"/>
      <c r="J111" s="48"/>
      <c r="K111" s="96"/>
      <c r="L111" s="48"/>
      <c r="M111" s="96"/>
      <c r="N111" s="48"/>
      <c r="O111" s="42"/>
      <c r="P111" s="42"/>
      <c r="Q111" s="98"/>
      <c r="R111" s="42"/>
      <c r="S111" s="11"/>
    </row>
    <row r="112" spans="2:19" s="46" customFormat="1" ht="12.75">
      <c r="B112" s="11"/>
      <c r="E112" s="96"/>
      <c r="F112" s="48"/>
      <c r="G112" s="48"/>
      <c r="I112" s="48"/>
      <c r="J112" s="48"/>
      <c r="K112" s="96"/>
      <c r="L112" s="48"/>
      <c r="M112" s="96"/>
      <c r="N112" s="48"/>
      <c r="O112" s="42"/>
      <c r="P112" s="42"/>
      <c r="Q112" s="98"/>
      <c r="R112" s="42"/>
      <c r="S112" s="11"/>
    </row>
    <row r="113" spans="2:19" s="46" customFormat="1" ht="12.75">
      <c r="B113" s="11"/>
      <c r="E113" s="96"/>
      <c r="F113" s="48"/>
      <c r="G113" s="48"/>
      <c r="I113" s="48"/>
      <c r="J113" s="48"/>
      <c r="K113" s="96"/>
      <c r="L113" s="48"/>
      <c r="M113" s="96"/>
      <c r="N113" s="48"/>
      <c r="O113" s="42"/>
      <c r="P113" s="42"/>
      <c r="Q113" s="98"/>
      <c r="R113" s="42"/>
      <c r="S113" s="11"/>
    </row>
    <row r="114" spans="2:19" s="46" customFormat="1" ht="12.75">
      <c r="B114" s="11"/>
      <c r="E114" s="96"/>
      <c r="F114" s="48"/>
      <c r="G114" s="48"/>
      <c r="I114" s="48"/>
      <c r="J114" s="48"/>
      <c r="K114" s="96"/>
      <c r="L114" s="48"/>
      <c r="M114" s="96"/>
      <c r="N114" s="48"/>
      <c r="O114" s="42"/>
      <c r="P114" s="42"/>
      <c r="Q114" s="98"/>
      <c r="R114" s="42"/>
      <c r="S114" s="11"/>
    </row>
    <row r="115" spans="2:19" s="46" customFormat="1" ht="12.75">
      <c r="B115" s="11"/>
      <c r="E115" s="96"/>
      <c r="F115" s="48"/>
      <c r="G115" s="48"/>
      <c r="I115" s="48"/>
      <c r="J115" s="48"/>
      <c r="K115" s="96"/>
      <c r="L115" s="48"/>
      <c r="M115" s="96"/>
      <c r="N115" s="48"/>
      <c r="O115" s="42"/>
      <c r="P115" s="42"/>
      <c r="Q115" s="98"/>
      <c r="R115" s="42"/>
      <c r="S115" s="11"/>
    </row>
    <row r="116" spans="2:19" s="46" customFormat="1" ht="12.75">
      <c r="B116" s="11"/>
      <c r="E116" s="96"/>
      <c r="F116" s="48"/>
      <c r="G116" s="48"/>
      <c r="I116" s="48"/>
      <c r="J116" s="48"/>
      <c r="K116" s="96"/>
      <c r="L116" s="48"/>
      <c r="M116" s="96"/>
      <c r="N116" s="48"/>
      <c r="O116" s="42"/>
      <c r="P116" s="42"/>
      <c r="Q116" s="98"/>
      <c r="R116" s="42"/>
      <c r="S116" s="11"/>
    </row>
    <row r="117" spans="2:19" s="46" customFormat="1" ht="12.75">
      <c r="B117" s="11"/>
      <c r="E117" s="96"/>
      <c r="F117" s="48"/>
      <c r="G117" s="48"/>
      <c r="I117" s="48"/>
      <c r="J117" s="48"/>
      <c r="K117" s="96"/>
      <c r="L117" s="48"/>
      <c r="M117" s="96"/>
      <c r="N117" s="48"/>
      <c r="O117" s="42"/>
      <c r="P117" s="42"/>
      <c r="Q117" s="98"/>
      <c r="R117" s="42"/>
      <c r="S117" s="11"/>
    </row>
    <row r="118" spans="2:19" s="46" customFormat="1" ht="12.75">
      <c r="B118" s="11"/>
      <c r="E118" s="96"/>
      <c r="F118" s="48"/>
      <c r="G118" s="48"/>
      <c r="I118" s="48"/>
      <c r="J118" s="48"/>
      <c r="K118" s="96"/>
      <c r="L118" s="48"/>
      <c r="M118" s="96"/>
      <c r="N118" s="48"/>
      <c r="O118" s="42"/>
      <c r="P118" s="42"/>
      <c r="Q118" s="98"/>
      <c r="R118" s="42"/>
      <c r="S118" s="11"/>
    </row>
    <row r="119" spans="2:19" s="46" customFormat="1" ht="12.75">
      <c r="B119" s="11"/>
      <c r="E119" s="96"/>
      <c r="F119" s="48"/>
      <c r="G119" s="48"/>
      <c r="I119" s="48"/>
      <c r="J119" s="48"/>
      <c r="K119" s="96"/>
      <c r="L119" s="48"/>
      <c r="M119" s="96"/>
      <c r="N119" s="48"/>
      <c r="O119" s="42"/>
      <c r="P119" s="42"/>
      <c r="Q119" s="98"/>
      <c r="R119" s="42"/>
      <c r="S119" s="11"/>
    </row>
    <row r="120" spans="2:19" s="46" customFormat="1" ht="12.75">
      <c r="B120" s="11"/>
      <c r="E120" s="96"/>
      <c r="F120" s="48"/>
      <c r="G120" s="48"/>
      <c r="I120" s="48"/>
      <c r="J120" s="48"/>
      <c r="K120" s="96"/>
      <c r="L120" s="48"/>
      <c r="M120" s="96"/>
      <c r="N120" s="48"/>
      <c r="O120" s="42"/>
      <c r="P120" s="42"/>
      <c r="Q120" s="98"/>
      <c r="R120" s="42"/>
      <c r="S120" s="11"/>
    </row>
    <row r="121" spans="2:19" s="46" customFormat="1" ht="12.75">
      <c r="B121" s="11"/>
      <c r="E121" s="96"/>
      <c r="F121" s="48"/>
      <c r="G121" s="48"/>
      <c r="I121" s="48"/>
      <c r="J121" s="48"/>
      <c r="K121" s="96"/>
      <c r="L121" s="48"/>
      <c r="M121" s="96"/>
      <c r="N121" s="48"/>
      <c r="O121" s="42"/>
      <c r="P121" s="42"/>
      <c r="Q121" s="98"/>
      <c r="R121" s="42"/>
      <c r="S121" s="11"/>
    </row>
    <row r="122" spans="2:19" s="46" customFormat="1" ht="12.75">
      <c r="B122" s="11"/>
      <c r="E122" s="96"/>
      <c r="F122" s="48"/>
      <c r="G122" s="48"/>
      <c r="I122" s="48"/>
      <c r="J122" s="48"/>
      <c r="K122" s="96"/>
      <c r="L122" s="48"/>
      <c r="M122" s="96"/>
      <c r="N122" s="48"/>
      <c r="O122" s="42"/>
      <c r="P122" s="42"/>
      <c r="Q122" s="98"/>
      <c r="R122" s="42"/>
      <c r="S122" s="11"/>
    </row>
    <row r="123" spans="2:19" s="46" customFormat="1" ht="12.75">
      <c r="B123" s="11"/>
      <c r="E123" s="96"/>
      <c r="F123" s="48"/>
      <c r="G123" s="48"/>
      <c r="I123" s="48"/>
      <c r="J123" s="48"/>
      <c r="K123" s="96"/>
      <c r="L123" s="48"/>
      <c r="M123" s="96"/>
      <c r="N123" s="48"/>
      <c r="O123" s="42"/>
      <c r="P123" s="42"/>
      <c r="Q123" s="98"/>
      <c r="R123" s="42"/>
      <c r="S123" s="11"/>
    </row>
    <row r="124" spans="2:19" s="46" customFormat="1" ht="12.75">
      <c r="B124" s="11"/>
      <c r="E124" s="96"/>
      <c r="F124" s="48"/>
      <c r="G124" s="48"/>
      <c r="I124" s="48"/>
      <c r="J124" s="48"/>
      <c r="K124" s="96"/>
      <c r="L124" s="48"/>
      <c r="M124" s="96"/>
      <c r="N124" s="48"/>
      <c r="O124" s="42"/>
      <c r="P124" s="42"/>
      <c r="Q124" s="98"/>
      <c r="R124" s="42"/>
      <c r="S124" s="11"/>
    </row>
    <row r="125" spans="2:19" s="46" customFormat="1" ht="12.75">
      <c r="B125" s="11"/>
      <c r="E125" s="96"/>
      <c r="F125" s="48"/>
      <c r="G125" s="48"/>
      <c r="I125" s="48"/>
      <c r="J125" s="48"/>
      <c r="K125" s="96"/>
      <c r="L125" s="48"/>
      <c r="M125" s="96"/>
      <c r="N125" s="48"/>
      <c r="O125" s="42"/>
      <c r="P125" s="42"/>
      <c r="Q125" s="98"/>
      <c r="R125" s="42"/>
      <c r="S125" s="11"/>
    </row>
    <row r="126" spans="2:19" s="46" customFormat="1" ht="12.75">
      <c r="B126" s="11"/>
      <c r="E126" s="96"/>
      <c r="F126" s="48"/>
      <c r="G126" s="48"/>
      <c r="I126" s="48"/>
      <c r="J126" s="48"/>
      <c r="K126" s="96"/>
      <c r="L126" s="48"/>
      <c r="M126" s="96"/>
      <c r="N126" s="48"/>
      <c r="O126" s="42"/>
      <c r="P126" s="42"/>
      <c r="Q126" s="98"/>
      <c r="R126" s="42"/>
      <c r="S126" s="11"/>
    </row>
    <row r="127" spans="2:19" s="46" customFormat="1" ht="12.75">
      <c r="B127" s="11"/>
      <c r="E127" s="96"/>
      <c r="F127" s="48"/>
      <c r="G127" s="48"/>
      <c r="I127" s="48"/>
      <c r="J127" s="48"/>
      <c r="K127" s="96"/>
      <c r="L127" s="48"/>
      <c r="M127" s="96"/>
      <c r="N127" s="48"/>
      <c r="O127" s="42"/>
      <c r="P127" s="42"/>
      <c r="Q127" s="98"/>
      <c r="R127" s="42"/>
      <c r="S127" s="11"/>
    </row>
    <row r="128" spans="2:19" s="46" customFormat="1" ht="12.75">
      <c r="B128" s="11"/>
      <c r="E128" s="96"/>
      <c r="F128" s="48"/>
      <c r="G128" s="48"/>
      <c r="I128" s="48"/>
      <c r="J128" s="48"/>
      <c r="K128" s="96"/>
      <c r="L128" s="48"/>
      <c r="M128" s="96"/>
      <c r="N128" s="48"/>
      <c r="O128" s="42"/>
      <c r="P128" s="42"/>
      <c r="Q128" s="98"/>
      <c r="R128" s="42"/>
      <c r="S128" s="11"/>
    </row>
    <row r="129" spans="2:19" s="46" customFormat="1" ht="12.75">
      <c r="B129" s="11"/>
      <c r="E129" s="96"/>
      <c r="F129" s="48"/>
      <c r="G129" s="48"/>
      <c r="I129" s="48"/>
      <c r="J129" s="48"/>
      <c r="K129" s="96"/>
      <c r="L129" s="48"/>
      <c r="M129" s="96"/>
      <c r="N129" s="48"/>
      <c r="O129" s="42"/>
      <c r="P129" s="42"/>
      <c r="Q129" s="98"/>
      <c r="R129" s="42"/>
      <c r="S129" s="11"/>
    </row>
    <row r="130" spans="2:19" s="46" customFormat="1" ht="12.75">
      <c r="B130" s="11"/>
      <c r="E130" s="96"/>
      <c r="F130" s="48"/>
      <c r="G130" s="48"/>
      <c r="I130" s="48"/>
      <c r="J130" s="48"/>
      <c r="K130" s="96"/>
      <c r="L130" s="48"/>
      <c r="M130" s="96"/>
      <c r="N130" s="48"/>
      <c r="O130" s="42"/>
      <c r="P130" s="42"/>
      <c r="Q130" s="98"/>
      <c r="R130" s="42"/>
      <c r="S130" s="11"/>
    </row>
    <row r="131" spans="2:19" s="46" customFormat="1" ht="12.75">
      <c r="B131" s="11"/>
      <c r="E131" s="96"/>
      <c r="F131" s="48"/>
      <c r="G131" s="48"/>
      <c r="I131" s="48"/>
      <c r="J131" s="48"/>
      <c r="K131" s="96"/>
      <c r="L131" s="48"/>
      <c r="M131" s="96"/>
      <c r="N131" s="48"/>
      <c r="O131" s="42"/>
      <c r="P131" s="42"/>
      <c r="Q131" s="98"/>
      <c r="R131" s="42"/>
      <c r="S131" s="11"/>
    </row>
    <row r="132" spans="2:19" s="46" customFormat="1" ht="12.75">
      <c r="B132" s="11"/>
      <c r="E132" s="96"/>
      <c r="F132" s="48"/>
      <c r="G132" s="48"/>
      <c r="I132" s="48"/>
      <c r="J132" s="48"/>
      <c r="K132" s="96"/>
      <c r="L132" s="48"/>
      <c r="M132" s="96"/>
      <c r="N132" s="48"/>
      <c r="O132" s="42"/>
      <c r="P132" s="42"/>
      <c r="Q132" s="98"/>
      <c r="R132" s="42"/>
      <c r="S132" s="11"/>
    </row>
    <row r="133" spans="2:19" s="46" customFormat="1" ht="12.75">
      <c r="B133" s="11"/>
      <c r="E133" s="96"/>
      <c r="F133" s="48"/>
      <c r="G133" s="48"/>
      <c r="I133" s="48"/>
      <c r="J133" s="48"/>
      <c r="K133" s="96"/>
      <c r="L133" s="48"/>
      <c r="M133" s="96"/>
      <c r="N133" s="48"/>
      <c r="O133" s="42"/>
      <c r="P133" s="42"/>
      <c r="Q133" s="98"/>
      <c r="R133" s="42"/>
      <c r="S133" s="11"/>
    </row>
    <row r="134" spans="2:19" s="46" customFormat="1" ht="12.75">
      <c r="B134" s="11"/>
      <c r="E134" s="96"/>
      <c r="F134" s="48"/>
      <c r="G134" s="48"/>
      <c r="I134" s="48"/>
      <c r="J134" s="48"/>
      <c r="K134" s="96"/>
      <c r="L134" s="48"/>
      <c r="M134" s="96"/>
      <c r="N134" s="48"/>
      <c r="O134" s="42"/>
      <c r="P134" s="42"/>
      <c r="Q134" s="98"/>
      <c r="R134" s="42"/>
      <c r="S134" s="11"/>
    </row>
    <row r="135" spans="2:19" s="46" customFormat="1" ht="12.75">
      <c r="B135" s="11"/>
      <c r="E135" s="96"/>
      <c r="F135" s="48"/>
      <c r="G135" s="48"/>
      <c r="I135" s="48"/>
      <c r="J135" s="48"/>
      <c r="K135" s="96"/>
      <c r="L135" s="48"/>
      <c r="M135" s="96"/>
      <c r="N135" s="48"/>
      <c r="O135" s="42"/>
      <c r="P135" s="42"/>
      <c r="Q135" s="98"/>
      <c r="R135" s="42"/>
      <c r="S135" s="11"/>
    </row>
    <row r="136" spans="2:19" s="46" customFormat="1" ht="12.75">
      <c r="B136" s="11"/>
      <c r="E136" s="96"/>
      <c r="F136" s="48"/>
      <c r="G136" s="48"/>
      <c r="I136" s="48"/>
      <c r="J136" s="48"/>
      <c r="K136" s="96"/>
      <c r="L136" s="48"/>
      <c r="M136" s="96"/>
      <c r="N136" s="48"/>
      <c r="O136" s="42"/>
      <c r="P136" s="42"/>
      <c r="Q136" s="98"/>
      <c r="R136" s="42"/>
      <c r="S136" s="11"/>
    </row>
    <row r="137" spans="2:19" s="46" customFormat="1" ht="12.75">
      <c r="B137" s="11"/>
      <c r="E137" s="96"/>
      <c r="F137" s="48"/>
      <c r="G137" s="48"/>
      <c r="I137" s="48"/>
      <c r="J137" s="48"/>
      <c r="K137" s="96"/>
      <c r="L137" s="48"/>
      <c r="M137" s="96"/>
      <c r="N137" s="48"/>
      <c r="O137" s="42"/>
      <c r="P137" s="42"/>
      <c r="Q137" s="98"/>
      <c r="R137" s="42"/>
      <c r="S137" s="11"/>
    </row>
    <row r="138" spans="2:19" s="46" customFormat="1" ht="12.75">
      <c r="B138" s="11"/>
      <c r="E138" s="96"/>
      <c r="F138" s="48"/>
      <c r="G138" s="48"/>
      <c r="I138" s="48"/>
      <c r="J138" s="48"/>
      <c r="K138" s="96"/>
      <c r="L138" s="48"/>
      <c r="M138" s="96"/>
      <c r="N138" s="48"/>
      <c r="O138" s="42"/>
      <c r="P138" s="42"/>
      <c r="Q138" s="98"/>
      <c r="R138" s="42"/>
      <c r="S138" s="11"/>
    </row>
    <row r="139" spans="2:19" s="46" customFormat="1" ht="12.75">
      <c r="B139" s="11"/>
      <c r="E139" s="96"/>
      <c r="F139" s="48"/>
      <c r="G139" s="48"/>
      <c r="I139" s="48"/>
      <c r="J139" s="48"/>
      <c r="K139" s="96"/>
      <c r="L139" s="48"/>
      <c r="M139" s="96"/>
      <c r="N139" s="48"/>
      <c r="O139" s="42"/>
      <c r="P139" s="42"/>
      <c r="Q139" s="98"/>
      <c r="R139" s="42"/>
      <c r="S139" s="11"/>
    </row>
    <row r="140" spans="2:19" s="46" customFormat="1" ht="12.75">
      <c r="B140" s="11"/>
      <c r="E140" s="96"/>
      <c r="F140" s="48"/>
      <c r="G140" s="48"/>
      <c r="I140" s="48"/>
      <c r="J140" s="48"/>
      <c r="K140" s="96"/>
      <c r="L140" s="48"/>
      <c r="M140" s="96"/>
      <c r="N140" s="48"/>
      <c r="O140" s="42"/>
      <c r="P140" s="42"/>
      <c r="Q140" s="98"/>
      <c r="R140" s="42"/>
      <c r="S140" s="11"/>
    </row>
    <row r="141" spans="2:19" s="46" customFormat="1" ht="12.75">
      <c r="B141" s="11"/>
      <c r="E141" s="96"/>
      <c r="F141" s="48"/>
      <c r="G141" s="48"/>
      <c r="I141" s="48"/>
      <c r="J141" s="48"/>
      <c r="K141" s="96"/>
      <c r="L141" s="48"/>
      <c r="M141" s="96"/>
      <c r="N141" s="48"/>
      <c r="O141" s="42"/>
      <c r="P141" s="42"/>
      <c r="Q141" s="98"/>
      <c r="R141" s="42"/>
      <c r="S141" s="11"/>
    </row>
    <row r="142" spans="2:19" s="46" customFormat="1" ht="12.75">
      <c r="B142" s="11"/>
      <c r="E142" s="96"/>
      <c r="F142" s="48"/>
      <c r="G142" s="48"/>
      <c r="I142" s="48"/>
      <c r="J142" s="48"/>
      <c r="K142" s="96"/>
      <c r="L142" s="48"/>
      <c r="M142" s="96"/>
      <c r="N142" s="48"/>
      <c r="O142" s="42"/>
      <c r="P142" s="42"/>
      <c r="Q142" s="98"/>
      <c r="R142" s="42"/>
      <c r="S142" s="11"/>
    </row>
    <row r="143" spans="2:19" s="46" customFormat="1" ht="12.75">
      <c r="B143" s="11"/>
      <c r="E143" s="96"/>
      <c r="F143" s="48"/>
      <c r="G143" s="48"/>
      <c r="I143" s="48"/>
      <c r="J143" s="48"/>
      <c r="K143" s="96"/>
      <c r="L143" s="48"/>
      <c r="M143" s="96"/>
      <c r="N143" s="48"/>
      <c r="O143" s="42"/>
      <c r="P143" s="42"/>
      <c r="Q143" s="98"/>
      <c r="R143" s="42"/>
      <c r="S143" s="11"/>
    </row>
    <row r="144" spans="2:19" s="46" customFormat="1" ht="12.75">
      <c r="B144" s="11"/>
      <c r="E144" s="96"/>
      <c r="F144" s="48"/>
      <c r="G144" s="48"/>
      <c r="I144" s="48"/>
      <c r="J144" s="48"/>
      <c r="K144" s="96"/>
      <c r="L144" s="48"/>
      <c r="M144" s="96"/>
      <c r="N144" s="48"/>
      <c r="O144" s="42"/>
      <c r="P144" s="42"/>
      <c r="Q144" s="98"/>
      <c r="R144" s="42"/>
      <c r="S144" s="11"/>
    </row>
    <row r="145" spans="2:19" s="46" customFormat="1" ht="12.75">
      <c r="B145" s="11"/>
      <c r="E145" s="96"/>
      <c r="F145" s="48"/>
      <c r="G145" s="48"/>
      <c r="I145" s="48"/>
      <c r="J145" s="48"/>
      <c r="K145" s="96"/>
      <c r="L145" s="48"/>
      <c r="M145" s="96"/>
      <c r="N145" s="48"/>
      <c r="O145" s="42"/>
      <c r="P145" s="42"/>
      <c r="Q145" s="98"/>
      <c r="R145" s="42"/>
      <c r="S145" s="11"/>
    </row>
    <row r="146" spans="2:19" s="46" customFormat="1" ht="12.75">
      <c r="B146" s="11"/>
      <c r="E146" s="96"/>
      <c r="F146" s="48"/>
      <c r="G146" s="48"/>
      <c r="I146" s="48"/>
      <c r="J146" s="48"/>
      <c r="K146" s="96"/>
      <c r="L146" s="48"/>
      <c r="M146" s="96"/>
      <c r="N146" s="48"/>
      <c r="O146" s="42"/>
      <c r="P146" s="42"/>
      <c r="Q146" s="98"/>
      <c r="R146" s="42"/>
      <c r="S146" s="11"/>
    </row>
    <row r="147" spans="2:19" s="46" customFormat="1" ht="12.75">
      <c r="B147" s="11"/>
      <c r="E147" s="96"/>
      <c r="F147" s="48"/>
      <c r="G147" s="48"/>
      <c r="I147" s="48"/>
      <c r="J147" s="48"/>
      <c r="K147" s="96"/>
      <c r="L147" s="48"/>
      <c r="M147" s="96"/>
      <c r="N147" s="48"/>
      <c r="O147" s="42"/>
      <c r="P147" s="42"/>
      <c r="Q147" s="98"/>
      <c r="R147" s="42"/>
      <c r="S147" s="11"/>
    </row>
    <row r="148" spans="2:19" s="46" customFormat="1" ht="12.75">
      <c r="B148" s="11"/>
      <c r="E148" s="96"/>
      <c r="F148" s="48"/>
      <c r="G148" s="48"/>
      <c r="I148" s="48"/>
      <c r="J148" s="48"/>
      <c r="K148" s="96"/>
      <c r="L148" s="48"/>
      <c r="M148" s="96"/>
      <c r="N148" s="48"/>
      <c r="O148" s="42"/>
      <c r="P148" s="42"/>
      <c r="Q148" s="98"/>
      <c r="R148" s="42"/>
      <c r="S148" s="11"/>
    </row>
    <row r="149" spans="2:19" s="46" customFormat="1" ht="12.75">
      <c r="B149" s="11"/>
      <c r="E149" s="96"/>
      <c r="F149" s="48"/>
      <c r="G149" s="48"/>
      <c r="I149" s="48"/>
      <c r="J149" s="48"/>
      <c r="K149" s="96"/>
      <c r="L149" s="48"/>
      <c r="M149" s="96"/>
      <c r="N149" s="48"/>
      <c r="O149" s="42"/>
      <c r="P149" s="42"/>
      <c r="Q149" s="98"/>
      <c r="R149" s="42"/>
      <c r="S149" s="11"/>
    </row>
    <row r="150" spans="2:19" s="46" customFormat="1" ht="12.75">
      <c r="B150" s="11"/>
      <c r="E150" s="96"/>
      <c r="F150" s="48"/>
      <c r="G150" s="48"/>
      <c r="I150" s="48"/>
      <c r="J150" s="48"/>
      <c r="K150" s="96"/>
      <c r="L150" s="48"/>
      <c r="M150" s="96"/>
      <c r="N150" s="48"/>
      <c r="O150" s="42"/>
      <c r="P150" s="42"/>
      <c r="Q150" s="98"/>
      <c r="R150" s="42"/>
      <c r="S150" s="11"/>
    </row>
    <row r="151" spans="2:19" s="46" customFormat="1" ht="12.75">
      <c r="B151" s="11"/>
      <c r="E151" s="96"/>
      <c r="F151" s="48"/>
      <c r="G151" s="48"/>
      <c r="I151" s="48"/>
      <c r="J151" s="48"/>
      <c r="K151" s="96"/>
      <c r="L151" s="48"/>
      <c r="M151" s="96"/>
      <c r="N151" s="48"/>
      <c r="O151" s="42"/>
      <c r="P151" s="42"/>
      <c r="Q151" s="98"/>
      <c r="R151" s="42"/>
      <c r="S151" s="11"/>
    </row>
    <row r="152" spans="2:19" s="46" customFormat="1" ht="12.75">
      <c r="B152" s="11"/>
      <c r="E152" s="96"/>
      <c r="F152" s="48"/>
      <c r="G152" s="48"/>
      <c r="I152" s="48"/>
      <c r="J152" s="48"/>
      <c r="K152" s="96"/>
      <c r="L152" s="48"/>
      <c r="M152" s="96"/>
      <c r="N152" s="48"/>
      <c r="O152" s="42"/>
      <c r="P152" s="42"/>
      <c r="Q152" s="98"/>
      <c r="R152" s="42"/>
      <c r="S152" s="11"/>
    </row>
    <row r="153" spans="2:19" s="46" customFormat="1" ht="12.75">
      <c r="B153" s="11"/>
      <c r="E153" s="96"/>
      <c r="F153" s="48"/>
      <c r="G153" s="48"/>
      <c r="I153" s="48"/>
      <c r="J153" s="48"/>
      <c r="K153" s="96"/>
      <c r="L153" s="48"/>
      <c r="M153" s="96"/>
      <c r="N153" s="48"/>
      <c r="O153" s="42"/>
      <c r="P153" s="42"/>
      <c r="Q153" s="98"/>
      <c r="R153" s="42"/>
      <c r="S153" s="11"/>
    </row>
    <row r="154" spans="2:19" s="46" customFormat="1" ht="12.75">
      <c r="B154" s="11"/>
      <c r="E154" s="96"/>
      <c r="F154" s="48"/>
      <c r="G154" s="48"/>
      <c r="I154" s="48"/>
      <c r="J154" s="48"/>
      <c r="K154" s="96"/>
      <c r="L154" s="48"/>
      <c r="M154" s="96"/>
      <c r="N154" s="48"/>
      <c r="O154" s="42"/>
      <c r="P154" s="42"/>
      <c r="Q154" s="98"/>
      <c r="R154" s="42"/>
      <c r="S154" s="11"/>
    </row>
    <row r="155" spans="2:19" s="46" customFormat="1" ht="12.75">
      <c r="B155" s="11"/>
      <c r="E155" s="96"/>
      <c r="F155" s="48"/>
      <c r="G155" s="48"/>
      <c r="I155" s="48"/>
      <c r="J155" s="48"/>
      <c r="K155" s="96"/>
      <c r="L155" s="48"/>
      <c r="M155" s="96"/>
      <c r="N155" s="48"/>
      <c r="O155" s="42"/>
      <c r="P155" s="42"/>
      <c r="Q155" s="98"/>
      <c r="R155" s="42"/>
      <c r="S155" s="11"/>
    </row>
    <row r="156" spans="2:19" s="46" customFormat="1" ht="12.75">
      <c r="B156" s="11"/>
      <c r="E156" s="96"/>
      <c r="F156" s="48"/>
      <c r="G156" s="48"/>
      <c r="I156" s="48"/>
      <c r="J156" s="48"/>
      <c r="K156" s="96"/>
      <c r="L156" s="48"/>
      <c r="M156" s="96"/>
      <c r="N156" s="48"/>
      <c r="O156" s="42"/>
      <c r="P156" s="42"/>
      <c r="Q156" s="98"/>
      <c r="R156" s="42"/>
      <c r="S156" s="11"/>
    </row>
    <row r="157" spans="2:19" s="46" customFormat="1" ht="12.75">
      <c r="B157" s="11"/>
      <c r="E157" s="96"/>
      <c r="F157" s="48"/>
      <c r="G157" s="48"/>
      <c r="I157" s="48"/>
      <c r="J157" s="48"/>
      <c r="K157" s="96"/>
      <c r="L157" s="48"/>
      <c r="M157" s="96"/>
      <c r="N157" s="48"/>
      <c r="O157" s="42"/>
      <c r="P157" s="42"/>
      <c r="Q157" s="98"/>
      <c r="R157" s="42"/>
      <c r="S157" s="11"/>
    </row>
    <row r="158" spans="2:19" s="46" customFormat="1" ht="12.75">
      <c r="B158" s="11"/>
      <c r="E158" s="96"/>
      <c r="F158" s="48"/>
      <c r="G158" s="48"/>
      <c r="I158" s="48"/>
      <c r="J158" s="48"/>
      <c r="K158" s="96"/>
      <c r="L158" s="48"/>
      <c r="M158" s="96"/>
      <c r="N158" s="48"/>
      <c r="O158" s="42"/>
      <c r="P158" s="42"/>
      <c r="Q158" s="98"/>
      <c r="R158" s="42"/>
      <c r="S158" s="11"/>
    </row>
    <row r="159" spans="2:19" s="46" customFormat="1" ht="12.75">
      <c r="B159" s="11"/>
      <c r="E159" s="96"/>
      <c r="F159" s="48"/>
      <c r="G159" s="48"/>
      <c r="I159" s="48"/>
      <c r="J159" s="48"/>
      <c r="K159" s="96"/>
      <c r="L159" s="48"/>
      <c r="M159" s="96"/>
      <c r="N159" s="48"/>
      <c r="O159" s="42"/>
      <c r="P159" s="42"/>
      <c r="Q159" s="98"/>
      <c r="R159" s="42"/>
      <c r="S159" s="11"/>
    </row>
    <row r="160" spans="2:19" s="46" customFormat="1" ht="12.75">
      <c r="B160" s="11"/>
      <c r="E160" s="96"/>
      <c r="F160" s="48"/>
      <c r="G160" s="48"/>
      <c r="I160" s="48"/>
      <c r="J160" s="48"/>
      <c r="K160" s="96"/>
      <c r="L160" s="48"/>
      <c r="M160" s="96"/>
      <c r="N160" s="48"/>
      <c r="O160" s="42"/>
      <c r="P160" s="42"/>
      <c r="Q160" s="98"/>
      <c r="R160" s="42"/>
      <c r="S160" s="11"/>
    </row>
    <row r="161" spans="2:19" s="46" customFormat="1" ht="12.75">
      <c r="B161" s="11"/>
      <c r="E161" s="96"/>
      <c r="F161" s="48"/>
      <c r="G161" s="48"/>
      <c r="I161" s="48"/>
      <c r="J161" s="48"/>
      <c r="K161" s="96"/>
      <c r="L161" s="48"/>
      <c r="M161" s="96"/>
      <c r="N161" s="48"/>
      <c r="O161" s="42"/>
      <c r="P161" s="42"/>
      <c r="Q161" s="98"/>
      <c r="R161" s="42"/>
      <c r="S161" s="11"/>
    </row>
    <row r="162" spans="2:19" s="46" customFormat="1" ht="12.75">
      <c r="B162" s="11"/>
      <c r="E162" s="96"/>
      <c r="F162" s="48"/>
      <c r="G162" s="48"/>
      <c r="I162" s="48"/>
      <c r="J162" s="48"/>
      <c r="K162" s="96"/>
      <c r="L162" s="48"/>
      <c r="M162" s="96"/>
      <c r="N162" s="48"/>
      <c r="O162" s="42"/>
      <c r="P162" s="42"/>
      <c r="Q162" s="98"/>
      <c r="R162" s="42"/>
      <c r="S162" s="11"/>
    </row>
    <row r="163" spans="2:19" s="46" customFormat="1" ht="12.75">
      <c r="B163" s="11"/>
      <c r="E163" s="96"/>
      <c r="F163" s="48"/>
      <c r="G163" s="48"/>
      <c r="I163" s="48"/>
      <c r="J163" s="48"/>
      <c r="K163" s="96"/>
      <c r="L163" s="48"/>
      <c r="M163" s="96"/>
      <c r="N163" s="48"/>
      <c r="O163" s="42"/>
      <c r="P163" s="42"/>
      <c r="Q163" s="98"/>
      <c r="R163" s="42"/>
      <c r="S163" s="11"/>
    </row>
    <row r="164" spans="2:19" s="46" customFormat="1" ht="12.75">
      <c r="B164" s="11"/>
      <c r="E164" s="96"/>
      <c r="F164" s="48"/>
      <c r="G164" s="48"/>
      <c r="I164" s="48"/>
      <c r="J164" s="48"/>
      <c r="K164" s="96"/>
      <c r="L164" s="48"/>
      <c r="M164" s="96"/>
      <c r="N164" s="48"/>
      <c r="O164" s="42"/>
      <c r="P164" s="42"/>
      <c r="Q164" s="98"/>
      <c r="R164" s="42"/>
      <c r="S164" s="11"/>
    </row>
    <row r="165" spans="2:19" s="46" customFormat="1" ht="12.75">
      <c r="B165" s="11"/>
      <c r="E165" s="96"/>
      <c r="F165" s="48"/>
      <c r="G165" s="48"/>
      <c r="I165" s="48"/>
      <c r="J165" s="48"/>
      <c r="K165" s="96"/>
      <c r="L165" s="48"/>
      <c r="M165" s="96"/>
      <c r="N165" s="48"/>
      <c r="O165" s="42"/>
      <c r="P165" s="42"/>
      <c r="Q165" s="98"/>
      <c r="R165" s="42"/>
      <c r="S165" s="11"/>
    </row>
    <row r="166" spans="2:19" s="46" customFormat="1" ht="12.75">
      <c r="B166" s="11"/>
      <c r="E166" s="96"/>
      <c r="F166" s="48"/>
      <c r="G166" s="48"/>
      <c r="I166" s="48"/>
      <c r="J166" s="48"/>
      <c r="K166" s="96"/>
      <c r="L166" s="48"/>
      <c r="M166" s="96"/>
      <c r="N166" s="48"/>
      <c r="O166" s="42"/>
      <c r="P166" s="42"/>
      <c r="Q166" s="98"/>
      <c r="R166" s="42"/>
      <c r="S166" s="11"/>
    </row>
    <row r="167" spans="2:19" s="46" customFormat="1" ht="12.75">
      <c r="B167" s="11"/>
      <c r="E167" s="96"/>
      <c r="F167" s="48"/>
      <c r="G167" s="48"/>
      <c r="I167" s="48"/>
      <c r="J167" s="48"/>
      <c r="K167" s="96"/>
      <c r="L167" s="48"/>
      <c r="M167" s="96"/>
      <c r="N167" s="48"/>
      <c r="O167" s="42"/>
      <c r="P167" s="42"/>
      <c r="Q167" s="98"/>
      <c r="R167" s="42"/>
      <c r="S167" s="11"/>
    </row>
    <row r="168" spans="2:19" s="46" customFormat="1" ht="12.75">
      <c r="B168" s="11"/>
      <c r="E168" s="96"/>
      <c r="F168" s="48"/>
      <c r="G168" s="48"/>
      <c r="I168" s="48"/>
      <c r="J168" s="48"/>
      <c r="K168" s="96"/>
      <c r="L168" s="48"/>
      <c r="M168" s="96"/>
      <c r="N168" s="48"/>
      <c r="O168" s="42"/>
      <c r="P168" s="42"/>
      <c r="Q168" s="98"/>
      <c r="R168" s="42"/>
      <c r="S168" s="11"/>
    </row>
    <row r="169" spans="2:19" s="46" customFormat="1" ht="12.75">
      <c r="B169" s="11"/>
      <c r="E169" s="96"/>
      <c r="F169" s="48"/>
      <c r="G169" s="48"/>
      <c r="I169" s="48"/>
      <c r="J169" s="48"/>
      <c r="K169" s="96"/>
      <c r="L169" s="48"/>
      <c r="M169" s="96"/>
      <c r="N169" s="48"/>
      <c r="O169" s="42"/>
      <c r="P169" s="42"/>
      <c r="Q169" s="98"/>
      <c r="R169" s="42"/>
      <c r="S169" s="11"/>
    </row>
    <row r="170" spans="2:19" s="46" customFormat="1" ht="12.75">
      <c r="B170" s="11"/>
      <c r="E170" s="96"/>
      <c r="F170" s="48"/>
      <c r="G170" s="48"/>
      <c r="I170" s="48"/>
      <c r="J170" s="48"/>
      <c r="K170" s="96"/>
      <c r="L170" s="48"/>
      <c r="M170" s="96"/>
      <c r="N170" s="48"/>
      <c r="O170" s="42"/>
      <c r="P170" s="42"/>
      <c r="Q170" s="98"/>
      <c r="R170" s="42"/>
      <c r="S170" s="11"/>
    </row>
    <row r="171" spans="2:19" s="46" customFormat="1" ht="12.75">
      <c r="B171" s="11"/>
      <c r="E171" s="96"/>
      <c r="F171" s="48"/>
      <c r="G171" s="48"/>
      <c r="I171" s="48"/>
      <c r="J171" s="48"/>
      <c r="K171" s="96"/>
      <c r="L171" s="48"/>
      <c r="M171" s="96"/>
      <c r="N171" s="48"/>
      <c r="O171" s="42"/>
      <c r="P171" s="42"/>
      <c r="Q171" s="98"/>
      <c r="R171" s="42"/>
      <c r="S171" s="11"/>
    </row>
    <row r="172" spans="2:19" s="46" customFormat="1" ht="12.75">
      <c r="B172" s="11"/>
      <c r="E172" s="96"/>
      <c r="F172" s="48"/>
      <c r="G172" s="48"/>
      <c r="I172" s="48"/>
      <c r="J172" s="48"/>
      <c r="K172" s="96"/>
      <c r="L172" s="48"/>
      <c r="M172" s="96"/>
      <c r="N172" s="48"/>
      <c r="O172" s="42"/>
      <c r="P172" s="42"/>
      <c r="Q172" s="98"/>
      <c r="R172" s="42"/>
      <c r="S172" s="11"/>
    </row>
    <row r="173" spans="2:19" s="46" customFormat="1" ht="12.75">
      <c r="B173" s="11"/>
      <c r="E173" s="96"/>
      <c r="F173" s="48"/>
      <c r="G173" s="48"/>
      <c r="I173" s="48"/>
      <c r="J173" s="48"/>
      <c r="K173" s="96"/>
      <c r="L173" s="48"/>
      <c r="M173" s="96"/>
      <c r="N173" s="48"/>
      <c r="O173" s="42"/>
      <c r="P173" s="42"/>
      <c r="Q173" s="98"/>
      <c r="R173" s="42"/>
      <c r="S173" s="11"/>
    </row>
    <row r="174" spans="2:19" s="46" customFormat="1" ht="12.75">
      <c r="B174" s="11"/>
      <c r="E174" s="96"/>
      <c r="F174" s="48"/>
      <c r="G174" s="48"/>
      <c r="I174" s="48"/>
      <c r="J174" s="48"/>
      <c r="K174" s="96"/>
      <c r="L174" s="48"/>
      <c r="M174" s="96"/>
      <c r="N174" s="48"/>
      <c r="O174" s="42"/>
      <c r="P174" s="42"/>
      <c r="Q174" s="98"/>
      <c r="R174" s="42"/>
      <c r="S174" s="11"/>
    </row>
    <row r="175" spans="2:19" s="46" customFormat="1" ht="12.75">
      <c r="B175" s="11"/>
      <c r="E175" s="96"/>
      <c r="F175" s="48"/>
      <c r="G175" s="48"/>
      <c r="I175" s="48"/>
      <c r="J175" s="48"/>
      <c r="K175" s="96"/>
      <c r="L175" s="48"/>
      <c r="M175" s="96"/>
      <c r="N175" s="48"/>
      <c r="O175" s="42"/>
      <c r="P175" s="42"/>
      <c r="Q175" s="98"/>
      <c r="R175" s="42"/>
      <c r="S175" s="11"/>
    </row>
    <row r="176" spans="2:19" s="46" customFormat="1" ht="12.75">
      <c r="B176" s="11"/>
      <c r="E176" s="96"/>
      <c r="F176" s="48"/>
      <c r="G176" s="48"/>
      <c r="I176" s="48"/>
      <c r="J176" s="48"/>
      <c r="K176" s="96"/>
      <c r="L176" s="48"/>
      <c r="M176" s="96"/>
      <c r="N176" s="48"/>
      <c r="O176" s="42"/>
      <c r="P176" s="42"/>
      <c r="Q176" s="98"/>
      <c r="R176" s="42"/>
      <c r="S176" s="11"/>
    </row>
    <row r="177" spans="2:19" s="46" customFormat="1" ht="12.75">
      <c r="B177" s="11"/>
      <c r="E177" s="96"/>
      <c r="F177" s="48"/>
      <c r="G177" s="48"/>
      <c r="I177" s="48"/>
      <c r="J177" s="48"/>
      <c r="K177" s="96"/>
      <c r="L177" s="48"/>
      <c r="M177" s="96"/>
      <c r="N177" s="48"/>
      <c r="O177" s="42"/>
      <c r="P177" s="42"/>
      <c r="Q177" s="98"/>
      <c r="R177" s="42"/>
      <c r="S177" s="11"/>
    </row>
    <row r="178" spans="2:19" s="46" customFormat="1" ht="12.75">
      <c r="B178" s="11"/>
      <c r="E178" s="96"/>
      <c r="F178" s="48"/>
      <c r="G178" s="48"/>
      <c r="I178" s="48"/>
      <c r="J178" s="48"/>
      <c r="K178" s="96"/>
      <c r="L178" s="48"/>
      <c r="M178" s="96"/>
      <c r="N178" s="48"/>
      <c r="O178" s="42"/>
      <c r="P178" s="42"/>
      <c r="Q178" s="98"/>
      <c r="R178" s="42"/>
      <c r="S178" s="11"/>
    </row>
    <row r="179" spans="2:19" s="46" customFormat="1" ht="12.75">
      <c r="B179" s="11"/>
      <c r="E179" s="96"/>
      <c r="F179" s="48"/>
      <c r="G179" s="48"/>
      <c r="I179" s="48"/>
      <c r="J179" s="48"/>
      <c r="K179" s="96"/>
      <c r="L179" s="48"/>
      <c r="M179" s="96"/>
      <c r="N179" s="48"/>
      <c r="O179" s="42"/>
      <c r="P179" s="42"/>
      <c r="Q179" s="98"/>
      <c r="R179" s="42"/>
      <c r="S179" s="11"/>
    </row>
    <row r="180" spans="2:19" s="46" customFormat="1" ht="12.75">
      <c r="B180" s="11"/>
      <c r="E180" s="96"/>
      <c r="F180" s="48"/>
      <c r="G180" s="48"/>
      <c r="I180" s="48"/>
      <c r="J180" s="48"/>
      <c r="K180" s="96"/>
      <c r="L180" s="48"/>
      <c r="M180" s="96"/>
      <c r="N180" s="48"/>
      <c r="O180" s="42"/>
      <c r="P180" s="42"/>
      <c r="Q180" s="98"/>
      <c r="R180" s="42"/>
      <c r="S180" s="11"/>
    </row>
    <row r="181" spans="2:19" s="46" customFormat="1" ht="12.75">
      <c r="B181" s="11"/>
      <c r="E181" s="96"/>
      <c r="F181" s="48"/>
      <c r="G181" s="48"/>
      <c r="I181" s="48"/>
      <c r="J181" s="48"/>
      <c r="K181" s="96"/>
      <c r="L181" s="48"/>
      <c r="M181" s="96"/>
      <c r="N181" s="48"/>
      <c r="O181" s="42"/>
      <c r="P181" s="42"/>
      <c r="Q181" s="98"/>
      <c r="R181" s="42"/>
      <c r="S181" s="11"/>
    </row>
    <row r="182" spans="2:19" s="46" customFormat="1" ht="12.75">
      <c r="B182" s="11"/>
      <c r="E182" s="96"/>
      <c r="F182" s="48"/>
      <c r="G182" s="48"/>
      <c r="I182" s="48"/>
      <c r="J182" s="48"/>
      <c r="K182" s="96"/>
      <c r="L182" s="48"/>
      <c r="M182" s="96"/>
      <c r="N182" s="48"/>
      <c r="O182" s="42"/>
      <c r="P182" s="42"/>
      <c r="Q182" s="98"/>
      <c r="R182" s="42"/>
      <c r="S182" s="11"/>
    </row>
    <row r="183" spans="2:19" s="46" customFormat="1" ht="12.75">
      <c r="B183" s="11"/>
      <c r="E183" s="96"/>
      <c r="F183" s="48"/>
      <c r="G183" s="48"/>
      <c r="I183" s="48"/>
      <c r="J183" s="48"/>
      <c r="K183" s="96"/>
      <c r="L183" s="48"/>
      <c r="M183" s="96"/>
      <c r="N183" s="48"/>
      <c r="O183" s="42"/>
      <c r="P183" s="42"/>
      <c r="Q183" s="98"/>
      <c r="R183" s="42"/>
      <c r="S183" s="11"/>
    </row>
    <row r="184" spans="2:19" s="46" customFormat="1" ht="12.75">
      <c r="B184" s="11"/>
      <c r="E184" s="96"/>
      <c r="F184" s="48"/>
      <c r="G184" s="48"/>
      <c r="I184" s="48"/>
      <c r="J184" s="48"/>
      <c r="K184" s="96"/>
      <c r="L184" s="48"/>
      <c r="M184" s="96"/>
      <c r="N184" s="48"/>
      <c r="O184" s="42"/>
      <c r="P184" s="42"/>
      <c r="Q184" s="98"/>
      <c r="R184" s="42"/>
      <c r="S184" s="11"/>
    </row>
    <row r="185" spans="2:19" s="46" customFormat="1" ht="12.75">
      <c r="B185" s="11"/>
      <c r="E185" s="96"/>
      <c r="F185" s="48"/>
      <c r="G185" s="48"/>
      <c r="I185" s="48"/>
      <c r="J185" s="48"/>
      <c r="K185" s="96"/>
      <c r="L185" s="48"/>
      <c r="M185" s="96"/>
      <c r="N185" s="48"/>
      <c r="O185" s="42"/>
      <c r="P185" s="42"/>
      <c r="Q185" s="98"/>
      <c r="R185" s="42"/>
      <c r="S185" s="11"/>
    </row>
    <row r="186" spans="2:19" s="46" customFormat="1" ht="12.75">
      <c r="B186" s="11"/>
      <c r="E186" s="96"/>
      <c r="F186" s="48"/>
      <c r="G186" s="48"/>
      <c r="I186" s="48"/>
      <c r="J186" s="48"/>
      <c r="K186" s="96"/>
      <c r="L186" s="48"/>
      <c r="M186" s="96"/>
      <c r="N186" s="48"/>
      <c r="O186" s="42"/>
      <c r="P186" s="42"/>
      <c r="Q186" s="98"/>
      <c r="R186" s="42"/>
      <c r="S186" s="11"/>
    </row>
    <row r="187" spans="2:19" s="46" customFormat="1" ht="12.75">
      <c r="B187" s="11"/>
      <c r="E187" s="96"/>
      <c r="F187" s="48"/>
      <c r="G187" s="48"/>
      <c r="I187" s="48"/>
      <c r="J187" s="48"/>
      <c r="K187" s="96"/>
      <c r="L187" s="48"/>
      <c r="M187" s="96"/>
      <c r="N187" s="48"/>
      <c r="O187" s="42"/>
      <c r="P187" s="42"/>
      <c r="Q187" s="98"/>
      <c r="R187" s="42"/>
      <c r="S187" s="11"/>
    </row>
    <row r="188" spans="2:19" s="46" customFormat="1" ht="12.75">
      <c r="B188" s="11"/>
      <c r="E188" s="96"/>
      <c r="F188" s="48"/>
      <c r="G188" s="48"/>
      <c r="I188" s="48"/>
      <c r="J188" s="48"/>
      <c r="K188" s="96"/>
      <c r="L188" s="48"/>
      <c r="M188" s="96"/>
      <c r="N188" s="48"/>
      <c r="O188" s="42"/>
      <c r="P188" s="42"/>
      <c r="Q188" s="98"/>
      <c r="R188" s="42"/>
      <c r="S188" s="11"/>
    </row>
    <row r="189" spans="2:19" s="46" customFormat="1" ht="12.75">
      <c r="B189" s="11"/>
      <c r="E189" s="96"/>
      <c r="F189" s="48"/>
      <c r="G189" s="48"/>
      <c r="I189" s="48"/>
      <c r="J189" s="48"/>
      <c r="K189" s="96"/>
      <c r="L189" s="48"/>
      <c r="M189" s="96"/>
      <c r="N189" s="48"/>
      <c r="O189" s="42"/>
      <c r="P189" s="42"/>
      <c r="Q189" s="98"/>
      <c r="R189" s="42"/>
      <c r="S189" s="11"/>
    </row>
    <row r="190" spans="2:19" s="46" customFormat="1" ht="12.75">
      <c r="B190" s="11"/>
      <c r="E190" s="96"/>
      <c r="F190" s="48"/>
      <c r="G190" s="48"/>
      <c r="I190" s="48"/>
      <c r="J190" s="48"/>
      <c r="K190" s="96"/>
      <c r="L190" s="48"/>
      <c r="M190" s="96"/>
      <c r="N190" s="48"/>
      <c r="O190" s="42"/>
      <c r="P190" s="42"/>
      <c r="Q190" s="98"/>
      <c r="R190" s="42"/>
      <c r="S190" s="11"/>
    </row>
    <row r="191" spans="2:19" s="46" customFormat="1" ht="12.75">
      <c r="B191" s="11"/>
      <c r="E191" s="96"/>
      <c r="F191" s="48"/>
      <c r="G191" s="48"/>
      <c r="I191" s="48"/>
      <c r="J191" s="48"/>
      <c r="K191" s="96"/>
      <c r="L191" s="48"/>
      <c r="M191" s="96"/>
      <c r="N191" s="48"/>
      <c r="O191" s="42"/>
      <c r="P191" s="42"/>
      <c r="Q191" s="98"/>
      <c r="R191" s="42"/>
      <c r="S191" s="11"/>
    </row>
    <row r="192" spans="2:19" s="46" customFormat="1" ht="12.75">
      <c r="B192" s="11"/>
      <c r="E192" s="96"/>
      <c r="F192" s="48"/>
      <c r="G192" s="48"/>
      <c r="I192" s="48"/>
      <c r="J192" s="48"/>
      <c r="K192" s="96"/>
      <c r="L192" s="48"/>
      <c r="M192" s="96"/>
      <c r="N192" s="48"/>
      <c r="O192" s="42"/>
      <c r="P192" s="42"/>
      <c r="Q192" s="98"/>
      <c r="R192" s="42"/>
      <c r="S192" s="11"/>
    </row>
    <row r="193" spans="2:19" s="46" customFormat="1" ht="12.75">
      <c r="B193" s="11"/>
      <c r="E193" s="96"/>
      <c r="F193" s="48"/>
      <c r="G193" s="48"/>
      <c r="I193" s="48"/>
      <c r="J193" s="48"/>
      <c r="K193" s="96"/>
      <c r="L193" s="48"/>
      <c r="M193" s="96"/>
      <c r="N193" s="48"/>
      <c r="O193" s="42"/>
      <c r="P193" s="42"/>
      <c r="Q193" s="98"/>
      <c r="R193" s="42"/>
      <c r="S193" s="11"/>
    </row>
    <row r="194" spans="2:19" s="46" customFormat="1" ht="12.75">
      <c r="B194" s="11"/>
      <c r="E194" s="96"/>
      <c r="F194" s="48"/>
      <c r="G194" s="48"/>
      <c r="I194" s="48"/>
      <c r="J194" s="48"/>
      <c r="K194" s="96"/>
      <c r="L194" s="48"/>
      <c r="M194" s="96"/>
      <c r="N194" s="48"/>
      <c r="O194" s="42"/>
      <c r="P194" s="42"/>
      <c r="Q194" s="98"/>
      <c r="R194" s="42"/>
      <c r="S194" s="11"/>
    </row>
    <row r="195" spans="2:19" s="46" customFormat="1" ht="12.75">
      <c r="B195" s="11"/>
      <c r="E195" s="96"/>
      <c r="F195" s="48"/>
      <c r="G195" s="48"/>
      <c r="I195" s="48"/>
      <c r="J195" s="48"/>
      <c r="K195" s="96"/>
      <c r="L195" s="48"/>
      <c r="M195" s="96"/>
      <c r="N195" s="48"/>
      <c r="O195" s="42"/>
      <c r="P195" s="42"/>
      <c r="Q195" s="98"/>
      <c r="R195" s="42"/>
      <c r="S195" s="11"/>
    </row>
    <row r="196" spans="2:19" s="46" customFormat="1" ht="12.75">
      <c r="B196" s="11"/>
      <c r="E196" s="96"/>
      <c r="F196" s="48"/>
      <c r="G196" s="48"/>
      <c r="I196" s="48"/>
      <c r="J196" s="48"/>
      <c r="K196" s="96"/>
      <c r="L196" s="48"/>
      <c r="M196" s="96"/>
      <c r="N196" s="48"/>
      <c r="O196" s="42"/>
      <c r="P196" s="42"/>
      <c r="Q196" s="98"/>
      <c r="R196" s="42"/>
      <c r="S196" s="11"/>
    </row>
    <row r="197" spans="2:19" s="46" customFormat="1" ht="12.75">
      <c r="B197" s="11"/>
      <c r="E197" s="96"/>
      <c r="F197" s="48"/>
      <c r="G197" s="48"/>
      <c r="I197" s="48"/>
      <c r="J197" s="48"/>
      <c r="K197" s="96"/>
      <c r="L197" s="48"/>
      <c r="M197" s="96"/>
      <c r="N197" s="48"/>
      <c r="O197" s="42"/>
      <c r="P197" s="42"/>
      <c r="Q197" s="98"/>
      <c r="R197" s="42"/>
      <c r="S197" s="11"/>
    </row>
    <row r="198" spans="2:19" s="46" customFormat="1" ht="12.75">
      <c r="B198" s="11"/>
      <c r="E198" s="96"/>
      <c r="F198" s="48"/>
      <c r="G198" s="48"/>
      <c r="I198" s="48"/>
      <c r="J198" s="48"/>
      <c r="K198" s="96"/>
      <c r="L198" s="48"/>
      <c r="M198" s="96"/>
      <c r="N198" s="48"/>
      <c r="O198" s="42"/>
      <c r="P198" s="42"/>
      <c r="Q198" s="98"/>
      <c r="R198" s="42"/>
      <c r="S198" s="11"/>
    </row>
    <row r="199" spans="2:19" s="46" customFormat="1" ht="12.75">
      <c r="B199" s="11"/>
      <c r="E199" s="96"/>
      <c r="F199" s="48"/>
      <c r="G199" s="48"/>
      <c r="I199" s="48"/>
      <c r="J199" s="48"/>
      <c r="K199" s="96"/>
      <c r="L199" s="48"/>
      <c r="M199" s="96"/>
      <c r="N199" s="48"/>
      <c r="O199" s="42"/>
      <c r="P199" s="42"/>
      <c r="Q199" s="98"/>
      <c r="R199" s="42"/>
      <c r="S199" s="11"/>
    </row>
    <row r="200" spans="2:19" s="46" customFormat="1" ht="12.75">
      <c r="B200" s="11"/>
      <c r="E200" s="96"/>
      <c r="F200" s="48"/>
      <c r="G200" s="48"/>
      <c r="I200" s="48"/>
      <c r="J200" s="48"/>
      <c r="K200" s="96"/>
      <c r="L200" s="48"/>
      <c r="M200" s="96"/>
      <c r="N200" s="48"/>
      <c r="O200" s="42"/>
      <c r="P200" s="42"/>
      <c r="Q200" s="98"/>
      <c r="R200" s="42"/>
      <c r="S200" s="11"/>
    </row>
    <row r="201" spans="2:19" s="46" customFormat="1" ht="12.75">
      <c r="B201" s="11"/>
      <c r="E201" s="96"/>
      <c r="F201" s="48"/>
      <c r="G201" s="48"/>
      <c r="I201" s="48"/>
      <c r="J201" s="48"/>
      <c r="K201" s="96"/>
      <c r="L201" s="48"/>
      <c r="M201" s="96"/>
      <c r="N201" s="48"/>
      <c r="O201" s="42"/>
      <c r="P201" s="42"/>
      <c r="Q201" s="98"/>
      <c r="R201" s="42"/>
      <c r="S201" s="11"/>
    </row>
    <row r="202" spans="2:19" s="46" customFormat="1" ht="12.75">
      <c r="B202" s="11"/>
      <c r="E202" s="96"/>
      <c r="F202" s="48"/>
      <c r="G202" s="48"/>
      <c r="I202" s="48"/>
      <c r="J202" s="48"/>
      <c r="K202" s="96"/>
      <c r="L202" s="48"/>
      <c r="M202" s="96"/>
      <c r="N202" s="48"/>
      <c r="O202" s="42"/>
      <c r="P202" s="42"/>
      <c r="Q202" s="98"/>
      <c r="R202" s="42"/>
      <c r="S202" s="11"/>
    </row>
    <row r="203" spans="2:19" s="46" customFormat="1" ht="12.75">
      <c r="B203" s="11"/>
      <c r="E203" s="96"/>
      <c r="F203" s="48"/>
      <c r="G203" s="48"/>
      <c r="I203" s="48"/>
      <c r="J203" s="48"/>
      <c r="K203" s="96"/>
      <c r="L203" s="48"/>
      <c r="M203" s="96"/>
      <c r="N203" s="48"/>
      <c r="O203" s="42"/>
      <c r="P203" s="42"/>
      <c r="Q203" s="98"/>
      <c r="R203" s="42"/>
      <c r="S203" s="11"/>
    </row>
    <row r="204" spans="2:19" s="46" customFormat="1" ht="12.75">
      <c r="B204" s="11"/>
      <c r="E204" s="96"/>
      <c r="F204" s="48"/>
      <c r="G204" s="48"/>
      <c r="I204" s="48"/>
      <c r="J204" s="48"/>
      <c r="K204" s="96"/>
      <c r="L204" s="48"/>
      <c r="M204" s="96"/>
      <c r="N204" s="48"/>
      <c r="O204" s="42"/>
      <c r="P204" s="42"/>
      <c r="Q204" s="98"/>
      <c r="R204" s="42"/>
      <c r="S204" s="11"/>
    </row>
    <row r="205" spans="2:19" s="46" customFormat="1" ht="12.75">
      <c r="B205" s="11"/>
      <c r="E205" s="96"/>
      <c r="F205" s="48"/>
      <c r="G205" s="48"/>
      <c r="I205" s="48"/>
      <c r="J205" s="48"/>
      <c r="K205" s="96"/>
      <c r="L205" s="48"/>
      <c r="M205" s="96"/>
      <c r="N205" s="48"/>
      <c r="O205" s="42"/>
      <c r="P205" s="42"/>
      <c r="Q205" s="98"/>
      <c r="R205" s="42"/>
      <c r="S205" s="11"/>
    </row>
    <row r="206" spans="2:19" s="46" customFormat="1" ht="12.75">
      <c r="B206" s="11"/>
      <c r="E206" s="96"/>
      <c r="F206" s="48"/>
      <c r="G206" s="48"/>
      <c r="I206" s="48"/>
      <c r="J206" s="48"/>
      <c r="K206" s="96"/>
      <c r="L206" s="48"/>
      <c r="M206" s="96"/>
      <c r="N206" s="48"/>
      <c r="O206" s="42"/>
      <c r="P206" s="42"/>
      <c r="Q206" s="98"/>
      <c r="R206" s="42"/>
      <c r="S206" s="11"/>
    </row>
    <row r="207" spans="2:19" s="46" customFormat="1" ht="12.75">
      <c r="B207" s="11"/>
      <c r="E207" s="96"/>
      <c r="F207" s="48"/>
      <c r="G207" s="48"/>
      <c r="I207" s="48"/>
      <c r="J207" s="48"/>
      <c r="K207" s="96"/>
      <c r="L207" s="48"/>
      <c r="M207" s="96"/>
      <c r="N207" s="48"/>
      <c r="O207" s="42"/>
      <c r="P207" s="42"/>
      <c r="Q207" s="98"/>
      <c r="R207" s="42"/>
      <c r="S207" s="11"/>
    </row>
    <row r="208" spans="2:19" s="46" customFormat="1" ht="12.75">
      <c r="B208" s="11"/>
      <c r="E208" s="96"/>
      <c r="F208" s="48"/>
      <c r="G208" s="48"/>
      <c r="I208" s="48"/>
      <c r="J208" s="48"/>
      <c r="K208" s="96"/>
      <c r="L208" s="48"/>
      <c r="M208" s="96"/>
      <c r="N208" s="48"/>
      <c r="O208" s="42"/>
      <c r="P208" s="42"/>
      <c r="Q208" s="98"/>
      <c r="R208" s="42"/>
      <c r="S208" s="11"/>
    </row>
    <row r="209" spans="2:19" s="46" customFormat="1" ht="12.75">
      <c r="B209" s="11"/>
      <c r="E209" s="96"/>
      <c r="F209" s="48"/>
      <c r="G209" s="48"/>
      <c r="I209" s="48"/>
      <c r="J209" s="48"/>
      <c r="K209" s="96"/>
      <c r="L209" s="48"/>
      <c r="M209" s="96"/>
      <c r="N209" s="48"/>
      <c r="O209" s="42"/>
      <c r="P209" s="42"/>
      <c r="Q209" s="98"/>
      <c r="R209" s="42"/>
      <c r="S209" s="11"/>
    </row>
    <row r="210" spans="2:19" s="46" customFormat="1" ht="12.75">
      <c r="B210" s="11"/>
      <c r="E210" s="96"/>
      <c r="F210" s="48"/>
      <c r="G210" s="48"/>
      <c r="I210" s="48"/>
      <c r="J210" s="48"/>
      <c r="K210" s="96"/>
      <c r="L210" s="48"/>
      <c r="M210" s="96"/>
      <c r="N210" s="48"/>
      <c r="O210" s="42"/>
      <c r="P210" s="42"/>
      <c r="Q210" s="98"/>
      <c r="R210" s="42"/>
      <c r="S210" s="11"/>
    </row>
    <row r="211" spans="2:19" s="46" customFormat="1" ht="12.75">
      <c r="B211" s="11"/>
      <c r="E211" s="96"/>
      <c r="F211" s="48"/>
      <c r="G211" s="48"/>
      <c r="I211" s="48"/>
      <c r="J211" s="48"/>
      <c r="K211" s="96"/>
      <c r="L211" s="48"/>
      <c r="M211" s="96"/>
      <c r="N211" s="48"/>
      <c r="O211" s="42"/>
      <c r="P211" s="42"/>
      <c r="Q211" s="98"/>
      <c r="R211" s="42"/>
      <c r="S211" s="11"/>
    </row>
    <row r="212" spans="2:19" s="46" customFormat="1" ht="12.75">
      <c r="B212" s="11"/>
      <c r="E212" s="96"/>
      <c r="F212" s="48"/>
      <c r="G212" s="48"/>
      <c r="I212" s="48"/>
      <c r="J212" s="48"/>
      <c r="K212" s="96"/>
      <c r="L212" s="48"/>
      <c r="M212" s="96"/>
      <c r="N212" s="48"/>
      <c r="O212" s="42"/>
      <c r="P212" s="42"/>
      <c r="Q212" s="98"/>
      <c r="R212" s="42"/>
      <c r="S212" s="11"/>
    </row>
    <row r="213" spans="2:19" s="46" customFormat="1" ht="12.75">
      <c r="B213" s="11"/>
      <c r="E213" s="96"/>
      <c r="F213" s="48"/>
      <c r="G213" s="48"/>
      <c r="I213" s="48"/>
      <c r="J213" s="48"/>
      <c r="K213" s="96"/>
      <c r="L213" s="48"/>
      <c r="M213" s="96"/>
      <c r="N213" s="48"/>
      <c r="O213" s="42"/>
      <c r="P213" s="42"/>
      <c r="Q213" s="98"/>
      <c r="R213" s="42"/>
      <c r="S213" s="11"/>
    </row>
    <row r="214" spans="2:19" s="46" customFormat="1" ht="12.75">
      <c r="B214" s="11"/>
      <c r="E214" s="96"/>
      <c r="F214" s="48"/>
      <c r="G214" s="48"/>
      <c r="I214" s="48"/>
      <c r="J214" s="48"/>
      <c r="K214" s="96"/>
      <c r="L214" s="48"/>
      <c r="M214" s="96"/>
      <c r="N214" s="48"/>
      <c r="O214" s="42"/>
      <c r="P214" s="42"/>
      <c r="Q214" s="98"/>
      <c r="R214" s="42"/>
      <c r="S214" s="11"/>
    </row>
    <row r="215" spans="2:19" s="46" customFormat="1" ht="12.75">
      <c r="B215" s="11"/>
      <c r="E215" s="96"/>
      <c r="F215" s="48"/>
      <c r="G215" s="48"/>
      <c r="I215" s="48"/>
      <c r="J215" s="48"/>
      <c r="K215" s="96"/>
      <c r="L215" s="48"/>
      <c r="M215" s="96"/>
      <c r="N215" s="48"/>
      <c r="O215" s="42"/>
      <c r="P215" s="42"/>
      <c r="Q215" s="98"/>
      <c r="R215" s="42"/>
      <c r="S215" s="11"/>
    </row>
    <row r="216" spans="2:19" s="46" customFormat="1" ht="12.75">
      <c r="B216" s="11"/>
      <c r="E216" s="96"/>
      <c r="F216" s="48"/>
      <c r="G216" s="48"/>
      <c r="I216" s="48"/>
      <c r="J216" s="48"/>
      <c r="K216" s="96"/>
      <c r="L216" s="48"/>
      <c r="M216" s="96"/>
      <c r="N216" s="48"/>
      <c r="O216" s="42"/>
      <c r="P216" s="42"/>
      <c r="Q216" s="98"/>
      <c r="R216" s="42"/>
      <c r="S216" s="11"/>
    </row>
    <row r="217" spans="2:19" s="46" customFormat="1" ht="12.75">
      <c r="B217" s="11"/>
      <c r="E217" s="96"/>
      <c r="F217" s="48"/>
      <c r="G217" s="48"/>
      <c r="I217" s="48"/>
      <c r="J217" s="48"/>
      <c r="K217" s="96"/>
      <c r="L217" s="48"/>
      <c r="M217" s="96"/>
      <c r="N217" s="48"/>
      <c r="O217" s="42"/>
      <c r="P217" s="42"/>
      <c r="Q217" s="98"/>
      <c r="R217" s="42"/>
      <c r="S217" s="11"/>
    </row>
    <row r="218" spans="2:19" s="46" customFormat="1" ht="12.75">
      <c r="B218" s="11"/>
      <c r="E218" s="96"/>
      <c r="F218" s="48"/>
      <c r="G218" s="48"/>
      <c r="I218" s="48"/>
      <c r="J218" s="48"/>
      <c r="K218" s="96"/>
      <c r="L218" s="48"/>
      <c r="M218" s="96"/>
      <c r="N218" s="48"/>
      <c r="O218" s="42"/>
      <c r="P218" s="42"/>
      <c r="Q218" s="98"/>
      <c r="R218" s="42"/>
      <c r="S218" s="11"/>
    </row>
    <row r="219" spans="2:19" s="46" customFormat="1" ht="12.75">
      <c r="B219" s="11"/>
      <c r="E219" s="96"/>
      <c r="F219" s="48"/>
      <c r="G219" s="48"/>
      <c r="I219" s="48"/>
      <c r="J219" s="48"/>
      <c r="K219" s="96"/>
      <c r="L219" s="48"/>
      <c r="M219" s="96"/>
      <c r="N219" s="48"/>
      <c r="O219" s="42"/>
      <c r="P219" s="42"/>
      <c r="Q219" s="98"/>
      <c r="R219" s="42"/>
      <c r="S219" s="11"/>
    </row>
    <row r="220" spans="2:19" s="46" customFormat="1" ht="12.75">
      <c r="B220" s="11"/>
      <c r="E220" s="96"/>
      <c r="F220" s="48"/>
      <c r="G220" s="48"/>
      <c r="I220" s="48"/>
      <c r="J220" s="48"/>
      <c r="K220" s="96"/>
      <c r="L220" s="48"/>
      <c r="M220" s="96"/>
      <c r="N220" s="48"/>
      <c r="O220" s="42"/>
      <c r="P220" s="42"/>
      <c r="Q220" s="98"/>
      <c r="R220" s="42"/>
      <c r="S220" s="11"/>
    </row>
    <row r="221" spans="2:19" s="46" customFormat="1" ht="12.75">
      <c r="B221" s="11"/>
      <c r="E221" s="96"/>
      <c r="F221" s="48"/>
      <c r="G221" s="48"/>
      <c r="I221" s="48"/>
      <c r="J221" s="48"/>
      <c r="K221" s="96"/>
      <c r="L221" s="48"/>
      <c r="M221" s="96"/>
      <c r="N221" s="48"/>
      <c r="O221" s="42"/>
      <c r="P221" s="42"/>
      <c r="Q221" s="98"/>
      <c r="R221" s="42"/>
      <c r="S221" s="11"/>
    </row>
    <row r="222" spans="2:19" s="46" customFormat="1" ht="12.75">
      <c r="B222" s="11"/>
      <c r="E222" s="96"/>
      <c r="F222" s="48"/>
      <c r="G222" s="48"/>
      <c r="I222" s="48"/>
      <c r="J222" s="48"/>
      <c r="K222" s="96"/>
      <c r="L222" s="48"/>
      <c r="M222" s="96"/>
      <c r="N222" s="48"/>
      <c r="O222" s="42"/>
      <c r="P222" s="42"/>
      <c r="Q222" s="98"/>
      <c r="R222" s="42"/>
      <c r="S222" s="11"/>
    </row>
    <row r="223" spans="2:19" s="46" customFormat="1" ht="12.75">
      <c r="B223" s="11"/>
      <c r="E223" s="96"/>
      <c r="F223" s="48"/>
      <c r="G223" s="48"/>
      <c r="I223" s="48"/>
      <c r="J223" s="48"/>
      <c r="K223" s="96"/>
      <c r="L223" s="48"/>
      <c r="M223" s="96"/>
      <c r="N223" s="48"/>
      <c r="O223" s="42"/>
      <c r="P223" s="42"/>
      <c r="Q223" s="98"/>
      <c r="R223" s="42"/>
      <c r="S223" s="11"/>
    </row>
    <row r="224" spans="2:19" s="46" customFormat="1" ht="12.75">
      <c r="B224" s="11"/>
      <c r="E224" s="96"/>
      <c r="F224" s="48"/>
      <c r="G224" s="48"/>
      <c r="I224" s="48"/>
      <c r="J224" s="48"/>
      <c r="K224" s="96"/>
      <c r="L224" s="48"/>
      <c r="M224" s="96"/>
      <c r="N224" s="48"/>
      <c r="O224" s="42"/>
      <c r="P224" s="42"/>
      <c r="Q224" s="98"/>
      <c r="R224" s="42"/>
      <c r="S224" s="11"/>
    </row>
    <row r="225" spans="2:19" s="46" customFormat="1" ht="12.75">
      <c r="B225" s="11"/>
      <c r="E225" s="96"/>
      <c r="F225" s="48"/>
      <c r="G225" s="48"/>
      <c r="I225" s="48"/>
      <c r="J225" s="48"/>
      <c r="K225" s="96"/>
      <c r="L225" s="48"/>
      <c r="M225" s="96"/>
      <c r="N225" s="48"/>
      <c r="O225" s="42"/>
      <c r="P225" s="42"/>
      <c r="Q225" s="98"/>
      <c r="R225" s="42"/>
      <c r="S225" s="11"/>
    </row>
    <row r="226" spans="2:19" s="46" customFormat="1" ht="12.75">
      <c r="B226" s="11"/>
      <c r="E226" s="96"/>
      <c r="F226" s="48"/>
      <c r="G226" s="48"/>
      <c r="I226" s="48"/>
      <c r="J226" s="48"/>
      <c r="K226" s="96"/>
      <c r="L226" s="48"/>
      <c r="M226" s="96"/>
      <c r="N226" s="48"/>
      <c r="O226" s="42"/>
      <c r="P226" s="42"/>
      <c r="Q226" s="98"/>
      <c r="R226" s="42"/>
      <c r="S226" s="11"/>
    </row>
    <row r="227" spans="2:19" s="46" customFormat="1" ht="12.75">
      <c r="B227" s="11"/>
      <c r="E227" s="96"/>
      <c r="F227" s="48"/>
      <c r="G227" s="48"/>
      <c r="I227" s="48"/>
      <c r="J227" s="48"/>
      <c r="K227" s="96"/>
      <c r="L227" s="48"/>
      <c r="M227" s="96"/>
      <c r="N227" s="48"/>
      <c r="O227" s="42"/>
      <c r="P227" s="42"/>
      <c r="Q227" s="98"/>
      <c r="R227" s="42"/>
      <c r="S227" s="11"/>
    </row>
    <row r="228" spans="2:19" s="46" customFormat="1" ht="12.75">
      <c r="B228" s="11"/>
      <c r="E228" s="96"/>
      <c r="F228" s="48"/>
      <c r="G228" s="48"/>
      <c r="I228" s="48"/>
      <c r="J228" s="48"/>
      <c r="K228" s="96"/>
      <c r="L228" s="48"/>
      <c r="M228" s="96"/>
      <c r="N228" s="48"/>
      <c r="O228" s="42"/>
      <c r="P228" s="42"/>
      <c r="Q228" s="98"/>
      <c r="R228" s="42"/>
      <c r="S228" s="11"/>
    </row>
    <row r="229" spans="2:19" s="46" customFormat="1" ht="12.75">
      <c r="B229" s="11"/>
      <c r="E229" s="96"/>
      <c r="F229" s="48"/>
      <c r="G229" s="48"/>
      <c r="I229" s="48"/>
      <c r="J229" s="48"/>
      <c r="K229" s="96"/>
      <c r="L229" s="48"/>
      <c r="M229" s="96"/>
      <c r="N229" s="48"/>
      <c r="O229" s="42"/>
      <c r="P229" s="42"/>
      <c r="Q229" s="98"/>
      <c r="R229" s="42"/>
      <c r="S229" s="11"/>
    </row>
    <row r="230" spans="2:19" s="46" customFormat="1" ht="12.75">
      <c r="B230" s="11"/>
      <c r="E230" s="96"/>
      <c r="F230" s="48"/>
      <c r="G230" s="48"/>
      <c r="I230" s="48"/>
      <c r="J230" s="48"/>
      <c r="K230" s="96"/>
      <c r="L230" s="48"/>
      <c r="M230" s="96"/>
      <c r="N230" s="48"/>
      <c r="O230" s="42"/>
      <c r="P230" s="42"/>
      <c r="Q230" s="98"/>
      <c r="R230" s="42"/>
      <c r="S230" s="11"/>
    </row>
    <row r="231" spans="2:19" s="46" customFormat="1" ht="12.75">
      <c r="B231" s="11"/>
      <c r="E231" s="96"/>
      <c r="F231" s="48"/>
      <c r="G231" s="48"/>
      <c r="I231" s="48"/>
      <c r="J231" s="48"/>
      <c r="K231" s="96"/>
      <c r="L231" s="48"/>
      <c r="M231" s="96"/>
      <c r="N231" s="48"/>
      <c r="O231" s="42"/>
      <c r="P231" s="42"/>
      <c r="Q231" s="98"/>
      <c r="R231" s="42"/>
      <c r="S231" s="11"/>
    </row>
    <row r="232" spans="2:19" s="46" customFormat="1" ht="12.75">
      <c r="B232" s="11"/>
      <c r="E232" s="96"/>
      <c r="F232" s="48"/>
      <c r="G232" s="48"/>
      <c r="I232" s="48"/>
      <c r="J232" s="48"/>
      <c r="K232" s="96"/>
      <c r="L232" s="48"/>
      <c r="M232" s="96"/>
      <c r="N232" s="48"/>
      <c r="O232" s="42"/>
      <c r="P232" s="42"/>
      <c r="Q232" s="98"/>
      <c r="R232" s="42"/>
      <c r="S232" s="11"/>
    </row>
    <row r="233" spans="2:19" s="46" customFormat="1" ht="12.75">
      <c r="B233" s="11"/>
      <c r="E233" s="96"/>
      <c r="F233" s="48"/>
      <c r="G233" s="48"/>
      <c r="I233" s="48"/>
      <c r="J233" s="48"/>
      <c r="K233" s="96"/>
      <c r="L233" s="48"/>
      <c r="M233" s="96"/>
      <c r="N233" s="48"/>
      <c r="O233" s="42"/>
      <c r="P233" s="42"/>
      <c r="Q233" s="98"/>
      <c r="R233" s="42"/>
      <c r="S233" s="11"/>
    </row>
    <row r="234" spans="2:19" s="46" customFormat="1" ht="12.75">
      <c r="B234" s="11"/>
      <c r="E234" s="96"/>
      <c r="F234" s="48"/>
      <c r="G234" s="48"/>
      <c r="I234" s="48"/>
      <c r="J234" s="48"/>
      <c r="K234" s="96"/>
      <c r="L234" s="48"/>
      <c r="M234" s="96"/>
      <c r="N234" s="48"/>
      <c r="O234" s="42"/>
      <c r="P234" s="42"/>
      <c r="Q234" s="98"/>
      <c r="R234" s="42"/>
      <c r="S234" s="11"/>
    </row>
    <row r="235" spans="2:19" s="46" customFormat="1" ht="12.75">
      <c r="B235" s="11"/>
      <c r="E235" s="96"/>
      <c r="F235" s="48"/>
      <c r="G235" s="48"/>
      <c r="I235" s="48"/>
      <c r="J235" s="48"/>
      <c r="K235" s="96"/>
      <c r="L235" s="48"/>
      <c r="M235" s="96"/>
      <c r="N235" s="48"/>
      <c r="O235" s="42"/>
      <c r="P235" s="42"/>
      <c r="Q235" s="98"/>
      <c r="R235" s="42"/>
      <c r="S235" s="11"/>
    </row>
    <row r="236" spans="2:19" s="46" customFormat="1" ht="12.75">
      <c r="B236" s="11"/>
      <c r="E236" s="96"/>
      <c r="F236" s="48"/>
      <c r="G236" s="48"/>
      <c r="I236" s="48"/>
      <c r="J236" s="48"/>
      <c r="K236" s="96"/>
      <c r="L236" s="48"/>
      <c r="M236" s="96"/>
      <c r="N236" s="48"/>
      <c r="O236" s="42"/>
      <c r="P236" s="42"/>
      <c r="Q236" s="98"/>
      <c r="R236" s="42"/>
      <c r="S236" s="11"/>
    </row>
    <row r="237" spans="2:19" s="46" customFormat="1" ht="12.75">
      <c r="B237" s="11"/>
      <c r="E237" s="96"/>
      <c r="F237" s="48"/>
      <c r="G237" s="48"/>
      <c r="I237" s="48"/>
      <c r="J237" s="48"/>
      <c r="K237" s="96"/>
      <c r="L237" s="48"/>
      <c r="M237" s="96"/>
      <c r="N237" s="48"/>
      <c r="O237" s="42"/>
      <c r="P237" s="42"/>
      <c r="Q237" s="98"/>
      <c r="R237" s="42"/>
      <c r="S237" s="11"/>
    </row>
    <row r="238" spans="2:19" s="46" customFormat="1" ht="12.75">
      <c r="B238" s="11"/>
      <c r="E238" s="96"/>
      <c r="F238" s="48"/>
      <c r="G238" s="48"/>
      <c r="I238" s="48"/>
      <c r="J238" s="48"/>
      <c r="K238" s="96"/>
      <c r="L238" s="48"/>
      <c r="M238" s="96"/>
      <c r="N238" s="48"/>
      <c r="O238" s="42"/>
      <c r="P238" s="42"/>
      <c r="Q238" s="98"/>
      <c r="R238" s="42"/>
      <c r="S238" s="11"/>
    </row>
    <row r="239" spans="2:19" s="46" customFormat="1" ht="12.75">
      <c r="B239" s="11"/>
      <c r="E239" s="96"/>
      <c r="F239" s="48"/>
      <c r="G239" s="48"/>
      <c r="I239" s="48"/>
      <c r="J239" s="48"/>
      <c r="K239" s="96"/>
      <c r="L239" s="48"/>
      <c r="M239" s="96"/>
      <c r="N239" s="48"/>
      <c r="O239" s="42"/>
      <c r="P239" s="42"/>
      <c r="Q239" s="98"/>
      <c r="R239" s="42"/>
      <c r="S239" s="11"/>
    </row>
    <row r="240" spans="2:19" s="46" customFormat="1" ht="12.75">
      <c r="B240" s="11"/>
      <c r="E240" s="96"/>
      <c r="F240" s="48"/>
      <c r="G240" s="48"/>
      <c r="I240" s="48"/>
      <c r="J240" s="48"/>
      <c r="K240" s="96"/>
      <c r="L240" s="48"/>
      <c r="M240" s="96"/>
      <c r="N240" s="48"/>
      <c r="O240" s="42"/>
      <c r="P240" s="42"/>
      <c r="Q240" s="98"/>
      <c r="R240" s="42"/>
      <c r="S240" s="11"/>
    </row>
    <row r="241" spans="2:19" s="46" customFormat="1" ht="12.75">
      <c r="B241" s="11"/>
      <c r="E241" s="96"/>
      <c r="F241" s="48"/>
      <c r="G241" s="48"/>
      <c r="I241" s="48"/>
      <c r="J241" s="48"/>
      <c r="K241" s="96"/>
      <c r="L241" s="48"/>
      <c r="M241" s="96"/>
      <c r="N241" s="48"/>
      <c r="O241" s="42"/>
      <c r="P241" s="42"/>
      <c r="Q241" s="98"/>
      <c r="R241" s="42"/>
      <c r="S241" s="11"/>
    </row>
    <row r="242" spans="2:19" s="46" customFormat="1" ht="12.75">
      <c r="B242" s="11"/>
      <c r="E242" s="96"/>
      <c r="F242" s="48"/>
      <c r="G242" s="48"/>
      <c r="I242" s="48"/>
      <c r="J242" s="48"/>
      <c r="K242" s="96"/>
      <c r="L242" s="48"/>
      <c r="M242" s="96"/>
      <c r="N242" s="48"/>
      <c r="O242" s="42"/>
      <c r="P242" s="42"/>
      <c r="Q242" s="98"/>
      <c r="R242" s="42"/>
      <c r="S242" s="11"/>
    </row>
    <row r="243" spans="2:19" s="46" customFormat="1" ht="12.75">
      <c r="B243" s="11"/>
      <c r="E243" s="96"/>
      <c r="F243" s="48"/>
      <c r="G243" s="48"/>
      <c r="I243" s="48"/>
      <c r="J243" s="48"/>
      <c r="K243" s="96"/>
      <c r="L243" s="48"/>
      <c r="M243" s="96"/>
      <c r="N243" s="48"/>
      <c r="O243" s="42"/>
      <c r="P243" s="42"/>
      <c r="Q243" s="98"/>
      <c r="R243" s="42"/>
      <c r="S243" s="11"/>
    </row>
    <row r="244" spans="2:19" s="46" customFormat="1" ht="12.75">
      <c r="B244" s="11"/>
      <c r="E244" s="96"/>
      <c r="F244" s="48"/>
      <c r="G244" s="48"/>
      <c r="I244" s="48"/>
      <c r="J244" s="48"/>
      <c r="K244" s="96"/>
      <c r="L244" s="48"/>
      <c r="M244" s="96"/>
      <c r="N244" s="48"/>
      <c r="O244" s="42"/>
      <c r="P244" s="42"/>
      <c r="Q244" s="98"/>
      <c r="R244" s="42"/>
      <c r="S244" s="11"/>
    </row>
    <row r="245" spans="2:19" s="46" customFormat="1" ht="12.75">
      <c r="B245" s="11"/>
      <c r="E245" s="96"/>
      <c r="F245" s="48"/>
      <c r="G245" s="48"/>
      <c r="I245" s="48"/>
      <c r="J245" s="48"/>
      <c r="K245" s="96"/>
      <c r="L245" s="48"/>
      <c r="M245" s="96"/>
      <c r="N245" s="48"/>
      <c r="O245" s="42"/>
      <c r="P245" s="42"/>
      <c r="Q245" s="98"/>
      <c r="R245" s="42"/>
      <c r="S245" s="11"/>
    </row>
  </sheetData>
  <mergeCells count="16">
    <mergeCell ref="M3:M4"/>
    <mergeCell ref="N3:N4"/>
    <mergeCell ref="F3:G3"/>
    <mergeCell ref="D3:E3"/>
    <mergeCell ref="I3:I4"/>
    <mergeCell ref="J3:J4"/>
    <mergeCell ref="S3:S4"/>
    <mergeCell ref="A3:A4"/>
    <mergeCell ref="B3:B4"/>
    <mergeCell ref="C3:C4"/>
    <mergeCell ref="O3:O4"/>
    <mergeCell ref="P3:P4"/>
    <mergeCell ref="Q3:Q4"/>
    <mergeCell ref="R3:R4"/>
    <mergeCell ref="K3:K4"/>
    <mergeCell ref="L3:L4"/>
  </mergeCells>
  <printOptions/>
  <pageMargins left="0.49" right="0" top="0.85" bottom="0.57" header="0.5118110236220472" footer="0.2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Gdyni</dc:creator>
  <cp:keywords/>
  <dc:description/>
  <cp:lastModifiedBy>kbara</cp:lastModifiedBy>
  <cp:lastPrinted>2016-08-03T11:21:16Z</cp:lastPrinted>
  <dcterms:created xsi:type="dcterms:W3CDTF">1998-01-28T09:06:54Z</dcterms:created>
  <dcterms:modified xsi:type="dcterms:W3CDTF">2016-08-03T11:21:25Z</dcterms:modified>
  <cp:category/>
  <cp:version/>
  <cp:contentType/>
  <cp:contentStatus/>
</cp:coreProperties>
</file>